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05. Economic Development Division\1. ECONOMIC ACTIVITIES\2. YEARLY\2081-82\to print\"/>
    </mc:Choice>
  </mc:AlternateContent>
  <bookViews>
    <workbookView xWindow="0" yWindow="0" windowWidth="28740" windowHeight="11610" tabRatio="673" firstSheet="22" activeTab="37"/>
  </bookViews>
  <sheets>
    <sheet name="ToC" sheetId="65" r:id="rId1"/>
    <sheet name="Table 1a" sheetId="112" r:id="rId2"/>
    <sheet name="Table 1b " sheetId="101" r:id="rId3"/>
    <sheet name="Table 2a" sheetId="113" r:id="rId4"/>
    <sheet name="Table 2b" sheetId="103" r:id="rId5"/>
    <sheet name="Table 3a" sheetId="114" r:id="rId6"/>
    <sheet name="Table 3b " sheetId="105" r:id="rId7"/>
    <sheet name="Table 4a" sheetId="115" r:id="rId8"/>
    <sheet name="Table 4b" sheetId="107" r:id="rId9"/>
    <sheet name="Table 5a" sheetId="108" r:id="rId10"/>
    <sheet name="Table 5b" sheetId="109" r:id="rId11"/>
    <sheet name="Table 6a" sheetId="110" r:id="rId12"/>
    <sheet name="Table 6b" sheetId="111" r:id="rId13"/>
    <sheet name="Table 7a" sheetId="116" r:id="rId14"/>
    <sheet name="Table 7b" sheetId="117" r:id="rId15"/>
    <sheet name="Table 8a " sheetId="118" r:id="rId16"/>
    <sheet name="Table 8b" sheetId="119" r:id="rId17"/>
    <sheet name="Table 9a" sheetId="16" r:id="rId18"/>
    <sheet name="Table 9b" sheetId="17" r:id="rId19"/>
    <sheet name="Table 10" sheetId="97" r:id="rId20"/>
    <sheet name="Table 11a" sheetId="84" r:id="rId21"/>
    <sheet name="Table 11b" sheetId="85" r:id="rId22"/>
    <sheet name="Table 12" sheetId="86" r:id="rId23"/>
    <sheet name="Table 13" sheetId="87" r:id="rId24"/>
    <sheet name="Table14a" sheetId="88" r:id="rId25"/>
    <sheet name="Table 14b" sheetId="89" r:id="rId26"/>
    <sheet name="Table 15" sheetId="28" r:id="rId27"/>
    <sheet name="Table16" sheetId="31" state="hidden" r:id="rId28"/>
    <sheet name="Table 17 a" sheetId="90" r:id="rId29"/>
    <sheet name="Table 17 b" sheetId="91" r:id="rId30"/>
    <sheet name="Table18" sheetId="94" state="hidden" r:id="rId31"/>
    <sheet name="Table 19" sheetId="99" state="hidden" r:id="rId32"/>
    <sheet name="Table 20 a" sheetId="92" r:id="rId33"/>
    <sheet name="Table 20 b" sheetId="93" r:id="rId34"/>
    <sheet name="Table 21" sheetId="41" r:id="rId35"/>
    <sheet name="Table 22" sheetId="45" r:id="rId36"/>
    <sheet name="Table 23" sheetId="95" r:id="rId37"/>
    <sheet name="Table 24" sheetId="121" r:id="rId38"/>
  </sheets>
  <externalReferences>
    <externalReference r:id="rId39"/>
  </externalReferences>
  <definedNames>
    <definedName name="_xlnm._FilterDatabase" localSheetId="3" hidden="1">'Table 2a'!$A$1:$F$41</definedName>
    <definedName name="bfis" localSheetId="25">#REF!</definedName>
    <definedName name="bfis" localSheetId="31">#REF!</definedName>
    <definedName name="bfis" localSheetId="12">#REF!</definedName>
    <definedName name="bfis" localSheetId="13">#REF!</definedName>
    <definedName name="bfis" localSheetId="14">#REF!</definedName>
    <definedName name="bfis" localSheetId="24">#REF!</definedName>
    <definedName name="bfis" localSheetId="30">#REF!</definedName>
    <definedName name="bfis">#REF!</definedName>
    <definedName name="cam" localSheetId="12">#REF!</definedName>
    <definedName name="cam" localSheetId="13">#REF!</definedName>
    <definedName name="cam" localSheetId="14">#REF!</definedName>
    <definedName name="cam">#REF!</definedName>
    <definedName name="cn" localSheetId="12">#REF!</definedName>
    <definedName name="cn" localSheetId="13">#REF!</definedName>
    <definedName name="cn" localSheetId="14">#REF!</definedName>
    <definedName name="cn">#REF!</definedName>
    <definedName name="ddddddd" localSheetId="12">#REF!</definedName>
    <definedName name="ddddddd" localSheetId="13">#REF!</definedName>
    <definedName name="ddddddd" localSheetId="14">#REF!</definedName>
    <definedName name="ddddddd">#REF!</definedName>
    <definedName name="dist" localSheetId="12">#REF!</definedName>
    <definedName name="dist" localSheetId="13">#REF!</definedName>
    <definedName name="dist" localSheetId="14">#REF!</definedName>
    <definedName name="dist">#REF!</definedName>
    <definedName name="fam" localSheetId="12">#REF!</definedName>
    <definedName name="fam" localSheetId="13">#REF!</definedName>
    <definedName name="fam" localSheetId="14">#REF!</definedName>
    <definedName name="fam">#REF!</definedName>
    <definedName name="fn" localSheetId="12">#REF!</definedName>
    <definedName name="fn" localSheetId="13">#REF!</definedName>
    <definedName name="fn" localSheetId="14">#REF!</definedName>
    <definedName name="fn">#REF!</definedName>
    <definedName name="gz" localSheetId="12">#REF!</definedName>
    <definedName name="gz" localSheetId="13">#REF!</definedName>
    <definedName name="gz" localSheetId="14">#REF!</definedName>
    <definedName name="gz">#REF!</definedName>
    <definedName name="oam" localSheetId="12">#REF!</definedName>
    <definedName name="oam" localSheetId="13">#REF!</definedName>
    <definedName name="oam" localSheetId="14">#REF!</definedName>
    <definedName name="oam">#REF!</definedName>
    <definedName name="on" localSheetId="12">#REF!</definedName>
    <definedName name="on" localSheetId="13">#REF!</definedName>
    <definedName name="on" localSheetId="14">#REF!</definedName>
    <definedName name="on">#REF!</definedName>
    <definedName name="_xlnm.Print_Area" localSheetId="19">'Table 10'!$A$1:$F$19</definedName>
    <definedName name="_xlnm.Print_Area" localSheetId="20">'Table 11a'!$A$1:$F$9</definedName>
    <definedName name="_xlnm.Print_Area" localSheetId="21">'Table 11b'!$A$1:$U$17</definedName>
    <definedName name="_xlnm.Print_Area" localSheetId="22">'Table 12'!$A$1:$I$11</definedName>
    <definedName name="_xlnm.Print_Area" localSheetId="23">'Table 13'!$A$1:$K$15</definedName>
    <definedName name="_xlnm.Print_Area" localSheetId="25">'Table 14b'!$A$1:$U$35</definedName>
    <definedName name="_xlnm.Print_Area" localSheetId="26">'Table 15'!$A$1:$F$15</definedName>
    <definedName name="_xlnm.Print_Area" localSheetId="28">'Table 17 a'!$A$1:$F$12</definedName>
    <definedName name="_xlnm.Print_Area" localSheetId="29">'Table 17 b'!$A$1:$U$23</definedName>
    <definedName name="_xlnm.Print_Area" localSheetId="1">'Table 1a'!$A$1:$F$41</definedName>
    <definedName name="_xlnm.Print_Area" localSheetId="2">'Table 1b '!$A$1:$U$78</definedName>
    <definedName name="_xlnm.Print_Area" localSheetId="32">'Table 20 a'!$A$1:$F$9</definedName>
    <definedName name="_xlnm.Print_Area" localSheetId="33">'Table 20 b'!$A$1:$U$16</definedName>
    <definedName name="_xlnm.Print_Area" localSheetId="34">'Table 21'!$A$1:$F$12</definedName>
    <definedName name="_xlnm.Print_Area" localSheetId="35">'Table 22'!$A$1:$F$25</definedName>
    <definedName name="_xlnm.Print_Area" localSheetId="36">'Table 23'!$A$1:$E$14</definedName>
    <definedName name="_xlnm.Print_Area" localSheetId="3">'Table 2a'!$A$1:$F$41</definedName>
    <definedName name="_xlnm.Print_Area" localSheetId="4">'Table 2b'!$A$1:$U$79</definedName>
    <definedName name="_xlnm.Print_Area" localSheetId="5">'Table 3a'!$A$1:$G$22</definedName>
    <definedName name="_xlnm.Print_Area" localSheetId="6">'Table 3b '!$A$1:$V$40</definedName>
    <definedName name="_xlnm.Print_Area" localSheetId="7">'Table 4a'!$A$1:$G$13</definedName>
    <definedName name="_xlnm.Print_Area" localSheetId="9">'Table 5a'!$A$1:$F$15</definedName>
    <definedName name="_xlnm.Print_Area" localSheetId="10">'Table 5b'!$A$1:$U$29</definedName>
    <definedName name="_xlnm.Print_Area" localSheetId="11">'Table 6a'!$A$1:$F$25</definedName>
    <definedName name="_xlnm.Print_Area" localSheetId="12">'Table 6b'!$A$1:$U$46</definedName>
    <definedName name="_xlnm.Print_Area" localSheetId="13">'Table 7a'!$A$1:$G$68</definedName>
    <definedName name="_xlnm.Print_Area" localSheetId="14">'Table 7b'!$A$1:$AI$69</definedName>
    <definedName name="_xlnm.Print_Area" localSheetId="15">'Table 8a '!$A$1:$H$89</definedName>
    <definedName name="_xlnm.Print_Area" localSheetId="16">'Table 8b'!$A$1:$AQ$87</definedName>
    <definedName name="_xlnm.Print_Area" localSheetId="17">'Table 9a'!$A$1:$F$25</definedName>
    <definedName name="_xlnm.Print_Area" localSheetId="18">'Table 9b'!$A$1:$AO$26</definedName>
    <definedName name="_xlnm.Print_Area" localSheetId="24">Table14a!$A$1:$F$19</definedName>
    <definedName name="_xlnm.Print_Area" localSheetId="27">Table16!$A$1:$F$10</definedName>
    <definedName name="_xlnm.Print_Area" localSheetId="30">Table18!$A$1:$AO$23</definedName>
    <definedName name="_xlnm.Print_Titles" localSheetId="13">'Table 7a'!$1:$6</definedName>
    <definedName name="_xlnm.Print_Titles" localSheetId="15">'Table 8a '!$1:$5</definedName>
    <definedName name="sam" localSheetId="25">#REF!</definedName>
    <definedName name="sam" localSheetId="31">#REF!</definedName>
    <definedName name="sam" localSheetId="12">#REF!</definedName>
    <definedName name="sam" localSheetId="13">#REF!</definedName>
    <definedName name="sam" localSheetId="14">#REF!</definedName>
    <definedName name="sam" localSheetId="24">#REF!</definedName>
    <definedName name="sam" localSheetId="30">#REF!</definedName>
    <definedName name="sam">#REF!</definedName>
    <definedName name="sn" localSheetId="12">#REF!</definedName>
    <definedName name="sn" localSheetId="13">#REF!</definedName>
    <definedName name="sn" localSheetId="14">#REF!</definedName>
    <definedName name="sn">#REF!</definedName>
    <definedName name="Z_57D09834_7566_4B23_A236_55447A728EAF_.wvu.PrintTitles" localSheetId="15" hidden="1">'Table 8a '!$1:$5</definedName>
    <definedName name="Z_5D933180_90A2_4635_8406_162CDBA83F77_.wvu.PrintTitles" localSheetId="15" hidden="1">'Table 8a '!$1:$5</definedName>
    <definedName name="Z_62EA56A0_18BB_45A4_9B93_8F9305D00B2F_.wvu.PrintTitles" localSheetId="15" hidden="1">'Table 8a '!$1:$5</definedName>
  </definedNames>
  <calcPr calcId="152511"/>
  <customWorkbookViews>
    <customWorkbookView name="ROHAN - Personal View" guid="{57D09834-7566-4B23-A236-55447A728EAF}" mergeInterval="0" personalView="1" maximized="1" xWindow="-8" yWindow="-8" windowWidth="1382" windowHeight="744" tabRatio="823" activeSheetId="44"/>
    <customWorkbookView name="J00124 - Personal View" guid="{5D933180-90A2-4635-8406-162CDBA83F77}" mergeInterval="0" personalView="1" maximized="1" xWindow="1" yWindow="1" windowWidth="1264" windowHeight="575" tabRatio="823" activeSheetId="48"/>
    <customWorkbookView name="U00064 - Personal View" guid="{62EA56A0-18BB-45A4-9B93-8F9305D00B2F}" mergeInterval="0" personalView="1" maximized="1" xWindow="1" yWindow="1" windowWidth="1600" windowHeight="628" tabRatio="823" activeSheetId="2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8" i="117" l="1"/>
  <c r="AG68" i="117"/>
  <c r="AF68" i="117"/>
  <c r="AD68" i="117"/>
  <c r="Z68" i="117"/>
  <c r="V68" i="117"/>
  <c r="R68" i="117"/>
  <c r="N68" i="117"/>
  <c r="J68" i="117"/>
  <c r="F68" i="117"/>
  <c r="AG67" i="117"/>
  <c r="AF67" i="117"/>
  <c r="AI67" i="117" s="1"/>
  <c r="AE67" i="117"/>
  <c r="AA67" i="117"/>
  <c r="W67" i="117"/>
  <c r="S67" i="117"/>
  <c r="K67" i="117"/>
  <c r="G67" i="117"/>
  <c r="AG66" i="117"/>
  <c r="AF66" i="117"/>
  <c r="AI66" i="117" s="1"/>
  <c r="AE66" i="117"/>
  <c r="AA66" i="117"/>
  <c r="W66" i="117"/>
  <c r="S66" i="117"/>
  <c r="O66" i="117"/>
  <c r="K66" i="117"/>
  <c r="AG65" i="117"/>
  <c r="AF65" i="117"/>
  <c r="AE65" i="117"/>
  <c r="AA65" i="117"/>
  <c r="W65" i="117"/>
  <c r="S65" i="117"/>
  <c r="K65" i="117"/>
  <c r="G65" i="117"/>
  <c r="AG64" i="117"/>
  <c r="AI64" i="117" s="1"/>
  <c r="AF64" i="117"/>
  <c r="AE64" i="117"/>
  <c r="W64" i="117"/>
  <c r="S64" i="117"/>
  <c r="O64" i="117"/>
  <c r="K64" i="117"/>
  <c r="G64" i="117"/>
  <c r="AG63" i="117"/>
  <c r="AF63" i="117"/>
  <c r="AE63" i="117"/>
  <c r="W63" i="117"/>
  <c r="S63" i="117"/>
  <c r="O63" i="117"/>
  <c r="K63" i="117"/>
  <c r="AG62" i="117"/>
  <c r="AF62" i="117"/>
  <c r="AE62" i="117"/>
  <c r="W62" i="117"/>
  <c r="S62" i="117"/>
  <c r="K62" i="117"/>
  <c r="G62" i="117"/>
  <c r="AG61" i="117"/>
  <c r="AF61" i="117"/>
  <c r="AE61" i="117"/>
  <c r="W61" i="117"/>
  <c r="S61" i="117"/>
  <c r="O61" i="117"/>
  <c r="K61" i="117"/>
  <c r="G61" i="117"/>
  <c r="AG60" i="117"/>
  <c r="AF60" i="117"/>
  <c r="AI60" i="117" s="1"/>
  <c r="AE60" i="117"/>
  <c r="W60" i="117"/>
  <c r="S60" i="117"/>
  <c r="O60" i="117"/>
  <c r="K60" i="117"/>
  <c r="G60" i="117"/>
  <c r="AG59" i="117"/>
  <c r="AF59" i="117"/>
  <c r="AE59" i="117"/>
  <c r="W59" i="117"/>
  <c r="S59" i="117"/>
  <c r="O59" i="117"/>
  <c r="K59" i="117"/>
  <c r="AG58" i="117"/>
  <c r="AF58" i="117"/>
  <c r="AI58" i="117" s="1"/>
  <c r="AE58" i="117"/>
  <c r="W58" i="117"/>
  <c r="S58" i="117"/>
  <c r="O58" i="117"/>
  <c r="K58" i="117"/>
  <c r="G58" i="117"/>
  <c r="AG57" i="117"/>
  <c r="AF57" i="117"/>
  <c r="AI57" i="117" s="1"/>
  <c r="AE57" i="117"/>
  <c r="W57" i="117"/>
  <c r="S57" i="117"/>
  <c r="O57" i="117"/>
  <c r="K57" i="117"/>
  <c r="AG56" i="117"/>
  <c r="AF56" i="117"/>
  <c r="AI56" i="117" s="1"/>
  <c r="AE56" i="117"/>
  <c r="W56" i="117"/>
  <c r="S56" i="117"/>
  <c r="O56" i="117"/>
  <c r="K56" i="117"/>
  <c r="G56" i="117"/>
  <c r="AG55" i="117"/>
  <c r="AF55" i="117"/>
  <c r="AE55" i="117"/>
  <c r="W55" i="117"/>
  <c r="S55" i="117"/>
  <c r="O55" i="117"/>
  <c r="K55" i="117"/>
  <c r="AG54" i="117"/>
  <c r="AF54" i="117"/>
  <c r="AI54" i="117" s="1"/>
  <c r="AE54" i="117"/>
  <c r="W54" i="117"/>
  <c r="S54" i="117"/>
  <c r="O54" i="117"/>
  <c r="K54" i="117"/>
  <c r="G54" i="117"/>
  <c r="AG53" i="117"/>
  <c r="AF53" i="117"/>
  <c r="AI53" i="117" s="1"/>
  <c r="W53" i="117"/>
  <c r="S53" i="117"/>
  <c r="O53" i="117"/>
  <c r="K53" i="117"/>
  <c r="G53" i="117"/>
  <c r="AG52" i="117"/>
  <c r="AF52" i="117"/>
  <c r="AE52" i="117"/>
  <c r="W52" i="117"/>
  <c r="S52" i="117"/>
  <c r="K52" i="117"/>
  <c r="AG51" i="117"/>
  <c r="AF51" i="117"/>
  <c r="AI51" i="117" s="1"/>
  <c r="W51" i="117"/>
  <c r="S51" i="117"/>
  <c r="K51" i="117"/>
  <c r="AG50" i="117"/>
  <c r="AF50" i="117"/>
  <c r="AE50" i="117"/>
  <c r="W50" i="117"/>
  <c r="S50" i="117"/>
  <c r="O50" i="117"/>
  <c r="K50" i="117"/>
  <c r="G50" i="117"/>
  <c r="AG49" i="117"/>
  <c r="AF49" i="117"/>
  <c r="AE49" i="117"/>
  <c r="W49" i="117"/>
  <c r="S49" i="117"/>
  <c r="O49" i="117"/>
  <c r="K49" i="117"/>
  <c r="AG48" i="117"/>
  <c r="AF48" i="117"/>
  <c r="AI48" i="117" s="1"/>
  <c r="W48" i="117"/>
  <c r="S48" i="117"/>
  <c r="O48" i="117"/>
  <c r="K48" i="117"/>
  <c r="AG47" i="117"/>
  <c r="AF47" i="117"/>
  <c r="AE47" i="117"/>
  <c r="W47" i="117"/>
  <c r="S47" i="117"/>
  <c r="K47" i="117"/>
  <c r="G47" i="117"/>
  <c r="AG46" i="117"/>
  <c r="AF46" i="117"/>
  <c r="AE46" i="117"/>
  <c r="W46" i="117"/>
  <c r="S46" i="117"/>
  <c r="K46" i="117"/>
  <c r="G46" i="117"/>
  <c r="AG45" i="117"/>
  <c r="AF45" i="117"/>
  <c r="AE45" i="117"/>
  <c r="W45" i="117"/>
  <c r="S45" i="117"/>
  <c r="K45" i="117"/>
  <c r="G45" i="117"/>
  <c r="AG44" i="117"/>
  <c r="AF44" i="117"/>
  <c r="AE44" i="117"/>
  <c r="W44" i="117"/>
  <c r="S44" i="117"/>
  <c r="K44" i="117"/>
  <c r="G44" i="117"/>
  <c r="AG43" i="117"/>
  <c r="AF43" i="117"/>
  <c r="AI43" i="117" s="1"/>
  <c r="AE43" i="117"/>
  <c r="W43" i="117"/>
  <c r="S43" i="117"/>
  <c r="K43" i="117"/>
  <c r="G43" i="117"/>
  <c r="AG42" i="117"/>
  <c r="AI42" i="117" s="1"/>
  <c r="AF42" i="117"/>
  <c r="AE42" i="117"/>
  <c r="W42" i="117"/>
  <c r="S42" i="117"/>
  <c r="K42" i="117"/>
  <c r="G42" i="117"/>
  <c r="AG41" i="117"/>
  <c r="AF41" i="117"/>
  <c r="AE41" i="117"/>
  <c r="W41" i="117"/>
  <c r="S41" i="117"/>
  <c r="O41" i="117"/>
  <c r="K41" i="117"/>
  <c r="G41" i="117"/>
  <c r="AG40" i="117"/>
  <c r="AF40" i="117"/>
  <c r="AI40" i="117" s="1"/>
  <c r="W40" i="117"/>
  <c r="S40" i="117"/>
  <c r="O40" i="117"/>
  <c r="K40" i="117"/>
  <c r="G40" i="117"/>
  <c r="AG39" i="117"/>
  <c r="AF39" i="117"/>
  <c r="AI39" i="117" s="1"/>
  <c r="AE39" i="117"/>
  <c r="W39" i="117"/>
  <c r="S39" i="117"/>
  <c r="O39" i="117"/>
  <c r="K39" i="117"/>
  <c r="AG38" i="117"/>
  <c r="AF38" i="117"/>
  <c r="AI38" i="117" s="1"/>
  <c r="AE38" i="117"/>
  <c r="W38" i="117"/>
  <c r="S38" i="117"/>
  <c r="O38" i="117"/>
  <c r="K38" i="117"/>
  <c r="G38" i="117"/>
  <c r="AG37" i="117"/>
  <c r="AF37" i="117"/>
  <c r="AI37" i="117" s="1"/>
  <c r="AE37" i="117"/>
  <c r="W37" i="117"/>
  <c r="S37" i="117"/>
  <c r="O37" i="117"/>
  <c r="K37" i="117"/>
  <c r="G37" i="117"/>
  <c r="AG36" i="117"/>
  <c r="AF36" i="117"/>
  <c r="AE36" i="117"/>
  <c r="W36" i="117"/>
  <c r="S36" i="117"/>
  <c r="O36" i="117"/>
  <c r="K36" i="117"/>
  <c r="G36" i="117"/>
  <c r="AG35" i="117"/>
  <c r="AF35" i="117"/>
  <c r="AE35" i="117"/>
  <c r="W35" i="117"/>
  <c r="S35" i="117"/>
  <c r="O35" i="117"/>
  <c r="K35" i="117"/>
  <c r="AG34" i="117"/>
  <c r="AF34" i="117"/>
  <c r="AE34" i="117"/>
  <c r="W34" i="117"/>
  <c r="S34" i="117"/>
  <c r="O34" i="117"/>
  <c r="K34" i="117"/>
  <c r="G34" i="117"/>
  <c r="AG33" i="117"/>
  <c r="AF33" i="117"/>
  <c r="AI33" i="117" s="1"/>
  <c r="AE33" i="117"/>
  <c r="W33" i="117"/>
  <c r="S33" i="117"/>
  <c r="O33" i="117"/>
  <c r="K33" i="117"/>
  <c r="AG32" i="117"/>
  <c r="AI32" i="117" s="1"/>
  <c r="AF32" i="117"/>
  <c r="AE32" i="117"/>
  <c r="W32" i="117"/>
  <c r="S32" i="117"/>
  <c r="O32" i="117"/>
  <c r="K32" i="117"/>
  <c r="G32" i="117"/>
  <c r="AG31" i="117"/>
  <c r="AF31" i="117"/>
  <c r="AI31" i="117" s="1"/>
  <c r="AE31" i="117"/>
  <c r="W31" i="117"/>
  <c r="S31" i="117"/>
  <c r="O31" i="117"/>
  <c r="K31" i="117"/>
  <c r="G31" i="117"/>
  <c r="AG30" i="117"/>
  <c r="AF30" i="117"/>
  <c r="AI30" i="117" s="1"/>
  <c r="AE30" i="117"/>
  <c r="W30" i="117"/>
  <c r="S30" i="117"/>
  <c r="O30" i="117"/>
  <c r="K30" i="117"/>
  <c r="G30" i="117"/>
  <c r="AG29" i="117"/>
  <c r="AF29" i="117"/>
  <c r="AE29" i="117"/>
  <c r="W29" i="117"/>
  <c r="S29" i="117"/>
  <c r="K29" i="117"/>
  <c r="AG28" i="117"/>
  <c r="AF28" i="117"/>
  <c r="AE28" i="117"/>
  <c r="W28" i="117"/>
  <c r="S28" i="117"/>
  <c r="K28" i="117"/>
  <c r="G28" i="117"/>
  <c r="AG27" i="117"/>
  <c r="AF27" i="117"/>
  <c r="AI27" i="117" s="1"/>
  <c r="AE27" i="117"/>
  <c r="W27" i="117"/>
  <c r="S27" i="117"/>
  <c r="O27" i="117"/>
  <c r="K27" i="117"/>
  <c r="G27" i="117"/>
  <c r="AG26" i="117"/>
  <c r="AF26" i="117"/>
  <c r="AI26" i="117" s="1"/>
  <c r="AE26" i="117"/>
  <c r="W26" i="117"/>
  <c r="S26" i="117"/>
  <c r="O26" i="117"/>
  <c r="K26" i="117"/>
  <c r="G26" i="117"/>
  <c r="AG25" i="117"/>
  <c r="AI25" i="117" s="1"/>
  <c r="AF25" i="117"/>
  <c r="AE25" i="117"/>
  <c r="W25" i="117"/>
  <c r="S25" i="117"/>
  <c r="O25" i="117"/>
  <c r="K25" i="117"/>
  <c r="AG24" i="117"/>
  <c r="AI24" i="117" s="1"/>
  <c r="AF24" i="117"/>
  <c r="AE24" i="117"/>
  <c r="W24" i="117"/>
  <c r="S24" i="117"/>
  <c r="O24" i="117"/>
  <c r="K24" i="117"/>
  <c r="AG23" i="117"/>
  <c r="AF23" i="117"/>
  <c r="AI23" i="117" s="1"/>
  <c r="AE23" i="117"/>
  <c r="W23" i="117"/>
  <c r="S23" i="117"/>
  <c r="K23" i="117"/>
  <c r="G23" i="117"/>
  <c r="AG22" i="117"/>
  <c r="AF22" i="117"/>
  <c r="AI22" i="117" s="1"/>
  <c r="AE22" i="117"/>
  <c r="W22" i="117"/>
  <c r="S22" i="117"/>
  <c r="K22" i="117"/>
  <c r="G22" i="117"/>
  <c r="AG21" i="117"/>
  <c r="AF21" i="117"/>
  <c r="AI21" i="117" s="1"/>
  <c r="AE21" i="117"/>
  <c r="W21" i="117"/>
  <c r="S21" i="117"/>
  <c r="K21" i="117"/>
  <c r="G21" i="117"/>
  <c r="AG20" i="117"/>
  <c r="AF20" i="117"/>
  <c r="AI20" i="117" s="1"/>
  <c r="AE20" i="117"/>
  <c r="W20" i="117"/>
  <c r="S20" i="117"/>
  <c r="O20" i="117"/>
  <c r="K20" i="117"/>
  <c r="G20" i="117"/>
  <c r="AG19" i="117"/>
  <c r="AF19" i="117"/>
  <c r="AI19" i="117" s="1"/>
  <c r="AE19" i="117"/>
  <c r="W19" i="117"/>
  <c r="S19" i="117"/>
  <c r="O19" i="117"/>
  <c r="K19" i="117"/>
  <c r="AG18" i="117"/>
  <c r="AF18" i="117"/>
  <c r="AI18" i="117" s="1"/>
  <c r="AE18" i="117"/>
  <c r="W18" i="117"/>
  <c r="S18" i="117"/>
  <c r="K18" i="117"/>
  <c r="AG17" i="117"/>
  <c r="AF17" i="117"/>
  <c r="AI17" i="117" s="1"/>
  <c r="AE17" i="117"/>
  <c r="W17" i="117"/>
  <c r="S17" i="117"/>
  <c r="O17" i="117"/>
  <c r="K17" i="117"/>
  <c r="G17" i="117"/>
  <c r="AG16" i="117"/>
  <c r="AF16" i="117"/>
  <c r="AI16" i="117" s="1"/>
  <c r="W16" i="117"/>
  <c r="S16" i="117"/>
  <c r="O16" i="117"/>
  <c r="K16" i="117"/>
  <c r="AG15" i="117"/>
  <c r="AF15" i="117"/>
  <c r="AI15" i="117" s="1"/>
  <c r="AE15" i="117"/>
  <c r="W15" i="117"/>
  <c r="S15" i="117"/>
  <c r="O15" i="117"/>
  <c r="K15" i="117"/>
  <c r="G15" i="117"/>
  <c r="AG14" i="117"/>
  <c r="AF14" i="117"/>
  <c r="AI14" i="117" s="1"/>
  <c r="AE14" i="117"/>
  <c r="W14" i="117"/>
  <c r="S14" i="117"/>
  <c r="O14" i="117"/>
  <c r="K14" i="117"/>
  <c r="AG13" i="117"/>
  <c r="AF13" i="117"/>
  <c r="AI13" i="117" s="1"/>
  <c r="AE13" i="117"/>
  <c r="W13" i="117"/>
  <c r="S13" i="117"/>
  <c r="K13" i="117"/>
  <c r="AG12" i="117"/>
  <c r="AI12" i="117" s="1"/>
  <c r="AF12" i="117"/>
  <c r="W12" i="117"/>
  <c r="S12" i="117"/>
  <c r="O12" i="117"/>
  <c r="K12" i="117"/>
  <c r="G12" i="117"/>
  <c r="G68" i="117" s="1"/>
  <c r="AG11" i="117"/>
  <c r="AF11" i="117"/>
  <c r="AI11" i="117" s="1"/>
  <c r="W11" i="117"/>
  <c r="S11" i="117"/>
  <c r="O11" i="117"/>
  <c r="K11" i="117"/>
  <c r="AG10" i="117"/>
  <c r="AF10" i="117"/>
  <c r="AE10" i="117"/>
  <c r="W10" i="117"/>
  <c r="S10" i="117"/>
  <c r="K10" i="117"/>
  <c r="AG9" i="117"/>
  <c r="AF9" i="117"/>
  <c r="AI9" i="117" s="1"/>
  <c r="AE9" i="117"/>
  <c r="AA9" i="117"/>
  <c r="W9" i="117"/>
  <c r="S9" i="117"/>
  <c r="O9" i="117"/>
  <c r="K9" i="117"/>
  <c r="AG8" i="117"/>
  <c r="AF8" i="117"/>
  <c r="AI8" i="117" s="1"/>
  <c r="AA8" i="117"/>
  <c r="W8" i="117"/>
  <c r="S8" i="117"/>
  <c r="O8" i="117"/>
  <c r="K8" i="117"/>
  <c r="AG7" i="117"/>
  <c r="AF7" i="117"/>
  <c r="AE7" i="117"/>
  <c r="AA7" i="117"/>
  <c r="W7" i="117"/>
  <c r="S7" i="117"/>
  <c r="O7" i="117"/>
  <c r="O68" i="117" s="1"/>
  <c r="K7" i="117"/>
  <c r="K68" i="117" l="1"/>
  <c r="AI52" i="117"/>
  <c r="AI63" i="117"/>
  <c r="S68" i="117"/>
  <c r="AI45" i="117"/>
  <c r="AI50" i="117"/>
  <c r="AI34" i="117"/>
  <c r="W68" i="117"/>
  <c r="AI10" i="117"/>
  <c r="AI28" i="117"/>
  <c r="AI47" i="117"/>
  <c r="AI36" i="117"/>
  <c r="AI68" i="117" s="1"/>
  <c r="AI49" i="117"/>
  <c r="AI62" i="117"/>
  <c r="AI59" i="117"/>
  <c r="AI7" i="117"/>
  <c r="AI44" i="117"/>
  <c r="AI46" i="117"/>
  <c r="AE68" i="117"/>
  <c r="AI29" i="117"/>
  <c r="AI35" i="117"/>
  <c r="AI41" i="117"/>
  <c r="AI55" i="117"/>
  <c r="AI61" i="117"/>
  <c r="AA68" i="117"/>
  <c r="AI65" i="117"/>
  <c r="F8" i="97" l="1"/>
  <c r="F9" i="97"/>
  <c r="F10" i="97"/>
  <c r="F11" i="97"/>
  <c r="F12" i="97"/>
  <c r="F7" i="97"/>
  <c r="E8" i="97"/>
  <c r="F22" i="45" l="1"/>
  <c r="E22" i="45"/>
  <c r="F21" i="45"/>
  <c r="E21" i="45"/>
  <c r="F20" i="45"/>
  <c r="E20" i="45"/>
  <c r="F19" i="45"/>
  <c r="E19" i="45"/>
  <c r="F18" i="45"/>
  <c r="E18" i="45"/>
  <c r="F17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E9" i="45"/>
  <c r="F8" i="45"/>
  <c r="E8" i="45"/>
  <c r="F7" i="45"/>
  <c r="E7" i="45"/>
  <c r="F6" i="45"/>
  <c r="E6" i="45"/>
  <c r="F5" i="45"/>
  <c r="E5" i="45"/>
  <c r="F4" i="45"/>
  <c r="E4" i="45"/>
  <c r="D11" i="41" l="1"/>
  <c r="C11" i="41"/>
  <c r="E11" i="41" s="1"/>
  <c r="F10" i="41"/>
  <c r="C10" i="41"/>
  <c r="E10" i="41" s="1"/>
  <c r="D9" i="41"/>
  <c r="C9" i="41"/>
  <c r="E9" i="41" s="1"/>
  <c r="D8" i="41"/>
  <c r="B8" i="41"/>
  <c r="F7" i="41"/>
  <c r="E7" i="41"/>
  <c r="F6" i="41"/>
  <c r="E6" i="41"/>
  <c r="F5" i="41"/>
  <c r="E5" i="41"/>
  <c r="D4" i="41"/>
  <c r="F4" i="41" s="1"/>
  <c r="C4" i="41"/>
  <c r="B4" i="41"/>
  <c r="S15" i="93"/>
  <c r="R15" i="93"/>
  <c r="Q15" i="93"/>
  <c r="P15" i="93"/>
  <c r="O15" i="93"/>
  <c r="K15" i="93"/>
  <c r="J15" i="93"/>
  <c r="F15" i="93"/>
  <c r="E15" i="93"/>
  <c r="S14" i="93"/>
  <c r="U14" i="93" s="1"/>
  <c r="R14" i="93"/>
  <c r="Q14" i="93"/>
  <c r="P14" i="93"/>
  <c r="O14" i="93"/>
  <c r="K14" i="93"/>
  <c r="J14" i="93"/>
  <c r="F14" i="93"/>
  <c r="E14" i="93"/>
  <c r="R13" i="93"/>
  <c r="Q13" i="93"/>
  <c r="P13" i="93"/>
  <c r="O13" i="93"/>
  <c r="K13" i="93"/>
  <c r="J13" i="93"/>
  <c r="F13" i="93"/>
  <c r="E13" i="93"/>
  <c r="D13" i="93"/>
  <c r="S13" i="93" s="1"/>
  <c r="S9" i="93"/>
  <c r="U8" i="93"/>
  <c r="T8" i="93"/>
  <c r="P8" i="93"/>
  <c r="O8" i="93"/>
  <c r="K8" i="93"/>
  <c r="J8" i="93"/>
  <c r="F8" i="93"/>
  <c r="E8" i="93"/>
  <c r="U7" i="93"/>
  <c r="T7" i="93"/>
  <c r="P7" i="93"/>
  <c r="O7" i="93"/>
  <c r="K7" i="93"/>
  <c r="J7" i="93"/>
  <c r="F7" i="93"/>
  <c r="E7" i="93"/>
  <c r="U6" i="93"/>
  <c r="T6" i="93"/>
  <c r="P6" i="93"/>
  <c r="O6" i="93"/>
  <c r="K6" i="93"/>
  <c r="J6" i="93"/>
  <c r="F6" i="93"/>
  <c r="E6" i="93"/>
  <c r="F8" i="92"/>
  <c r="E8" i="92"/>
  <c r="D8" i="92"/>
  <c r="C8" i="92"/>
  <c r="B8" i="92"/>
  <c r="F7" i="92"/>
  <c r="E7" i="92"/>
  <c r="D7" i="92"/>
  <c r="C7" i="92"/>
  <c r="B7" i="92"/>
  <c r="F6" i="92"/>
  <c r="E6" i="92"/>
  <c r="D6" i="92"/>
  <c r="C6" i="92"/>
  <c r="B6" i="92"/>
  <c r="AM13" i="99"/>
  <c r="AO13" i="99" s="1"/>
  <c r="AL13" i="99"/>
  <c r="AK13" i="99"/>
  <c r="AJ13" i="99"/>
  <c r="AI13" i="99"/>
  <c r="AE13" i="99"/>
  <c r="AD13" i="99"/>
  <c r="Z13" i="99"/>
  <c r="Y13" i="99"/>
  <c r="U13" i="99"/>
  <c r="T13" i="99"/>
  <c r="P13" i="99"/>
  <c r="O13" i="99"/>
  <c r="K13" i="99"/>
  <c r="J13" i="99"/>
  <c r="F13" i="99"/>
  <c r="E13" i="99"/>
  <c r="AM12" i="99"/>
  <c r="AL12" i="99"/>
  <c r="AK12" i="99"/>
  <c r="AJ12" i="99"/>
  <c r="AI12" i="99"/>
  <c r="AE12" i="99"/>
  <c r="AD12" i="99"/>
  <c r="Z12" i="99"/>
  <c r="Y12" i="99"/>
  <c r="U12" i="99"/>
  <c r="T12" i="99"/>
  <c r="P12" i="99"/>
  <c r="O12" i="99"/>
  <c r="K12" i="99"/>
  <c r="J12" i="99"/>
  <c r="F12" i="99"/>
  <c r="E12" i="99"/>
  <c r="AM11" i="99"/>
  <c r="AL11" i="99"/>
  <c r="AK11" i="99"/>
  <c r="AJ11" i="99"/>
  <c r="AI11" i="99"/>
  <c r="AE11" i="99"/>
  <c r="AD11" i="99"/>
  <c r="Z11" i="99"/>
  <c r="Y11" i="99"/>
  <c r="U11" i="99"/>
  <c r="T11" i="99"/>
  <c r="P11" i="99"/>
  <c r="O11" i="99"/>
  <c r="K11" i="99"/>
  <c r="J11" i="99"/>
  <c r="F11" i="99"/>
  <c r="E11" i="99"/>
  <c r="AJ10" i="99"/>
  <c r="AI10" i="99"/>
  <c r="AE10" i="99"/>
  <c r="AD10" i="99"/>
  <c r="Z10" i="99"/>
  <c r="Y10" i="99"/>
  <c r="U10" i="99"/>
  <c r="T10" i="99"/>
  <c r="P10" i="99"/>
  <c r="O10" i="99"/>
  <c r="K10" i="99"/>
  <c r="J10" i="99"/>
  <c r="F10" i="99"/>
  <c r="E10" i="99"/>
  <c r="AM9" i="99"/>
  <c r="AL9" i="99"/>
  <c r="AN9" i="99" s="1"/>
  <c r="AK9" i="99"/>
  <c r="AJ9" i="99"/>
  <c r="AI9" i="99"/>
  <c r="AE9" i="99"/>
  <c r="AD9" i="99"/>
  <c r="Z9" i="99"/>
  <c r="Y9" i="99"/>
  <c r="U9" i="99"/>
  <c r="T9" i="99"/>
  <c r="P9" i="99"/>
  <c r="O9" i="99"/>
  <c r="K9" i="99"/>
  <c r="J9" i="99"/>
  <c r="F9" i="99"/>
  <c r="E9" i="99"/>
  <c r="AM8" i="99"/>
  <c r="AL8" i="99"/>
  <c r="AN8" i="99" s="1"/>
  <c r="AK8" i="99"/>
  <c r="AJ8" i="99"/>
  <c r="AI8" i="99"/>
  <c r="AE8" i="99"/>
  <c r="AD8" i="99"/>
  <c r="Z8" i="99"/>
  <c r="Y8" i="99"/>
  <c r="U8" i="99"/>
  <c r="T8" i="99"/>
  <c r="P8" i="99"/>
  <c r="O8" i="99"/>
  <c r="K8" i="99"/>
  <c r="J8" i="99"/>
  <c r="F8" i="99"/>
  <c r="E8" i="99"/>
  <c r="AM7" i="99"/>
  <c r="AL7" i="99"/>
  <c r="AK7" i="99"/>
  <c r="AJ7" i="99"/>
  <c r="AI7" i="99"/>
  <c r="AE7" i="99"/>
  <c r="AD7" i="99"/>
  <c r="Z7" i="99"/>
  <c r="Y7" i="99"/>
  <c r="U7" i="99"/>
  <c r="T7" i="99"/>
  <c r="P7" i="99"/>
  <c r="O7" i="99"/>
  <c r="K7" i="99"/>
  <c r="J7" i="99"/>
  <c r="F7" i="99"/>
  <c r="E7" i="99"/>
  <c r="AM21" i="94"/>
  <c r="AL21" i="94"/>
  <c r="AK21" i="94"/>
  <c r="AJ21" i="94"/>
  <c r="AI21" i="94"/>
  <c r="AE21" i="94"/>
  <c r="AD21" i="94"/>
  <c r="Z21" i="94"/>
  <c r="Y21" i="94"/>
  <c r="U21" i="94"/>
  <c r="T21" i="94"/>
  <c r="P21" i="94"/>
  <c r="O21" i="94"/>
  <c r="K21" i="94"/>
  <c r="J21" i="94"/>
  <c r="F21" i="94"/>
  <c r="E21" i="94"/>
  <c r="AM20" i="94"/>
  <c r="AL20" i="94"/>
  <c r="AK20" i="94"/>
  <c r="AJ20" i="94"/>
  <c r="AI20" i="94"/>
  <c r="AE20" i="94"/>
  <c r="AD20" i="94"/>
  <c r="Z20" i="94"/>
  <c r="Y20" i="94"/>
  <c r="U20" i="94"/>
  <c r="T20" i="94"/>
  <c r="P20" i="94"/>
  <c r="O20" i="94"/>
  <c r="K20" i="94"/>
  <c r="J20" i="94"/>
  <c r="F20" i="94"/>
  <c r="E20" i="94"/>
  <c r="AM19" i="94"/>
  <c r="AL19" i="94"/>
  <c r="AK19" i="94"/>
  <c r="AJ19" i="94"/>
  <c r="AI19" i="94"/>
  <c r="AE19" i="94"/>
  <c r="AD19" i="94"/>
  <c r="Z19" i="94"/>
  <c r="Y19" i="94"/>
  <c r="U19" i="94"/>
  <c r="T19" i="94"/>
  <c r="P19" i="94"/>
  <c r="O19" i="94"/>
  <c r="K19" i="94"/>
  <c r="J19" i="94"/>
  <c r="F19" i="94"/>
  <c r="E19" i="94"/>
  <c r="AO18" i="94"/>
  <c r="AN18" i="94"/>
  <c r="AJ18" i="94"/>
  <c r="AI18" i="94"/>
  <c r="AE18" i="94"/>
  <c r="AD18" i="94"/>
  <c r="Z18" i="94"/>
  <c r="Y18" i="94"/>
  <c r="U18" i="94"/>
  <c r="T18" i="94"/>
  <c r="P18" i="94"/>
  <c r="O18" i="94"/>
  <c r="K18" i="94"/>
  <c r="J18" i="94"/>
  <c r="F18" i="94"/>
  <c r="E18" i="94"/>
  <c r="AM17" i="94"/>
  <c r="AL17" i="94"/>
  <c r="AK17" i="94"/>
  <c r="AJ17" i="94"/>
  <c r="AI17" i="94"/>
  <c r="AE17" i="94"/>
  <c r="AD17" i="94"/>
  <c r="Z17" i="94"/>
  <c r="Y17" i="94"/>
  <c r="U17" i="94"/>
  <c r="T17" i="94"/>
  <c r="P17" i="94"/>
  <c r="O17" i="94"/>
  <c r="K17" i="94"/>
  <c r="J17" i="94"/>
  <c r="F17" i="94"/>
  <c r="E17" i="94"/>
  <c r="AM16" i="94"/>
  <c r="AL16" i="94"/>
  <c r="AK16" i="94"/>
  <c r="AJ16" i="94"/>
  <c r="AI16" i="94"/>
  <c r="AE16" i="94"/>
  <c r="AD16" i="94"/>
  <c r="Z16" i="94"/>
  <c r="Y16" i="94"/>
  <c r="U16" i="94"/>
  <c r="T16" i="94"/>
  <c r="P16" i="94"/>
  <c r="O16" i="94"/>
  <c r="K16" i="94"/>
  <c r="J16" i="94"/>
  <c r="F16" i="94"/>
  <c r="E16" i="94"/>
  <c r="AM15" i="94"/>
  <c r="AO15" i="94" s="1"/>
  <c r="AL15" i="94"/>
  <c r="AK15" i="94"/>
  <c r="AJ15" i="94"/>
  <c r="AI15" i="94"/>
  <c r="AE15" i="94"/>
  <c r="AD15" i="94"/>
  <c r="Z15" i="94"/>
  <c r="Y15" i="94"/>
  <c r="U15" i="94"/>
  <c r="T15" i="94"/>
  <c r="P15" i="94"/>
  <c r="O15" i="94"/>
  <c r="K15" i="94"/>
  <c r="J15" i="94"/>
  <c r="F15" i="94"/>
  <c r="E15" i="94"/>
  <c r="AO14" i="94"/>
  <c r="AN14" i="94"/>
  <c r="AJ14" i="94"/>
  <c r="AI14" i="94"/>
  <c r="AE14" i="94"/>
  <c r="AD14" i="94"/>
  <c r="Z14" i="94"/>
  <c r="Y14" i="94"/>
  <c r="U14" i="94"/>
  <c r="T14" i="94"/>
  <c r="P14" i="94"/>
  <c r="O14" i="94"/>
  <c r="K14" i="94"/>
  <c r="J14" i="94"/>
  <c r="F14" i="94"/>
  <c r="E14" i="94"/>
  <c r="AM13" i="94"/>
  <c r="AO13" i="94" s="1"/>
  <c r="AL13" i="94"/>
  <c r="AN13" i="94" s="1"/>
  <c r="AK13" i="94"/>
  <c r="AJ13" i="94"/>
  <c r="AI13" i="94"/>
  <c r="AE13" i="94"/>
  <c r="AD13" i="94"/>
  <c r="Z13" i="94"/>
  <c r="Y13" i="94"/>
  <c r="U13" i="94"/>
  <c r="T13" i="94"/>
  <c r="P13" i="94"/>
  <c r="O13" i="94"/>
  <c r="K13" i="94"/>
  <c r="J13" i="94"/>
  <c r="F13" i="94"/>
  <c r="E13" i="94"/>
  <c r="AM12" i="94"/>
  <c r="AL12" i="94"/>
  <c r="AN12" i="94" s="1"/>
  <c r="AK12" i="94"/>
  <c r="AJ12" i="94"/>
  <c r="AI12" i="94"/>
  <c r="AE12" i="94"/>
  <c r="AD12" i="94"/>
  <c r="Z12" i="94"/>
  <c r="Y12" i="94"/>
  <c r="U12" i="94"/>
  <c r="T12" i="94"/>
  <c r="P12" i="94"/>
  <c r="O12" i="94"/>
  <c r="K12" i="94"/>
  <c r="J12" i="94"/>
  <c r="F12" i="94"/>
  <c r="E12" i="94"/>
  <c r="AM11" i="94"/>
  <c r="AL11" i="94"/>
  <c r="AK11" i="94"/>
  <c r="AJ11" i="94"/>
  <c r="AI11" i="94"/>
  <c r="AE11" i="94"/>
  <c r="AD11" i="94"/>
  <c r="Z11" i="94"/>
  <c r="Y11" i="94"/>
  <c r="U11" i="94"/>
  <c r="T11" i="94"/>
  <c r="P11" i="94"/>
  <c r="O11" i="94"/>
  <c r="K11" i="94"/>
  <c r="J11" i="94"/>
  <c r="F11" i="94"/>
  <c r="E11" i="94"/>
  <c r="AO10" i="94"/>
  <c r="AN10" i="94"/>
  <c r="AJ10" i="94"/>
  <c r="AI10" i="94"/>
  <c r="AE10" i="94"/>
  <c r="AD10" i="94"/>
  <c r="Z10" i="94"/>
  <c r="Y10" i="94"/>
  <c r="U10" i="94"/>
  <c r="T10" i="94"/>
  <c r="P10" i="94"/>
  <c r="O10" i="94"/>
  <c r="K10" i="94"/>
  <c r="J10" i="94"/>
  <c r="F10" i="94"/>
  <c r="E10" i="94"/>
  <c r="AM9" i="94"/>
  <c r="AL9" i="94"/>
  <c r="AK9" i="94"/>
  <c r="AJ9" i="94"/>
  <c r="AI9" i="94"/>
  <c r="AE9" i="94"/>
  <c r="AD9" i="94"/>
  <c r="Z9" i="94"/>
  <c r="Y9" i="94"/>
  <c r="U9" i="94"/>
  <c r="T9" i="94"/>
  <c r="P9" i="94"/>
  <c r="O9" i="94"/>
  <c r="K9" i="94"/>
  <c r="J9" i="94"/>
  <c r="F9" i="94"/>
  <c r="E9" i="94"/>
  <c r="AO8" i="94"/>
  <c r="AM8" i="94"/>
  <c r="AL8" i="94"/>
  <c r="AN8" i="94" s="1"/>
  <c r="AK8" i="94"/>
  <c r="AJ8" i="94"/>
  <c r="AI8" i="94"/>
  <c r="AE8" i="94"/>
  <c r="AD8" i="94"/>
  <c r="Z8" i="94"/>
  <c r="Y8" i="94"/>
  <c r="U8" i="94"/>
  <c r="T8" i="94"/>
  <c r="P8" i="94"/>
  <c r="O8" i="94"/>
  <c r="K8" i="94"/>
  <c r="J8" i="94"/>
  <c r="F8" i="94"/>
  <c r="E8" i="94"/>
  <c r="AM7" i="94"/>
  <c r="AO7" i="94" s="1"/>
  <c r="AL7" i="94"/>
  <c r="AK7" i="94"/>
  <c r="AJ7" i="94"/>
  <c r="AI7" i="94"/>
  <c r="AE7" i="94"/>
  <c r="AD7" i="94"/>
  <c r="Z7" i="94"/>
  <c r="Y7" i="94"/>
  <c r="U7" i="94"/>
  <c r="T7" i="94"/>
  <c r="P7" i="94"/>
  <c r="O7" i="94"/>
  <c r="K7" i="94"/>
  <c r="J7" i="94"/>
  <c r="F7" i="94"/>
  <c r="E7" i="94"/>
  <c r="S22" i="91"/>
  <c r="R22" i="91"/>
  <c r="T22" i="91" s="1"/>
  <c r="Q22" i="91"/>
  <c r="S21" i="91"/>
  <c r="R21" i="91"/>
  <c r="U21" i="91" s="1"/>
  <c r="Q21" i="91"/>
  <c r="P21" i="91"/>
  <c r="O21" i="91"/>
  <c r="K21" i="91"/>
  <c r="J21" i="91"/>
  <c r="E21" i="91"/>
  <c r="S20" i="91"/>
  <c r="R20" i="91"/>
  <c r="Q20" i="91"/>
  <c r="P20" i="91"/>
  <c r="O20" i="91"/>
  <c r="K20" i="91"/>
  <c r="J20" i="91"/>
  <c r="F20" i="91"/>
  <c r="E20" i="91"/>
  <c r="S19" i="91"/>
  <c r="U19" i="91" s="1"/>
  <c r="R19" i="91"/>
  <c r="T19" i="91" s="1"/>
  <c r="Q19" i="91"/>
  <c r="P19" i="91"/>
  <c r="O19" i="91"/>
  <c r="K19" i="91"/>
  <c r="J19" i="91"/>
  <c r="F19" i="91"/>
  <c r="E19" i="91"/>
  <c r="S18" i="91"/>
  <c r="U18" i="91" s="1"/>
  <c r="R18" i="91"/>
  <c r="Q18" i="91"/>
  <c r="P18" i="91"/>
  <c r="O18" i="91"/>
  <c r="K18" i="91"/>
  <c r="J18" i="91"/>
  <c r="F18" i="91"/>
  <c r="E18" i="91"/>
  <c r="S17" i="91"/>
  <c r="R17" i="91"/>
  <c r="Q17" i="91"/>
  <c r="P17" i="91"/>
  <c r="O17" i="91"/>
  <c r="K17" i="91"/>
  <c r="J17" i="91"/>
  <c r="F17" i="91"/>
  <c r="E17" i="91"/>
  <c r="U11" i="91"/>
  <c r="T11" i="91"/>
  <c r="P11" i="91"/>
  <c r="O11" i="91"/>
  <c r="K11" i="91"/>
  <c r="J11" i="91"/>
  <c r="F11" i="91"/>
  <c r="E11" i="91"/>
  <c r="U10" i="91"/>
  <c r="T10" i="91"/>
  <c r="P10" i="91"/>
  <c r="O10" i="91"/>
  <c r="K10" i="91"/>
  <c r="J10" i="91"/>
  <c r="F10" i="91"/>
  <c r="E10" i="91"/>
  <c r="U9" i="91"/>
  <c r="T9" i="91"/>
  <c r="P9" i="91"/>
  <c r="O9" i="91"/>
  <c r="K9" i="91"/>
  <c r="J9" i="91"/>
  <c r="F9" i="91"/>
  <c r="E9" i="91"/>
  <c r="U8" i="91"/>
  <c r="T8" i="91"/>
  <c r="P8" i="91"/>
  <c r="O8" i="91"/>
  <c r="K8" i="91"/>
  <c r="J8" i="91"/>
  <c r="F8" i="91"/>
  <c r="E8" i="91"/>
  <c r="U7" i="91"/>
  <c r="T7" i="91"/>
  <c r="P7" i="91"/>
  <c r="O7" i="91"/>
  <c r="K7" i="91"/>
  <c r="J7" i="91"/>
  <c r="F7" i="91"/>
  <c r="E7" i="91"/>
  <c r="F10" i="90"/>
  <c r="E10" i="90"/>
  <c r="D10" i="90"/>
  <c r="C10" i="90"/>
  <c r="B10" i="90"/>
  <c r="F9" i="90"/>
  <c r="E9" i="90"/>
  <c r="D9" i="90"/>
  <c r="C9" i="90"/>
  <c r="B9" i="90"/>
  <c r="F8" i="90"/>
  <c r="E8" i="90"/>
  <c r="D8" i="90"/>
  <c r="C8" i="90"/>
  <c r="B8" i="90"/>
  <c r="F7" i="90"/>
  <c r="E7" i="90"/>
  <c r="D7" i="90"/>
  <c r="C7" i="90"/>
  <c r="B7" i="90"/>
  <c r="F6" i="90"/>
  <c r="E6" i="90"/>
  <c r="D6" i="90"/>
  <c r="C6" i="90"/>
  <c r="B6" i="90"/>
  <c r="E9" i="31"/>
  <c r="E8" i="31"/>
  <c r="E7" i="31"/>
  <c r="E6" i="31"/>
  <c r="E14" i="28"/>
  <c r="F14" i="28" s="1"/>
  <c r="D14" i="28"/>
  <c r="C14" i="28"/>
  <c r="B14" i="28"/>
  <c r="F13" i="28"/>
  <c r="F12" i="28"/>
  <c r="F11" i="28"/>
  <c r="F10" i="28"/>
  <c r="F8" i="28"/>
  <c r="F7" i="28"/>
  <c r="S34" i="89"/>
  <c r="R34" i="89"/>
  <c r="T34" i="89" s="1"/>
  <c r="Q34" i="89"/>
  <c r="P34" i="89"/>
  <c r="O34" i="89"/>
  <c r="K34" i="89"/>
  <c r="J34" i="89"/>
  <c r="F34" i="89"/>
  <c r="E34" i="89"/>
  <c r="S33" i="89"/>
  <c r="R33" i="89"/>
  <c r="T33" i="89" s="1"/>
  <c r="Q33" i="89"/>
  <c r="P33" i="89"/>
  <c r="O33" i="89"/>
  <c r="K33" i="89"/>
  <c r="J33" i="89"/>
  <c r="F33" i="89"/>
  <c r="E33" i="89"/>
  <c r="S32" i="89"/>
  <c r="R32" i="89"/>
  <c r="Q32" i="89"/>
  <c r="P32" i="89"/>
  <c r="O32" i="89"/>
  <c r="K32" i="89"/>
  <c r="J32" i="89"/>
  <c r="F32" i="89"/>
  <c r="E32" i="89"/>
  <c r="S31" i="89"/>
  <c r="R31" i="89"/>
  <c r="T31" i="89" s="1"/>
  <c r="Q31" i="89"/>
  <c r="P31" i="89"/>
  <c r="O31" i="89"/>
  <c r="K31" i="89"/>
  <c r="J31" i="89"/>
  <c r="F31" i="89"/>
  <c r="E31" i="89"/>
  <c r="S30" i="89"/>
  <c r="R30" i="89"/>
  <c r="T30" i="89" s="1"/>
  <c r="Q30" i="89"/>
  <c r="P30" i="89"/>
  <c r="O30" i="89"/>
  <c r="K30" i="89"/>
  <c r="J30" i="89"/>
  <c r="F30" i="89"/>
  <c r="E30" i="89"/>
  <c r="S29" i="89"/>
  <c r="R29" i="89"/>
  <c r="T29" i="89" s="1"/>
  <c r="Q29" i="89"/>
  <c r="P29" i="89"/>
  <c r="O29" i="89"/>
  <c r="K29" i="89"/>
  <c r="J29" i="89"/>
  <c r="F29" i="89"/>
  <c r="E29" i="89"/>
  <c r="S28" i="89"/>
  <c r="R28" i="89"/>
  <c r="Q28" i="89"/>
  <c r="P28" i="89"/>
  <c r="O28" i="89"/>
  <c r="K28" i="89"/>
  <c r="J28" i="89"/>
  <c r="F28" i="89"/>
  <c r="E28" i="89"/>
  <c r="S27" i="89"/>
  <c r="R27" i="89"/>
  <c r="T27" i="89" s="1"/>
  <c r="Q27" i="89"/>
  <c r="P27" i="89"/>
  <c r="O27" i="89"/>
  <c r="K27" i="89"/>
  <c r="J27" i="89"/>
  <c r="F27" i="89"/>
  <c r="E27" i="89"/>
  <c r="S26" i="89"/>
  <c r="R26" i="89"/>
  <c r="U26" i="89" s="1"/>
  <c r="Q26" i="89"/>
  <c r="P26" i="89"/>
  <c r="O26" i="89"/>
  <c r="K26" i="89"/>
  <c r="J26" i="89"/>
  <c r="F26" i="89"/>
  <c r="E26" i="89"/>
  <c r="S25" i="89"/>
  <c r="R25" i="89"/>
  <c r="Q25" i="89"/>
  <c r="P25" i="89"/>
  <c r="O25" i="89"/>
  <c r="K25" i="89"/>
  <c r="J25" i="89"/>
  <c r="F25" i="89"/>
  <c r="E25" i="89"/>
  <c r="S24" i="89"/>
  <c r="U24" i="89" s="1"/>
  <c r="R24" i="89"/>
  <c r="Q24" i="89"/>
  <c r="P24" i="89"/>
  <c r="O24" i="89"/>
  <c r="K24" i="89"/>
  <c r="J24" i="89"/>
  <c r="F24" i="89"/>
  <c r="E24" i="89"/>
  <c r="S23" i="89"/>
  <c r="U23" i="89" s="1"/>
  <c r="R23" i="89"/>
  <c r="Q23" i="89"/>
  <c r="P23" i="89"/>
  <c r="O23" i="89"/>
  <c r="K23" i="89"/>
  <c r="J23" i="89"/>
  <c r="F23" i="89"/>
  <c r="E23" i="89"/>
  <c r="N22" i="89"/>
  <c r="P22" i="89" s="1"/>
  <c r="M22" i="89"/>
  <c r="L22" i="89"/>
  <c r="I22" i="89"/>
  <c r="K22" i="89" s="1"/>
  <c r="H22" i="89"/>
  <c r="G22" i="89"/>
  <c r="D22" i="89"/>
  <c r="C22" i="89"/>
  <c r="B22" i="89"/>
  <c r="U18" i="89"/>
  <c r="T18" i="89"/>
  <c r="P18" i="89"/>
  <c r="O18" i="89"/>
  <c r="K18" i="89"/>
  <c r="J18" i="89"/>
  <c r="F18" i="89"/>
  <c r="E18" i="89"/>
  <c r="U17" i="89"/>
  <c r="T17" i="89"/>
  <c r="P17" i="89"/>
  <c r="O17" i="89"/>
  <c r="K17" i="89"/>
  <c r="J17" i="89"/>
  <c r="F17" i="89"/>
  <c r="E17" i="89"/>
  <c r="U16" i="89"/>
  <c r="T16" i="89"/>
  <c r="P16" i="89"/>
  <c r="O16" i="89"/>
  <c r="K16" i="89"/>
  <c r="J16" i="89"/>
  <c r="F16" i="89"/>
  <c r="E16" i="89"/>
  <c r="U15" i="89"/>
  <c r="T15" i="89"/>
  <c r="P15" i="89"/>
  <c r="O15" i="89"/>
  <c r="K15" i="89"/>
  <c r="J15" i="89"/>
  <c r="F15" i="89"/>
  <c r="E15" i="89"/>
  <c r="U14" i="89"/>
  <c r="T14" i="89"/>
  <c r="P14" i="89"/>
  <c r="O14" i="89"/>
  <c r="K14" i="89"/>
  <c r="J14" i="89"/>
  <c r="F14" i="89"/>
  <c r="E14" i="89"/>
  <c r="U13" i="89"/>
  <c r="T13" i="89"/>
  <c r="P13" i="89"/>
  <c r="O13" i="89"/>
  <c r="K13" i="89"/>
  <c r="J13" i="89"/>
  <c r="F13" i="89"/>
  <c r="E13" i="89"/>
  <c r="U12" i="89"/>
  <c r="T12" i="89"/>
  <c r="P12" i="89"/>
  <c r="O12" i="89"/>
  <c r="K12" i="89"/>
  <c r="J12" i="89"/>
  <c r="F12" i="89"/>
  <c r="E12" i="89"/>
  <c r="U11" i="89"/>
  <c r="T11" i="89"/>
  <c r="P11" i="89"/>
  <c r="O11" i="89"/>
  <c r="K11" i="89"/>
  <c r="J11" i="89"/>
  <c r="F11" i="89"/>
  <c r="E11" i="89"/>
  <c r="U10" i="89"/>
  <c r="T10" i="89"/>
  <c r="P10" i="89"/>
  <c r="O10" i="89"/>
  <c r="K10" i="89"/>
  <c r="J10" i="89"/>
  <c r="F10" i="89"/>
  <c r="E10" i="89"/>
  <c r="U9" i="89"/>
  <c r="T9" i="89"/>
  <c r="P9" i="89"/>
  <c r="O9" i="89"/>
  <c r="K9" i="89"/>
  <c r="J9" i="89"/>
  <c r="F9" i="89"/>
  <c r="E9" i="89"/>
  <c r="U8" i="89"/>
  <c r="T8" i="89"/>
  <c r="P8" i="89"/>
  <c r="O8" i="89"/>
  <c r="K8" i="89"/>
  <c r="J8" i="89"/>
  <c r="F8" i="89"/>
  <c r="E8" i="89"/>
  <c r="U7" i="89"/>
  <c r="T7" i="89"/>
  <c r="P7" i="89"/>
  <c r="O7" i="89"/>
  <c r="K7" i="89"/>
  <c r="J7" i="89"/>
  <c r="F7" i="89"/>
  <c r="E7" i="89"/>
  <c r="S6" i="89"/>
  <c r="R6" i="89"/>
  <c r="T6" i="89" s="1"/>
  <c r="Q6" i="89"/>
  <c r="P6" i="89"/>
  <c r="N6" i="89"/>
  <c r="M6" i="89"/>
  <c r="L6" i="89"/>
  <c r="I6" i="89"/>
  <c r="H6" i="89"/>
  <c r="G6" i="89"/>
  <c r="D6" i="89"/>
  <c r="C6" i="89"/>
  <c r="B6" i="89"/>
  <c r="F18" i="88"/>
  <c r="E18" i="88"/>
  <c r="D18" i="88"/>
  <c r="C18" i="88"/>
  <c r="B18" i="88"/>
  <c r="F17" i="88"/>
  <c r="E17" i="88"/>
  <c r="D17" i="88"/>
  <c r="C17" i="88"/>
  <c r="B17" i="88"/>
  <c r="F16" i="88"/>
  <c r="E16" i="88"/>
  <c r="D16" i="88"/>
  <c r="C16" i="88"/>
  <c r="B16" i="88"/>
  <c r="F15" i="88"/>
  <c r="E15" i="88"/>
  <c r="D15" i="88"/>
  <c r="C15" i="88"/>
  <c r="B15" i="88"/>
  <c r="F14" i="88"/>
  <c r="E14" i="88"/>
  <c r="D14" i="88"/>
  <c r="C14" i="88"/>
  <c r="B14" i="88"/>
  <c r="F13" i="88"/>
  <c r="E13" i="88"/>
  <c r="D13" i="88"/>
  <c r="C13" i="88"/>
  <c r="B13" i="88"/>
  <c r="F12" i="88"/>
  <c r="E12" i="88"/>
  <c r="D12" i="88"/>
  <c r="C12" i="88"/>
  <c r="B12" i="88"/>
  <c r="F11" i="88"/>
  <c r="E11" i="88"/>
  <c r="D11" i="88"/>
  <c r="C11" i="88"/>
  <c r="B11" i="88"/>
  <c r="F10" i="88"/>
  <c r="E10" i="88"/>
  <c r="D10" i="88"/>
  <c r="C10" i="88"/>
  <c r="B10" i="88"/>
  <c r="F9" i="88"/>
  <c r="E9" i="88"/>
  <c r="D9" i="88"/>
  <c r="C9" i="88"/>
  <c r="B9" i="88"/>
  <c r="F8" i="88"/>
  <c r="E8" i="88"/>
  <c r="D8" i="88"/>
  <c r="C8" i="88"/>
  <c r="B8" i="88"/>
  <c r="F7" i="88"/>
  <c r="E7" i="88"/>
  <c r="D7" i="88"/>
  <c r="C7" i="88"/>
  <c r="B7" i="88"/>
  <c r="F6" i="88"/>
  <c r="E6" i="88"/>
  <c r="D6" i="88"/>
  <c r="C6" i="88"/>
  <c r="B6" i="88"/>
  <c r="I14" i="87"/>
  <c r="G14" i="87"/>
  <c r="B14" i="87"/>
  <c r="K13" i="87"/>
  <c r="J13" i="87"/>
  <c r="F13" i="87"/>
  <c r="E13" i="87"/>
  <c r="K12" i="87"/>
  <c r="J12" i="87"/>
  <c r="F12" i="87"/>
  <c r="E12" i="87"/>
  <c r="K11" i="87"/>
  <c r="J11" i="87"/>
  <c r="F11" i="87"/>
  <c r="E11" i="87"/>
  <c r="K10" i="87"/>
  <c r="J10" i="87"/>
  <c r="F10" i="87"/>
  <c r="E10" i="87"/>
  <c r="K9" i="87"/>
  <c r="J9" i="87"/>
  <c r="F9" i="87"/>
  <c r="E9" i="87"/>
  <c r="K8" i="87"/>
  <c r="J8" i="87"/>
  <c r="F8" i="87"/>
  <c r="E8" i="87"/>
  <c r="I7" i="87"/>
  <c r="H7" i="87"/>
  <c r="J7" i="87" s="1"/>
  <c r="D7" i="87"/>
  <c r="C7" i="87"/>
  <c r="C14" i="87" s="1"/>
  <c r="E14" i="87" s="1"/>
  <c r="H10" i="86"/>
  <c r="G10" i="86"/>
  <c r="F10" i="86"/>
  <c r="E10" i="86"/>
  <c r="D10" i="86"/>
  <c r="C10" i="86"/>
  <c r="B10" i="86"/>
  <c r="I9" i="86"/>
  <c r="I8" i="86"/>
  <c r="I7" i="86"/>
  <c r="I6" i="86"/>
  <c r="I5" i="86"/>
  <c r="S15" i="85"/>
  <c r="R15" i="85"/>
  <c r="U15" i="85" s="1"/>
  <c r="Q15" i="85"/>
  <c r="P15" i="85"/>
  <c r="O15" i="85"/>
  <c r="K15" i="85"/>
  <c r="J15" i="85"/>
  <c r="F15" i="85"/>
  <c r="E15" i="85"/>
  <c r="S14" i="85"/>
  <c r="U14" i="85" s="1"/>
  <c r="R14" i="85"/>
  <c r="Q14" i="85"/>
  <c r="P14" i="85"/>
  <c r="O14" i="85"/>
  <c r="K14" i="85"/>
  <c r="J14" i="85"/>
  <c r="F14" i="85"/>
  <c r="E14" i="85"/>
  <c r="S13" i="85"/>
  <c r="R13" i="85"/>
  <c r="T13" i="85" s="1"/>
  <c r="Q13" i="85"/>
  <c r="P13" i="85"/>
  <c r="O13" i="85"/>
  <c r="K13" i="85"/>
  <c r="J13" i="85"/>
  <c r="F13" i="85"/>
  <c r="E13" i="85"/>
  <c r="U8" i="85"/>
  <c r="T8" i="85"/>
  <c r="P8" i="85"/>
  <c r="O8" i="85"/>
  <c r="K8" i="85"/>
  <c r="J8" i="85"/>
  <c r="F8" i="85"/>
  <c r="E8" i="85"/>
  <c r="U7" i="85"/>
  <c r="T7" i="85"/>
  <c r="P7" i="85"/>
  <c r="O7" i="85"/>
  <c r="K7" i="85"/>
  <c r="J7" i="85"/>
  <c r="F7" i="85"/>
  <c r="E7" i="85"/>
  <c r="U6" i="85"/>
  <c r="T6" i="85"/>
  <c r="P6" i="85"/>
  <c r="O6" i="85"/>
  <c r="K6" i="85"/>
  <c r="J6" i="85"/>
  <c r="F6" i="85"/>
  <c r="E6" i="85"/>
  <c r="D8" i="84"/>
  <c r="C8" i="84"/>
  <c r="B8" i="84"/>
  <c r="D7" i="84"/>
  <c r="C7" i="84"/>
  <c r="B7" i="84"/>
  <c r="D6" i="84"/>
  <c r="C6" i="84"/>
  <c r="B6" i="84"/>
  <c r="F18" i="97"/>
  <c r="E18" i="97"/>
  <c r="F17" i="97"/>
  <c r="E17" i="97"/>
  <c r="F16" i="97"/>
  <c r="E16" i="97"/>
  <c r="F15" i="97"/>
  <c r="E15" i="97"/>
  <c r="E12" i="97"/>
  <c r="E11" i="97"/>
  <c r="E10" i="97"/>
  <c r="E9" i="97"/>
  <c r="E7" i="97"/>
  <c r="E6" i="84" l="1"/>
  <c r="T14" i="85"/>
  <c r="U20" i="91"/>
  <c r="AO11" i="94"/>
  <c r="AN16" i="94"/>
  <c r="AN21" i="94"/>
  <c r="F7" i="87"/>
  <c r="U30" i="89"/>
  <c r="E7" i="87"/>
  <c r="T18" i="91"/>
  <c r="AO9" i="94"/>
  <c r="AO19" i="94"/>
  <c r="U13" i="85"/>
  <c r="U25" i="89"/>
  <c r="U29" i="89"/>
  <c r="AN17" i="94"/>
  <c r="AO12" i="99"/>
  <c r="T15" i="93"/>
  <c r="T17" i="91"/>
  <c r="AO17" i="94"/>
  <c r="D14" i="87"/>
  <c r="T24" i="89"/>
  <c r="T28" i="89"/>
  <c r="T32" i="89"/>
  <c r="U17" i="91"/>
  <c r="AN15" i="94"/>
  <c r="T14" i="93"/>
  <c r="F9" i="41"/>
  <c r="U28" i="89"/>
  <c r="U32" i="89"/>
  <c r="H14" i="87"/>
  <c r="J14" i="87" s="1"/>
  <c r="K6" i="89"/>
  <c r="J22" i="89"/>
  <c r="U27" i="89"/>
  <c r="U31" i="89"/>
  <c r="T20" i="91"/>
  <c r="U22" i="91"/>
  <c r="AO8" i="99"/>
  <c r="T13" i="93"/>
  <c r="F7" i="84"/>
  <c r="F6" i="84"/>
  <c r="O22" i="89"/>
  <c r="AO12" i="94"/>
  <c r="AN19" i="94"/>
  <c r="AO21" i="94"/>
  <c r="AO11" i="99"/>
  <c r="AN13" i="99"/>
  <c r="U15" i="93"/>
  <c r="C8" i="41"/>
  <c r="E8" i="41" s="1"/>
  <c r="K7" i="87"/>
  <c r="Q22" i="89"/>
  <c r="U6" i="89"/>
  <c r="AN11" i="99"/>
  <c r="E6" i="89"/>
  <c r="T25" i="89"/>
  <c r="U13" i="93"/>
  <c r="E4" i="41"/>
  <c r="S22" i="89"/>
  <c r="E22" i="89"/>
  <c r="AN7" i="99"/>
  <c r="F14" i="87"/>
  <c r="I10" i="86"/>
  <c r="J6" i="89"/>
  <c r="F22" i="89"/>
  <c r="U34" i="89"/>
  <c r="AN11" i="94"/>
  <c r="AO20" i="94"/>
  <c r="AO7" i="99"/>
  <c r="AO9" i="99"/>
  <c r="AN12" i="99"/>
  <c r="K14" i="87"/>
  <c r="O6" i="89"/>
  <c r="T23" i="89"/>
  <c r="U33" i="89"/>
  <c r="AN7" i="94"/>
  <c r="AN9" i="94"/>
  <c r="AO16" i="94"/>
  <c r="F11" i="41"/>
  <c r="E7" i="84"/>
  <c r="E8" i="84"/>
  <c r="F8" i="84"/>
  <c r="AN20" i="94"/>
  <c r="T21" i="91"/>
  <c r="F6" i="89"/>
  <c r="T26" i="89"/>
  <c r="R22" i="89"/>
  <c r="T15" i="85"/>
  <c r="T22" i="89" l="1"/>
  <c r="F8" i="41"/>
  <c r="U22" i="89"/>
  <c r="N12" i="109" l="1"/>
  <c r="D25" i="109"/>
  <c r="I25" i="109"/>
  <c r="AF39" i="119" l="1"/>
  <c r="M74" i="119" l="1"/>
  <c r="M75" i="119"/>
  <c r="M76" i="119"/>
  <c r="J7" i="103" l="1"/>
  <c r="J8" i="103"/>
  <c r="J9" i="103"/>
  <c r="J10" i="103"/>
  <c r="J11" i="103"/>
  <c r="J12" i="103"/>
  <c r="J13" i="103"/>
  <c r="J14" i="103"/>
  <c r="J15" i="103"/>
  <c r="J16" i="103"/>
  <c r="J17" i="103"/>
  <c r="J18" i="103"/>
  <c r="J19" i="103"/>
  <c r="J20" i="103"/>
  <c r="J21" i="103"/>
  <c r="J22" i="103"/>
  <c r="J23" i="103"/>
  <c r="J24" i="103"/>
  <c r="J25" i="103"/>
  <c r="J26" i="103"/>
  <c r="J27" i="103"/>
  <c r="J28" i="103"/>
  <c r="J29" i="103"/>
  <c r="J30" i="103"/>
  <c r="J31" i="103"/>
  <c r="J32" i="103"/>
  <c r="J33" i="103"/>
  <c r="J34" i="103"/>
  <c r="J35" i="103"/>
  <c r="J36" i="103"/>
  <c r="J38" i="103"/>
  <c r="J39" i="103"/>
  <c r="J44" i="103"/>
  <c r="J45" i="103"/>
  <c r="J46" i="103"/>
  <c r="J47" i="103"/>
  <c r="J48" i="103"/>
  <c r="J49" i="103"/>
  <c r="J50" i="103"/>
  <c r="J51" i="103"/>
  <c r="J52" i="103"/>
  <c r="J53" i="103"/>
  <c r="J54" i="103"/>
  <c r="J55" i="103"/>
  <c r="J56" i="103"/>
  <c r="J57" i="103"/>
  <c r="J58" i="103"/>
  <c r="J59" i="103"/>
  <c r="J60" i="103"/>
  <c r="J61" i="103"/>
  <c r="J62" i="103"/>
  <c r="J63" i="103"/>
  <c r="J64" i="103"/>
  <c r="J65" i="103"/>
  <c r="J66" i="103"/>
  <c r="J67" i="103"/>
  <c r="J68" i="103"/>
  <c r="J69" i="103"/>
  <c r="J70" i="103"/>
  <c r="J71" i="103"/>
  <c r="J72" i="103"/>
  <c r="J73" i="103"/>
  <c r="J74" i="103"/>
  <c r="J75" i="103"/>
  <c r="J76" i="103"/>
  <c r="L40" i="103"/>
  <c r="R43" i="111" l="1"/>
  <c r="Q43" i="111"/>
  <c r="O43" i="111"/>
  <c r="P43" i="111"/>
  <c r="O35" i="111"/>
  <c r="P35" i="111"/>
  <c r="Q35" i="111"/>
  <c r="R35" i="111"/>
  <c r="J21" i="111" l="1"/>
  <c r="K21" i="111"/>
  <c r="L11" i="107" l="1"/>
  <c r="M77" i="103" l="1"/>
  <c r="N77" i="103"/>
  <c r="L77" i="103"/>
  <c r="R36" i="105" l="1"/>
  <c r="S36" i="105"/>
  <c r="T36" i="105"/>
  <c r="P36" i="105" l="1"/>
  <c r="Q36" i="105"/>
  <c r="H77" i="103" l="1"/>
  <c r="I77" i="103"/>
  <c r="G77" i="103"/>
  <c r="J77" i="103" l="1"/>
  <c r="U7" i="103"/>
  <c r="P7" i="103"/>
  <c r="M40" i="103" l="1"/>
  <c r="N40" i="103"/>
  <c r="R76" i="101" l="1"/>
  <c r="S76" i="101"/>
  <c r="D39" i="112" s="1"/>
  <c r="Q76" i="101"/>
  <c r="B39" i="112" s="1"/>
  <c r="C77" i="101"/>
  <c r="D77" i="101"/>
  <c r="B77" i="101"/>
  <c r="T76" i="101" l="1"/>
  <c r="U76" i="101"/>
  <c r="C39" i="112"/>
  <c r="E39" i="112" s="1"/>
  <c r="R40" i="101"/>
  <c r="S40" i="101"/>
  <c r="Q40" i="101"/>
  <c r="F39" i="112" l="1"/>
  <c r="P39" i="101"/>
  <c r="O39" i="101"/>
  <c r="N40" i="101"/>
  <c r="M40" i="101"/>
  <c r="L40" i="101"/>
  <c r="O40" i="101" l="1"/>
  <c r="P40" i="101"/>
  <c r="I40" i="101"/>
  <c r="H40" i="101"/>
  <c r="N77" i="101" l="1"/>
  <c r="H77" i="101" l="1"/>
  <c r="I77" i="101"/>
  <c r="G77" i="101"/>
  <c r="D40" i="101" l="1"/>
  <c r="C40" i="101"/>
  <c r="O76" i="101"/>
  <c r="P76" i="101"/>
  <c r="E76" i="101"/>
  <c r="F76" i="101"/>
  <c r="M67" i="101" l="1"/>
  <c r="L67" i="101"/>
  <c r="M61" i="101"/>
  <c r="L61" i="101"/>
  <c r="M58" i="101"/>
  <c r="L58" i="101"/>
  <c r="M44" i="101"/>
  <c r="L44" i="101"/>
  <c r="G40" i="101"/>
  <c r="B7" i="101"/>
  <c r="B40" i="101" s="1"/>
  <c r="M77" i="101" l="1"/>
  <c r="L77" i="101"/>
  <c r="AO87" i="119"/>
  <c r="AO86" i="119" s="1"/>
  <c r="AN87" i="119"/>
  <c r="AN86" i="119" s="1"/>
  <c r="AM87" i="119"/>
  <c r="AM86" i="119" s="1"/>
  <c r="AL87" i="119"/>
  <c r="AK87" i="119"/>
  <c r="AG87" i="119"/>
  <c r="AF87" i="119"/>
  <c r="AB87" i="119"/>
  <c r="AA87" i="119"/>
  <c r="W87" i="119"/>
  <c r="V87" i="119"/>
  <c r="R87" i="119"/>
  <c r="Q87" i="119"/>
  <c r="M87" i="119"/>
  <c r="L87" i="119"/>
  <c r="H87" i="119"/>
  <c r="G87" i="119"/>
  <c r="AL86" i="119"/>
  <c r="AK86" i="119"/>
  <c r="AG86" i="119"/>
  <c r="AF86" i="119"/>
  <c r="AB86" i="119"/>
  <c r="AA86" i="119"/>
  <c r="W86" i="119"/>
  <c r="V86" i="119"/>
  <c r="R86" i="119"/>
  <c r="Q86" i="119"/>
  <c r="M86" i="119"/>
  <c r="L86" i="119"/>
  <c r="H86" i="119"/>
  <c r="G86" i="119"/>
  <c r="AO85" i="119"/>
  <c r="AN85" i="119"/>
  <c r="AM85" i="119"/>
  <c r="AL85" i="119"/>
  <c r="AK85" i="119"/>
  <c r="AG85" i="119"/>
  <c r="AF85" i="119"/>
  <c r="AB85" i="119"/>
  <c r="AA85" i="119"/>
  <c r="W85" i="119"/>
  <c r="V85" i="119"/>
  <c r="R85" i="119"/>
  <c r="Q85" i="119"/>
  <c r="M85" i="119"/>
  <c r="L85" i="119"/>
  <c r="H85" i="119"/>
  <c r="G85" i="119"/>
  <c r="AO84" i="119"/>
  <c r="AN84" i="119"/>
  <c r="AM84" i="119"/>
  <c r="AL84" i="119"/>
  <c r="AK84" i="119"/>
  <c r="AG84" i="119"/>
  <c r="AF84" i="119"/>
  <c r="AB84" i="119"/>
  <c r="AA84" i="119"/>
  <c r="W84" i="119"/>
  <c r="V84" i="119"/>
  <c r="R84" i="119"/>
  <c r="Q84" i="119"/>
  <c r="M84" i="119"/>
  <c r="L84" i="119"/>
  <c r="H84" i="119"/>
  <c r="G84" i="119"/>
  <c r="AO83" i="119"/>
  <c r="AN83" i="119"/>
  <c r="AM83" i="119"/>
  <c r="AL83" i="119"/>
  <c r="AK83" i="119"/>
  <c r="AG83" i="119"/>
  <c r="AF83" i="119"/>
  <c r="AB83" i="119"/>
  <c r="AA83" i="119"/>
  <c r="W83" i="119"/>
  <c r="V83" i="119"/>
  <c r="R83" i="119"/>
  <c r="Q83" i="119"/>
  <c r="M83" i="119"/>
  <c r="L83" i="119"/>
  <c r="H83" i="119"/>
  <c r="G83" i="119"/>
  <c r="AL82" i="119"/>
  <c r="AK82" i="119"/>
  <c r="AG82" i="119"/>
  <c r="AF82" i="119"/>
  <c r="AB82" i="119"/>
  <c r="AA82" i="119"/>
  <c r="W82" i="119"/>
  <c r="V82" i="119"/>
  <c r="R82" i="119"/>
  <c r="Q82" i="119"/>
  <c r="M82" i="119"/>
  <c r="L82" i="119"/>
  <c r="H82" i="119"/>
  <c r="G82" i="119"/>
  <c r="AO81" i="119"/>
  <c r="AN81" i="119"/>
  <c r="AN80" i="119" s="1"/>
  <c r="AM81" i="119"/>
  <c r="AL81" i="119"/>
  <c r="AK81" i="119"/>
  <c r="AG81" i="119"/>
  <c r="AF81" i="119"/>
  <c r="AB81" i="119"/>
  <c r="AA81" i="119"/>
  <c r="W81" i="119"/>
  <c r="V81" i="119"/>
  <c r="R81" i="119"/>
  <c r="Q81" i="119"/>
  <c r="M81" i="119"/>
  <c r="L81" i="119"/>
  <c r="H81" i="119"/>
  <c r="G81" i="119"/>
  <c r="AL80" i="119"/>
  <c r="AK80" i="119"/>
  <c r="AG80" i="119"/>
  <c r="AF80" i="119"/>
  <c r="AB80" i="119"/>
  <c r="AA80" i="119"/>
  <c r="W80" i="119"/>
  <c r="V80" i="119"/>
  <c r="R80" i="119"/>
  <c r="Q80" i="119"/>
  <c r="M80" i="119"/>
  <c r="L80" i="119"/>
  <c r="H80" i="119"/>
  <c r="G80" i="119"/>
  <c r="AO79" i="119"/>
  <c r="AO77" i="119" s="1"/>
  <c r="AN79" i="119"/>
  <c r="AM79" i="119"/>
  <c r="AL79" i="119"/>
  <c r="AK79" i="119"/>
  <c r="AG79" i="119"/>
  <c r="AF79" i="119"/>
  <c r="AB79" i="119"/>
  <c r="AA79" i="119"/>
  <c r="W79" i="119"/>
  <c r="V79" i="119"/>
  <c r="R79" i="119"/>
  <c r="Q79" i="119"/>
  <c r="M79" i="119"/>
  <c r="L79" i="119"/>
  <c r="H79" i="119"/>
  <c r="G79" i="119"/>
  <c r="AO78" i="119"/>
  <c r="AN78" i="119"/>
  <c r="AM78" i="119"/>
  <c r="AL78" i="119"/>
  <c r="AK78" i="119"/>
  <c r="AG78" i="119"/>
  <c r="AF78" i="119"/>
  <c r="AB78" i="119"/>
  <c r="AA78" i="119"/>
  <c r="W78" i="119"/>
  <c r="V78" i="119"/>
  <c r="R78" i="119"/>
  <c r="Q78" i="119"/>
  <c r="M78" i="119"/>
  <c r="L78" i="119"/>
  <c r="H78" i="119"/>
  <c r="G78" i="119"/>
  <c r="AL77" i="119"/>
  <c r="AK77" i="119"/>
  <c r="AG77" i="119"/>
  <c r="AF77" i="119"/>
  <c r="AB77" i="119"/>
  <c r="AA77" i="119"/>
  <c r="W77" i="119"/>
  <c r="V77" i="119"/>
  <c r="R77" i="119"/>
  <c r="Q77" i="119"/>
  <c r="M77" i="119"/>
  <c r="L77" i="119"/>
  <c r="H77" i="119"/>
  <c r="G77" i="119"/>
  <c r="AO76" i="119"/>
  <c r="AN76" i="119"/>
  <c r="AM76" i="119"/>
  <c r="AL76" i="119"/>
  <c r="AK76" i="119"/>
  <c r="AG76" i="119"/>
  <c r="AF76" i="119"/>
  <c r="AB76" i="119"/>
  <c r="AA76" i="119"/>
  <c r="W76" i="119"/>
  <c r="V76" i="119"/>
  <c r="R76" i="119"/>
  <c r="Q76" i="119"/>
  <c r="L76" i="119"/>
  <c r="H76" i="119"/>
  <c r="G76" i="119"/>
  <c r="AO75" i="119"/>
  <c r="AN75" i="119"/>
  <c r="AM75" i="119"/>
  <c r="AL75" i="119"/>
  <c r="AK75" i="119"/>
  <c r="AG75" i="119"/>
  <c r="AF75" i="119"/>
  <c r="AB75" i="119"/>
  <c r="AA75" i="119"/>
  <c r="W75" i="119"/>
  <c r="V75" i="119"/>
  <c r="R75" i="119"/>
  <c r="Q75" i="119"/>
  <c r="L75" i="119"/>
  <c r="H75" i="119"/>
  <c r="G75" i="119"/>
  <c r="AL74" i="119"/>
  <c r="AK74" i="119"/>
  <c r="AG74" i="119"/>
  <c r="AF74" i="119"/>
  <c r="AB74" i="119"/>
  <c r="AA74" i="119"/>
  <c r="W74" i="119"/>
  <c r="V74" i="119"/>
  <c r="R74" i="119"/>
  <c r="Q74" i="119"/>
  <c r="L74" i="119"/>
  <c r="H74" i="119"/>
  <c r="G74" i="119"/>
  <c r="AO73" i="119"/>
  <c r="AN73" i="119"/>
  <c r="AM73" i="119"/>
  <c r="AL73" i="119"/>
  <c r="AK73" i="119"/>
  <c r="AG73" i="119"/>
  <c r="AF73" i="119"/>
  <c r="AB73" i="119"/>
  <c r="AA73" i="119"/>
  <c r="W73" i="119"/>
  <c r="V73" i="119"/>
  <c r="R73" i="119"/>
  <c r="Q73" i="119"/>
  <c r="M73" i="119"/>
  <c r="L73" i="119"/>
  <c r="H73" i="119"/>
  <c r="G73" i="119"/>
  <c r="AO72" i="119"/>
  <c r="AN72" i="119"/>
  <c r="AM72" i="119"/>
  <c r="AL72" i="119"/>
  <c r="AK72" i="119"/>
  <c r="AG72" i="119"/>
  <c r="AF72" i="119"/>
  <c r="AB72" i="119"/>
  <c r="AA72" i="119"/>
  <c r="W72" i="119"/>
  <c r="V72" i="119"/>
  <c r="R72" i="119"/>
  <c r="Q72" i="119"/>
  <c r="M72" i="119"/>
  <c r="L72" i="119"/>
  <c r="H72" i="119"/>
  <c r="G72" i="119"/>
  <c r="AO71" i="119"/>
  <c r="AN71" i="119"/>
  <c r="AM71" i="119"/>
  <c r="AL71" i="119"/>
  <c r="AK71" i="119"/>
  <c r="AG71" i="119"/>
  <c r="AF71" i="119"/>
  <c r="AB71" i="119"/>
  <c r="AA71" i="119"/>
  <c r="W71" i="119"/>
  <c r="V71" i="119"/>
  <c r="R71" i="119"/>
  <c r="Q71" i="119"/>
  <c r="M71" i="119"/>
  <c r="L71" i="119"/>
  <c r="H71" i="119"/>
  <c r="G71" i="119"/>
  <c r="AO70" i="119"/>
  <c r="AN70" i="119"/>
  <c r="AM70" i="119"/>
  <c r="AL70" i="119"/>
  <c r="AK70" i="119"/>
  <c r="AG70" i="119"/>
  <c r="AF70" i="119"/>
  <c r="AB70" i="119"/>
  <c r="AA70" i="119"/>
  <c r="W70" i="119"/>
  <c r="V70" i="119"/>
  <c r="R70" i="119"/>
  <c r="Q70" i="119"/>
  <c r="M70" i="119"/>
  <c r="L70" i="119"/>
  <c r="H70" i="119"/>
  <c r="G70" i="119"/>
  <c r="AL69" i="119"/>
  <c r="AK69" i="119"/>
  <c r="AG69" i="119"/>
  <c r="AF69" i="119"/>
  <c r="AB69" i="119"/>
  <c r="AA69" i="119"/>
  <c r="W69" i="119"/>
  <c r="V69" i="119"/>
  <c r="R69" i="119"/>
  <c r="Q69" i="119"/>
  <c r="M69" i="119"/>
  <c r="L69" i="119"/>
  <c r="H69" i="119"/>
  <c r="G69" i="119"/>
  <c r="AO68" i="119"/>
  <c r="AN68" i="119"/>
  <c r="AM68" i="119"/>
  <c r="AL68" i="119"/>
  <c r="AK68" i="119"/>
  <c r="AG68" i="119"/>
  <c r="AF68" i="119"/>
  <c r="AB68" i="119"/>
  <c r="AA68" i="119"/>
  <c r="W68" i="119"/>
  <c r="V68" i="119"/>
  <c r="R68" i="119"/>
  <c r="Q68" i="119"/>
  <c r="M68" i="119"/>
  <c r="L68" i="119"/>
  <c r="H68" i="119"/>
  <c r="G68" i="119"/>
  <c r="AO67" i="119"/>
  <c r="AN67" i="119"/>
  <c r="AM67" i="119"/>
  <c r="AL67" i="119"/>
  <c r="AK67" i="119"/>
  <c r="AG67" i="119"/>
  <c r="AF67" i="119"/>
  <c r="AB67" i="119"/>
  <c r="AA67" i="119"/>
  <c r="W67" i="119"/>
  <c r="V67" i="119"/>
  <c r="R67" i="119"/>
  <c r="Q67" i="119"/>
  <c r="M67" i="119"/>
  <c r="L67" i="119"/>
  <c r="H67" i="119"/>
  <c r="G67" i="119"/>
  <c r="AO66" i="119"/>
  <c r="AN66" i="119"/>
  <c r="AM66" i="119"/>
  <c r="AL66" i="119"/>
  <c r="AK66" i="119"/>
  <c r="AG66" i="119"/>
  <c r="AF66" i="119"/>
  <c r="AB66" i="119"/>
  <c r="AA66" i="119"/>
  <c r="W66" i="119"/>
  <c r="V66" i="119"/>
  <c r="R66" i="119"/>
  <c r="Q66" i="119"/>
  <c r="M66" i="119"/>
  <c r="L66" i="119"/>
  <c r="H66" i="119"/>
  <c r="G66" i="119"/>
  <c r="AO65" i="119"/>
  <c r="AN65" i="119"/>
  <c r="AM65" i="119"/>
  <c r="AL65" i="119"/>
  <c r="AK65" i="119"/>
  <c r="AG65" i="119"/>
  <c r="AF65" i="119"/>
  <c r="AB65" i="119"/>
  <c r="AA65" i="119"/>
  <c r="W65" i="119"/>
  <c r="V65" i="119"/>
  <c r="R65" i="119"/>
  <c r="Q65" i="119"/>
  <c r="M65" i="119"/>
  <c r="L65" i="119"/>
  <c r="H65" i="119"/>
  <c r="G65" i="119"/>
  <c r="AL64" i="119"/>
  <c r="AK64" i="119"/>
  <c r="AG64" i="119"/>
  <c r="AF64" i="119"/>
  <c r="AB64" i="119"/>
  <c r="AA64" i="119"/>
  <c r="W64" i="119"/>
  <c r="V64" i="119"/>
  <c r="R64" i="119"/>
  <c r="Q64" i="119"/>
  <c r="M64" i="119"/>
  <c r="L64" i="119"/>
  <c r="H64" i="119"/>
  <c r="G64" i="119"/>
  <c r="AO63" i="119"/>
  <c r="AN63" i="119"/>
  <c r="AM63" i="119"/>
  <c r="AL63" i="119"/>
  <c r="AK63" i="119"/>
  <c r="AG63" i="119"/>
  <c r="AF63" i="119"/>
  <c r="AB63" i="119"/>
  <c r="AA63" i="119"/>
  <c r="W63" i="119"/>
  <c r="V63" i="119"/>
  <c r="R63" i="119"/>
  <c r="Q63" i="119"/>
  <c r="M63" i="119"/>
  <c r="L63" i="119"/>
  <c r="H63" i="119"/>
  <c r="G63" i="119"/>
  <c r="AO62" i="119"/>
  <c r="AN62" i="119"/>
  <c r="AM62" i="119"/>
  <c r="AL62" i="119"/>
  <c r="AK62" i="119"/>
  <c r="AG62" i="119"/>
  <c r="AF62" i="119"/>
  <c r="AB62" i="119"/>
  <c r="AA62" i="119"/>
  <c r="W62" i="119"/>
  <c r="V62" i="119"/>
  <c r="R62" i="119"/>
  <c r="Q62" i="119"/>
  <c r="M62" i="119"/>
  <c r="L62" i="119"/>
  <c r="H62" i="119"/>
  <c r="G62" i="119"/>
  <c r="AL61" i="119"/>
  <c r="AK61" i="119"/>
  <c r="AG61" i="119"/>
  <c r="AF61" i="119"/>
  <c r="AB61" i="119"/>
  <c r="AA61" i="119"/>
  <c r="W61" i="119"/>
  <c r="V61" i="119"/>
  <c r="R61" i="119"/>
  <c r="Q61" i="119"/>
  <c r="M61" i="119"/>
  <c r="L61" i="119"/>
  <c r="H61" i="119"/>
  <c r="G61" i="119"/>
  <c r="AO60" i="119"/>
  <c r="AN60" i="119"/>
  <c r="AM60" i="119"/>
  <c r="AL60" i="119"/>
  <c r="AK60" i="119"/>
  <c r="AG60" i="119"/>
  <c r="AF60" i="119"/>
  <c r="AB60" i="119"/>
  <c r="AA60" i="119"/>
  <c r="W60" i="119"/>
  <c r="V60" i="119"/>
  <c r="R60" i="119"/>
  <c r="Q60" i="119"/>
  <c r="M60" i="119"/>
  <c r="L60" i="119"/>
  <c r="H60" i="119"/>
  <c r="G60" i="119"/>
  <c r="AO59" i="119"/>
  <c r="AN59" i="119"/>
  <c r="AM59" i="119"/>
  <c r="AL59" i="119"/>
  <c r="AK59" i="119"/>
  <c r="AG59" i="119"/>
  <c r="AF59" i="119"/>
  <c r="AB59" i="119"/>
  <c r="AA59" i="119"/>
  <c r="W59" i="119"/>
  <c r="V59" i="119"/>
  <c r="R59" i="119"/>
  <c r="Q59" i="119"/>
  <c r="M59" i="119"/>
  <c r="L59" i="119"/>
  <c r="H59" i="119"/>
  <c r="G59" i="119"/>
  <c r="AO58" i="119"/>
  <c r="AN58" i="119"/>
  <c r="AM58" i="119"/>
  <c r="AL58" i="119"/>
  <c r="AK58" i="119"/>
  <c r="AG58" i="119"/>
  <c r="AF58" i="119"/>
  <c r="AB58" i="119"/>
  <c r="AA58" i="119"/>
  <c r="W58" i="119"/>
  <c r="V58" i="119"/>
  <c r="R58" i="119"/>
  <c r="Q58" i="119"/>
  <c r="M58" i="119"/>
  <c r="L58" i="119"/>
  <c r="H58" i="119"/>
  <c r="G58" i="119"/>
  <c r="AO57" i="119"/>
  <c r="AN57" i="119"/>
  <c r="AM57" i="119"/>
  <c r="AL57" i="119"/>
  <c r="AK57" i="119"/>
  <c r="AG57" i="119"/>
  <c r="AF57" i="119"/>
  <c r="AB57" i="119"/>
  <c r="AA57" i="119"/>
  <c r="W57" i="119"/>
  <c r="V57" i="119"/>
  <c r="R57" i="119"/>
  <c r="Q57" i="119"/>
  <c r="M57" i="119"/>
  <c r="L57" i="119"/>
  <c r="H57" i="119"/>
  <c r="G57" i="119"/>
  <c r="AO56" i="119"/>
  <c r="AN56" i="119"/>
  <c r="AM56" i="119"/>
  <c r="AL56" i="119"/>
  <c r="AK56" i="119"/>
  <c r="AG56" i="119"/>
  <c r="AF56" i="119"/>
  <c r="AB56" i="119"/>
  <c r="AA56" i="119"/>
  <c r="W56" i="119"/>
  <c r="V56" i="119"/>
  <c r="R56" i="119"/>
  <c r="Q56" i="119"/>
  <c r="M56" i="119"/>
  <c r="L56" i="119"/>
  <c r="H56" i="119"/>
  <c r="G56" i="119"/>
  <c r="AO55" i="119"/>
  <c r="AN55" i="119"/>
  <c r="AM55" i="119"/>
  <c r="AL55" i="119"/>
  <c r="AK55" i="119"/>
  <c r="AG55" i="119"/>
  <c r="AF55" i="119"/>
  <c r="AB55" i="119"/>
  <c r="AA55" i="119"/>
  <c r="W55" i="119"/>
  <c r="V55" i="119"/>
  <c r="R55" i="119"/>
  <c r="Q55" i="119"/>
  <c r="M55" i="119"/>
  <c r="L55" i="119"/>
  <c r="H55" i="119"/>
  <c r="G55" i="119"/>
  <c r="AO54" i="119"/>
  <c r="AN54" i="119"/>
  <c r="AM54" i="119"/>
  <c r="AL54" i="119"/>
  <c r="AK54" i="119"/>
  <c r="AG54" i="119"/>
  <c r="AF54" i="119"/>
  <c r="AB54" i="119"/>
  <c r="AA54" i="119"/>
  <c r="W54" i="119"/>
  <c r="V54" i="119"/>
  <c r="R54" i="119"/>
  <c r="Q54" i="119"/>
  <c r="M54" i="119"/>
  <c r="L54" i="119"/>
  <c r="H54" i="119"/>
  <c r="G54" i="119"/>
  <c r="AL53" i="119"/>
  <c r="AK53" i="119"/>
  <c r="AG53" i="119"/>
  <c r="AF53" i="119"/>
  <c r="AB53" i="119"/>
  <c r="AA53" i="119"/>
  <c r="W53" i="119"/>
  <c r="V53" i="119"/>
  <c r="R53" i="119"/>
  <c r="Q53" i="119"/>
  <c r="M53" i="119"/>
  <c r="L53" i="119"/>
  <c r="H53" i="119"/>
  <c r="G53" i="119"/>
  <c r="AO52" i="119"/>
  <c r="AN52" i="119"/>
  <c r="AM52" i="119"/>
  <c r="AL52" i="119"/>
  <c r="AK52" i="119"/>
  <c r="AG52" i="119"/>
  <c r="AF52" i="119"/>
  <c r="AB52" i="119"/>
  <c r="AA52" i="119"/>
  <c r="W52" i="119"/>
  <c r="V52" i="119"/>
  <c r="R52" i="119"/>
  <c r="Q52" i="119"/>
  <c r="M52" i="119"/>
  <c r="L52" i="119"/>
  <c r="H52" i="119"/>
  <c r="G52" i="119"/>
  <c r="AO51" i="119"/>
  <c r="AN51" i="119"/>
  <c r="AQ51" i="119" s="1"/>
  <c r="AM51" i="119"/>
  <c r="AL51" i="119"/>
  <c r="AK51" i="119"/>
  <c r="AG51" i="119"/>
  <c r="AF51" i="119"/>
  <c r="AB51" i="119"/>
  <c r="AA51" i="119"/>
  <c r="W51" i="119"/>
  <c r="V51" i="119"/>
  <c r="R51" i="119"/>
  <c r="Q51" i="119"/>
  <c r="M51" i="119"/>
  <c r="L51" i="119"/>
  <c r="H51" i="119"/>
  <c r="G51" i="119"/>
  <c r="AL50" i="119"/>
  <c r="AK50" i="119"/>
  <c r="AG50" i="119"/>
  <c r="AF50" i="119"/>
  <c r="AB50" i="119"/>
  <c r="AA50" i="119"/>
  <c r="W50" i="119"/>
  <c r="V50" i="119"/>
  <c r="R50" i="119"/>
  <c r="Q50" i="119"/>
  <c r="M50" i="119"/>
  <c r="L50" i="119"/>
  <c r="H50" i="119"/>
  <c r="G50" i="119"/>
  <c r="AO49" i="119"/>
  <c r="AN49" i="119"/>
  <c r="AN48" i="119" s="1"/>
  <c r="AM49" i="119"/>
  <c r="AM48" i="119" s="1"/>
  <c r="AL49" i="119"/>
  <c r="AK49" i="119"/>
  <c r="AG49" i="119"/>
  <c r="AF49" i="119"/>
  <c r="AB49" i="119"/>
  <c r="AA49" i="119"/>
  <c r="W49" i="119"/>
  <c r="V49" i="119"/>
  <c r="R49" i="119"/>
  <c r="Q49" i="119"/>
  <c r="M49" i="119"/>
  <c r="L49" i="119"/>
  <c r="H49" i="119"/>
  <c r="G49" i="119"/>
  <c r="AL48" i="119"/>
  <c r="AK48" i="119"/>
  <c r="AG48" i="119"/>
  <c r="AF48" i="119"/>
  <c r="AB48" i="119"/>
  <c r="AA48" i="119"/>
  <c r="W48" i="119"/>
  <c r="V48" i="119"/>
  <c r="R48" i="119"/>
  <c r="Q48" i="119"/>
  <c r="M48" i="119"/>
  <c r="L48" i="119"/>
  <c r="H48" i="119"/>
  <c r="G48" i="119"/>
  <c r="AO47" i="119"/>
  <c r="AN47" i="119"/>
  <c r="AM47" i="119"/>
  <c r="AL47" i="119"/>
  <c r="AK47" i="119"/>
  <c r="AG47" i="119"/>
  <c r="AF47" i="119"/>
  <c r="AB47" i="119"/>
  <c r="AA47" i="119"/>
  <c r="W47" i="119"/>
  <c r="V47" i="119"/>
  <c r="R47" i="119"/>
  <c r="Q47" i="119"/>
  <c r="M47" i="119"/>
  <c r="L47" i="119"/>
  <c r="H47" i="119"/>
  <c r="G47" i="119"/>
  <c r="AO46" i="119"/>
  <c r="AN46" i="119"/>
  <c r="AM46" i="119"/>
  <c r="AL46" i="119"/>
  <c r="AK46" i="119"/>
  <c r="AG46" i="119"/>
  <c r="AF46" i="119"/>
  <c r="AB46" i="119"/>
  <c r="AA46" i="119"/>
  <c r="W46" i="119"/>
  <c r="V46" i="119"/>
  <c r="R46" i="119"/>
  <c r="Q46" i="119"/>
  <c r="M46" i="119"/>
  <c r="L46" i="119"/>
  <c r="H46" i="119"/>
  <c r="G46" i="119"/>
  <c r="AO45" i="119"/>
  <c r="AN45" i="119"/>
  <c r="AM45" i="119"/>
  <c r="AL45" i="119"/>
  <c r="AK45" i="119"/>
  <c r="AG45" i="119"/>
  <c r="AF45" i="119"/>
  <c r="AB45" i="119"/>
  <c r="AA45" i="119"/>
  <c r="W45" i="119"/>
  <c r="V45" i="119"/>
  <c r="R45" i="119"/>
  <c r="Q45" i="119"/>
  <c r="M45" i="119"/>
  <c r="L45" i="119"/>
  <c r="H45" i="119"/>
  <c r="G45" i="119"/>
  <c r="AL44" i="119"/>
  <c r="AK44" i="119"/>
  <c r="AG44" i="119"/>
  <c r="AF44" i="119"/>
  <c r="AB44" i="119"/>
  <c r="AA44" i="119"/>
  <c r="W44" i="119"/>
  <c r="V44" i="119"/>
  <c r="R44" i="119"/>
  <c r="Q44" i="119"/>
  <c r="M44" i="119"/>
  <c r="L44" i="119"/>
  <c r="H44" i="119"/>
  <c r="G44" i="119"/>
  <c r="AO43" i="119"/>
  <c r="AN43" i="119"/>
  <c r="AM43" i="119"/>
  <c r="AL43" i="119"/>
  <c r="AK43" i="119"/>
  <c r="AG43" i="119"/>
  <c r="AB43" i="119"/>
  <c r="AA43" i="119"/>
  <c r="W43" i="119"/>
  <c r="V43" i="119"/>
  <c r="R43" i="119"/>
  <c r="Q43" i="119"/>
  <c r="M43" i="119"/>
  <c r="L43" i="119"/>
  <c r="H43" i="119"/>
  <c r="G43" i="119"/>
  <c r="AO42" i="119"/>
  <c r="AN42" i="119"/>
  <c r="AM42" i="119"/>
  <c r="AL42" i="119"/>
  <c r="AK42" i="119"/>
  <c r="AG42" i="119"/>
  <c r="AF42" i="119"/>
  <c r="AB42" i="119"/>
  <c r="AA42" i="119"/>
  <c r="W42" i="119"/>
  <c r="V42" i="119"/>
  <c r="R42" i="119"/>
  <c r="Q42" i="119"/>
  <c r="M42" i="119"/>
  <c r="L42" i="119"/>
  <c r="H42" i="119"/>
  <c r="G42" i="119"/>
  <c r="AL41" i="119"/>
  <c r="AK41" i="119"/>
  <c r="AG41" i="119"/>
  <c r="AF41" i="119"/>
  <c r="AB41" i="119"/>
  <c r="AA41" i="119"/>
  <c r="W41" i="119"/>
  <c r="V41" i="119"/>
  <c r="R41" i="119"/>
  <c r="Q41" i="119"/>
  <c r="M41" i="119"/>
  <c r="L41" i="119"/>
  <c r="H41" i="119"/>
  <c r="G41" i="119"/>
  <c r="AO40" i="119"/>
  <c r="AN40" i="119"/>
  <c r="AM40" i="119"/>
  <c r="AL40" i="119"/>
  <c r="AK40" i="119"/>
  <c r="AG40" i="119"/>
  <c r="AF40" i="119"/>
  <c r="AB40" i="119"/>
  <c r="AA40" i="119"/>
  <c r="W40" i="119"/>
  <c r="V40" i="119"/>
  <c r="R40" i="119"/>
  <c r="Q40" i="119"/>
  <c r="M40" i="119"/>
  <c r="L40" i="119"/>
  <c r="H40" i="119"/>
  <c r="G40" i="119"/>
  <c r="AO39" i="119"/>
  <c r="AN39" i="119"/>
  <c r="AM39" i="119"/>
  <c r="AL39" i="119"/>
  <c r="AK39" i="119"/>
  <c r="AG39" i="119"/>
  <c r="AB39" i="119"/>
  <c r="AA39" i="119"/>
  <c r="W39" i="119"/>
  <c r="V39" i="119"/>
  <c r="R39" i="119"/>
  <c r="Q39" i="119"/>
  <c r="M39" i="119"/>
  <c r="L39" i="119"/>
  <c r="H39" i="119"/>
  <c r="G39" i="119"/>
  <c r="AO38" i="119"/>
  <c r="AN38" i="119"/>
  <c r="AM38" i="119"/>
  <c r="AL38" i="119"/>
  <c r="AK38" i="119"/>
  <c r="AG38" i="119"/>
  <c r="AF38" i="119"/>
  <c r="AB38" i="119"/>
  <c r="AA38" i="119"/>
  <c r="W38" i="119"/>
  <c r="V38" i="119"/>
  <c r="R38" i="119"/>
  <c r="Q38" i="119"/>
  <c r="M38" i="119"/>
  <c r="L38" i="119"/>
  <c r="H38" i="119"/>
  <c r="G38" i="119"/>
  <c r="AL37" i="119"/>
  <c r="AK37" i="119"/>
  <c r="AG37" i="119"/>
  <c r="AF37" i="119"/>
  <c r="AB37" i="119"/>
  <c r="AA37" i="119"/>
  <c r="W37" i="119"/>
  <c r="V37" i="119"/>
  <c r="R37" i="119"/>
  <c r="Q37" i="119"/>
  <c r="M37" i="119"/>
  <c r="L37" i="119"/>
  <c r="H37" i="119"/>
  <c r="G37" i="119"/>
  <c r="AO36" i="119"/>
  <c r="AN36" i="119"/>
  <c r="AM36" i="119"/>
  <c r="AL36" i="119"/>
  <c r="AK36" i="119"/>
  <c r="AG36" i="119"/>
  <c r="AF36" i="119"/>
  <c r="AB36" i="119"/>
  <c r="AA36" i="119"/>
  <c r="W36" i="119"/>
  <c r="V36" i="119"/>
  <c r="R36" i="119"/>
  <c r="Q36" i="119"/>
  <c r="M36" i="119"/>
  <c r="L36" i="119"/>
  <c r="H36" i="119"/>
  <c r="G36" i="119"/>
  <c r="AO35" i="119"/>
  <c r="AQ35" i="119" s="1"/>
  <c r="AN35" i="119"/>
  <c r="AM35" i="119"/>
  <c r="AL35" i="119"/>
  <c r="AK35" i="119"/>
  <c r="AG35" i="119"/>
  <c r="AF35" i="119"/>
  <c r="AB35" i="119"/>
  <c r="AA35" i="119"/>
  <c r="W35" i="119"/>
  <c r="V35" i="119"/>
  <c r="R35" i="119"/>
  <c r="Q35" i="119"/>
  <c r="M35" i="119"/>
  <c r="L35" i="119"/>
  <c r="H35" i="119"/>
  <c r="G35" i="119"/>
  <c r="AO34" i="119"/>
  <c r="AN34" i="119"/>
  <c r="AM34" i="119"/>
  <c r="AL34" i="119"/>
  <c r="AK34" i="119"/>
  <c r="AG34" i="119"/>
  <c r="AF34" i="119"/>
  <c r="AB34" i="119"/>
  <c r="AA34" i="119"/>
  <c r="W34" i="119"/>
  <c r="V34" i="119"/>
  <c r="R34" i="119"/>
  <c r="Q34" i="119"/>
  <c r="M34" i="119"/>
  <c r="L34" i="119"/>
  <c r="H34" i="119"/>
  <c r="G34" i="119"/>
  <c r="AO33" i="119"/>
  <c r="AN33" i="119"/>
  <c r="AM33" i="119"/>
  <c r="AL33" i="119"/>
  <c r="AK33" i="119"/>
  <c r="AG33" i="119"/>
  <c r="AF33" i="119"/>
  <c r="AB33" i="119"/>
  <c r="AA33" i="119"/>
  <c r="W33" i="119"/>
  <c r="V33" i="119"/>
  <c r="R33" i="119"/>
  <c r="Q33" i="119"/>
  <c r="M33" i="119"/>
  <c r="L33" i="119"/>
  <c r="H33" i="119"/>
  <c r="G33" i="119"/>
  <c r="AO32" i="119"/>
  <c r="AN32" i="119"/>
  <c r="AM32" i="119"/>
  <c r="AL32" i="119"/>
  <c r="AK32" i="119"/>
  <c r="AG32" i="119"/>
  <c r="AF32" i="119"/>
  <c r="AB32" i="119"/>
  <c r="AA32" i="119"/>
  <c r="W32" i="119"/>
  <c r="V32" i="119"/>
  <c r="R32" i="119"/>
  <c r="Q32" i="119"/>
  <c r="M32" i="119"/>
  <c r="L32" i="119"/>
  <c r="H32" i="119"/>
  <c r="G32" i="119"/>
  <c r="AO31" i="119"/>
  <c r="AN31" i="119"/>
  <c r="AM31" i="119"/>
  <c r="AL31" i="119"/>
  <c r="AK31" i="119"/>
  <c r="AG31" i="119"/>
  <c r="AF31" i="119"/>
  <c r="AB31" i="119"/>
  <c r="AA31" i="119"/>
  <c r="W31" i="119"/>
  <c r="V31" i="119"/>
  <c r="R31" i="119"/>
  <c r="Q31" i="119"/>
  <c r="M31" i="119"/>
  <c r="L31" i="119"/>
  <c r="H31" i="119"/>
  <c r="G31" i="119"/>
  <c r="AO30" i="119"/>
  <c r="AN30" i="119"/>
  <c r="AM30" i="119"/>
  <c r="AL30" i="119"/>
  <c r="AK30" i="119"/>
  <c r="AG30" i="119"/>
  <c r="AF30" i="119"/>
  <c r="AB30" i="119"/>
  <c r="AA30" i="119"/>
  <c r="W30" i="119"/>
  <c r="V30" i="119"/>
  <c r="R30" i="119"/>
  <c r="Q30" i="119"/>
  <c r="M30" i="119"/>
  <c r="L30" i="119"/>
  <c r="H30" i="119"/>
  <c r="G30" i="119"/>
  <c r="AL29" i="119"/>
  <c r="AK29" i="119"/>
  <c r="AG29" i="119"/>
  <c r="AF29" i="119"/>
  <c r="AB29" i="119"/>
  <c r="AA29" i="119"/>
  <c r="W29" i="119"/>
  <c r="V29" i="119"/>
  <c r="R29" i="119"/>
  <c r="Q29" i="119"/>
  <c r="M29" i="119"/>
  <c r="L29" i="119"/>
  <c r="H29" i="119"/>
  <c r="G29" i="119"/>
  <c r="AO28" i="119"/>
  <c r="AO27" i="119" s="1"/>
  <c r="AN28" i="119"/>
  <c r="AM28" i="119"/>
  <c r="AM27" i="119" s="1"/>
  <c r="AL28" i="119"/>
  <c r="AK28" i="119"/>
  <c r="AG28" i="119"/>
  <c r="AF28" i="119"/>
  <c r="AB28" i="119"/>
  <c r="AA28" i="119"/>
  <c r="W28" i="119"/>
  <c r="V28" i="119"/>
  <c r="R28" i="119"/>
  <c r="Q28" i="119"/>
  <c r="M28" i="119"/>
  <c r="L28" i="119"/>
  <c r="H28" i="119"/>
  <c r="G28" i="119"/>
  <c r="AL27" i="119"/>
  <c r="AK27" i="119"/>
  <c r="AG27" i="119"/>
  <c r="AF27" i="119"/>
  <c r="AB27" i="119"/>
  <c r="AA27" i="119"/>
  <c r="W27" i="119"/>
  <c r="V27" i="119"/>
  <c r="R27" i="119"/>
  <c r="Q27" i="119"/>
  <c r="M27" i="119"/>
  <c r="L27" i="119"/>
  <c r="H27" i="119"/>
  <c r="G27" i="119"/>
  <c r="AO26" i="119"/>
  <c r="AN26" i="119"/>
  <c r="AM26" i="119"/>
  <c r="AL26" i="119"/>
  <c r="AK26" i="119"/>
  <c r="AG26" i="119"/>
  <c r="AF26" i="119"/>
  <c r="AB26" i="119"/>
  <c r="AA26" i="119"/>
  <c r="W26" i="119"/>
  <c r="V26" i="119"/>
  <c r="R26" i="119"/>
  <c r="Q26" i="119"/>
  <c r="M26" i="119"/>
  <c r="L26" i="119"/>
  <c r="H26" i="119"/>
  <c r="G26" i="119"/>
  <c r="AO25" i="119"/>
  <c r="AN25" i="119"/>
  <c r="AM25" i="119"/>
  <c r="AL25" i="119"/>
  <c r="AK25" i="119"/>
  <c r="AG25" i="119"/>
  <c r="AF25" i="119"/>
  <c r="AB25" i="119"/>
  <c r="AA25" i="119"/>
  <c r="W25" i="119"/>
  <c r="V25" i="119"/>
  <c r="R25" i="119"/>
  <c r="Q25" i="119"/>
  <c r="M25" i="119"/>
  <c r="L25" i="119"/>
  <c r="H25" i="119"/>
  <c r="G25" i="119"/>
  <c r="AO24" i="119"/>
  <c r="AN24" i="119"/>
  <c r="AM24" i="119"/>
  <c r="AL24" i="119"/>
  <c r="AK24" i="119"/>
  <c r="AG24" i="119"/>
  <c r="AF24" i="119"/>
  <c r="AB24" i="119"/>
  <c r="AA24" i="119"/>
  <c r="W24" i="119"/>
  <c r="V24" i="119"/>
  <c r="R24" i="119"/>
  <c r="Q24" i="119"/>
  <c r="M24" i="119"/>
  <c r="L24" i="119"/>
  <c r="H24" i="119"/>
  <c r="G24" i="119"/>
  <c r="AL23" i="119"/>
  <c r="AK23" i="119"/>
  <c r="AG23" i="119"/>
  <c r="AF23" i="119"/>
  <c r="AB23" i="119"/>
  <c r="AA23" i="119"/>
  <c r="W23" i="119"/>
  <c r="V23" i="119"/>
  <c r="R23" i="119"/>
  <c r="Q23" i="119"/>
  <c r="M23" i="119"/>
  <c r="L23" i="119"/>
  <c r="H23" i="119"/>
  <c r="G23" i="119"/>
  <c r="AO22" i="119"/>
  <c r="AN22" i="119"/>
  <c r="AM22" i="119"/>
  <c r="AL22" i="119"/>
  <c r="AK22" i="119"/>
  <c r="AG22" i="119"/>
  <c r="AF22" i="119"/>
  <c r="AB22" i="119"/>
  <c r="AA22" i="119"/>
  <c r="W22" i="119"/>
  <c r="V22" i="119"/>
  <c r="R22" i="119"/>
  <c r="Q22" i="119"/>
  <c r="M22" i="119"/>
  <c r="L22" i="119"/>
  <c r="H22" i="119"/>
  <c r="G22" i="119"/>
  <c r="AO21" i="119"/>
  <c r="AN21" i="119"/>
  <c r="AM21" i="119"/>
  <c r="AL21" i="119"/>
  <c r="AK21" i="119"/>
  <c r="AG21" i="119"/>
  <c r="AF21" i="119"/>
  <c r="AB21" i="119"/>
  <c r="AA21" i="119"/>
  <c r="W21" i="119"/>
  <c r="V21" i="119"/>
  <c r="R21" i="119"/>
  <c r="Q21" i="119"/>
  <c r="M21" i="119"/>
  <c r="L21" i="119"/>
  <c r="H21" i="119"/>
  <c r="G21" i="119"/>
  <c r="AO20" i="119"/>
  <c r="AN20" i="119"/>
  <c r="AM20" i="119"/>
  <c r="AL20" i="119"/>
  <c r="AK20" i="119"/>
  <c r="AG20" i="119"/>
  <c r="AF20" i="119"/>
  <c r="AB20" i="119"/>
  <c r="AA20" i="119"/>
  <c r="W20" i="119"/>
  <c r="V20" i="119"/>
  <c r="R20" i="119"/>
  <c r="Q20" i="119"/>
  <c r="M20" i="119"/>
  <c r="L20" i="119"/>
  <c r="H20" i="119"/>
  <c r="G20" i="119"/>
  <c r="AO19" i="119"/>
  <c r="AN19" i="119"/>
  <c r="AM19" i="119"/>
  <c r="AL19" i="119"/>
  <c r="AK19" i="119"/>
  <c r="AG19" i="119"/>
  <c r="AF19" i="119"/>
  <c r="AB19" i="119"/>
  <c r="AA19" i="119"/>
  <c r="W19" i="119"/>
  <c r="V19" i="119"/>
  <c r="R19" i="119"/>
  <c r="Q19" i="119"/>
  <c r="M19" i="119"/>
  <c r="L19" i="119"/>
  <c r="H19" i="119"/>
  <c r="G19" i="119"/>
  <c r="AO18" i="119"/>
  <c r="AN18" i="119"/>
  <c r="AM18" i="119"/>
  <c r="AL18" i="119"/>
  <c r="AK18" i="119"/>
  <c r="AG18" i="119"/>
  <c r="AF18" i="119"/>
  <c r="AB18" i="119"/>
  <c r="AA18" i="119"/>
  <c r="W18" i="119"/>
  <c r="V18" i="119"/>
  <c r="R18" i="119"/>
  <c r="Q18" i="119"/>
  <c r="M18" i="119"/>
  <c r="L18" i="119"/>
  <c r="H18" i="119"/>
  <c r="G18" i="119"/>
  <c r="AO17" i="119"/>
  <c r="AN17" i="119"/>
  <c r="AM17" i="119"/>
  <c r="AL17" i="119"/>
  <c r="AK17" i="119"/>
  <c r="AG17" i="119"/>
  <c r="AF17" i="119"/>
  <c r="AB17" i="119"/>
  <c r="AA17" i="119"/>
  <c r="W17" i="119"/>
  <c r="V17" i="119"/>
  <c r="R17" i="119"/>
  <c r="Q17" i="119"/>
  <c r="M17" i="119"/>
  <c r="L17" i="119"/>
  <c r="H17" i="119"/>
  <c r="G17" i="119"/>
  <c r="AL16" i="119"/>
  <c r="AK16" i="119"/>
  <c r="AG16" i="119"/>
  <c r="AF16" i="119"/>
  <c r="AB16" i="119"/>
  <c r="AA16" i="119"/>
  <c r="W16" i="119"/>
  <c r="V16" i="119"/>
  <c r="R16" i="119"/>
  <c r="Q16" i="119"/>
  <c r="M16" i="119"/>
  <c r="L16" i="119"/>
  <c r="H16" i="119"/>
  <c r="G16" i="119"/>
  <c r="AO15" i="119"/>
  <c r="AN15" i="119"/>
  <c r="AM15" i="119"/>
  <c r="AL15" i="119"/>
  <c r="AK15" i="119"/>
  <c r="AG15" i="119"/>
  <c r="AF15" i="119"/>
  <c r="AB15" i="119"/>
  <c r="AA15" i="119"/>
  <c r="W15" i="119"/>
  <c r="V15" i="119"/>
  <c r="R15" i="119"/>
  <c r="Q15" i="119"/>
  <c r="M15" i="119"/>
  <c r="L15" i="119"/>
  <c r="H15" i="119"/>
  <c r="G15" i="119"/>
  <c r="AO14" i="119"/>
  <c r="AN14" i="119"/>
  <c r="AM14" i="119"/>
  <c r="AL14" i="119"/>
  <c r="AK14" i="119"/>
  <c r="AG14" i="119"/>
  <c r="AF14" i="119"/>
  <c r="AB14" i="119"/>
  <c r="AA14" i="119"/>
  <c r="W14" i="119"/>
  <c r="V14" i="119"/>
  <c r="R14" i="119"/>
  <c r="Q14" i="119"/>
  <c r="M14" i="119"/>
  <c r="L14" i="119"/>
  <c r="H14" i="119"/>
  <c r="G14" i="119"/>
  <c r="AO13" i="119"/>
  <c r="AN13" i="119"/>
  <c r="AM13" i="119"/>
  <c r="AL13" i="119"/>
  <c r="AK13" i="119"/>
  <c r="AG13" i="119"/>
  <c r="AF13" i="119"/>
  <c r="AB13" i="119"/>
  <c r="AA13" i="119"/>
  <c r="W13" i="119"/>
  <c r="V13" i="119"/>
  <c r="R13" i="119"/>
  <c r="Q13" i="119"/>
  <c r="M13" i="119"/>
  <c r="L13" i="119"/>
  <c r="H13" i="119"/>
  <c r="G13" i="119"/>
  <c r="AL12" i="119"/>
  <c r="AK12" i="119"/>
  <c r="AG12" i="119"/>
  <c r="AF12" i="119"/>
  <c r="AB12" i="119"/>
  <c r="AA12" i="119"/>
  <c r="W12" i="119"/>
  <c r="V12" i="119"/>
  <c r="R12" i="119"/>
  <c r="Q12" i="119"/>
  <c r="M12" i="119"/>
  <c r="L12" i="119"/>
  <c r="H12" i="119"/>
  <c r="G12" i="119"/>
  <c r="AO11" i="119"/>
  <c r="AO10" i="119" s="1"/>
  <c r="AN11" i="119"/>
  <c r="AN10" i="119" s="1"/>
  <c r="AM11" i="119"/>
  <c r="AM10" i="119" s="1"/>
  <c r="AL11" i="119"/>
  <c r="AG11" i="119"/>
  <c r="AF11" i="119"/>
  <c r="AB11" i="119"/>
  <c r="AA11" i="119"/>
  <c r="W11" i="119"/>
  <c r="V11" i="119"/>
  <c r="R11" i="119"/>
  <c r="Q11" i="119"/>
  <c r="M11" i="119"/>
  <c r="L11" i="119"/>
  <c r="H11" i="119"/>
  <c r="G11" i="119"/>
  <c r="AL10" i="119"/>
  <c r="AK10" i="119"/>
  <c r="AG10" i="119"/>
  <c r="AF10" i="119"/>
  <c r="AB10" i="119"/>
  <c r="AA10" i="119"/>
  <c r="W10" i="119"/>
  <c r="V10" i="119"/>
  <c r="R10" i="119"/>
  <c r="Q10" i="119"/>
  <c r="M10" i="119"/>
  <c r="L10" i="119"/>
  <c r="H10" i="119"/>
  <c r="G10" i="119"/>
  <c r="AO9" i="119"/>
  <c r="AN9" i="119"/>
  <c r="AM9" i="119"/>
  <c r="AL9" i="119"/>
  <c r="AK9" i="119"/>
  <c r="AG9" i="119"/>
  <c r="AF9" i="119"/>
  <c r="AB9" i="119"/>
  <c r="AA9" i="119"/>
  <c r="W9" i="119"/>
  <c r="V9" i="119"/>
  <c r="R9" i="119"/>
  <c r="Q9" i="119"/>
  <c r="M9" i="119"/>
  <c r="L9" i="119"/>
  <c r="H9" i="119"/>
  <c r="G9" i="119"/>
  <c r="AO8" i="119"/>
  <c r="AN8" i="119"/>
  <c r="AM8" i="119"/>
  <c r="AL8" i="119"/>
  <c r="AK8" i="119"/>
  <c r="AG8" i="119"/>
  <c r="AF8" i="119"/>
  <c r="AB8" i="119"/>
  <c r="AA8" i="119"/>
  <c r="W8" i="119"/>
  <c r="V8" i="119"/>
  <c r="R8" i="119"/>
  <c r="Q8" i="119"/>
  <c r="M8" i="119"/>
  <c r="L8" i="119"/>
  <c r="H8" i="119"/>
  <c r="G8" i="119"/>
  <c r="AO7" i="119"/>
  <c r="AN7" i="119"/>
  <c r="AM7" i="119"/>
  <c r="AG7" i="119"/>
  <c r="AF7" i="119"/>
  <c r="AB7" i="119"/>
  <c r="AA7" i="119"/>
  <c r="R7" i="119"/>
  <c r="Q7" i="119"/>
  <c r="M7" i="119"/>
  <c r="L7" i="119"/>
  <c r="H7" i="119"/>
  <c r="G7" i="119"/>
  <c r="R6" i="119"/>
  <c r="Q6" i="119"/>
  <c r="M6" i="119"/>
  <c r="L6" i="119"/>
  <c r="H6" i="119"/>
  <c r="G6" i="119"/>
  <c r="F68" i="116"/>
  <c r="AP22" i="119" l="1"/>
  <c r="AQ15" i="119"/>
  <c r="AP13" i="119"/>
  <c r="AP85" i="119"/>
  <c r="AP25" i="119"/>
  <c r="AP20" i="119"/>
  <c r="AP34" i="119"/>
  <c r="AQ42" i="119"/>
  <c r="AQ18" i="119"/>
  <c r="AQ57" i="119"/>
  <c r="AN41" i="119"/>
  <c r="AQ30" i="119"/>
  <c r="AN37" i="119"/>
  <c r="AP17" i="119"/>
  <c r="AP71" i="119"/>
  <c r="AP65" i="119"/>
  <c r="AQ76" i="119"/>
  <c r="AN29" i="119"/>
  <c r="AM41" i="119"/>
  <c r="AQ70" i="119"/>
  <c r="AO29" i="119"/>
  <c r="AQ75" i="119"/>
  <c r="AQ22" i="119"/>
  <c r="AP76" i="119"/>
  <c r="AQ81" i="119"/>
  <c r="AQ58" i="119"/>
  <c r="AP36" i="119"/>
  <c r="AQ65" i="119"/>
  <c r="AQ25" i="119"/>
  <c r="AP46" i="119"/>
  <c r="AM50" i="119"/>
  <c r="AP24" i="119"/>
  <c r="AQ46" i="119"/>
  <c r="AM69" i="119"/>
  <c r="AQ17" i="119"/>
  <c r="AQ73" i="119"/>
  <c r="AN50" i="119"/>
  <c r="AP72" i="119"/>
  <c r="AQ20" i="119"/>
  <c r="AM44" i="119"/>
  <c r="AM82" i="119"/>
  <c r="AN44" i="119"/>
  <c r="AN82" i="119"/>
  <c r="AQ13" i="119"/>
  <c r="AO80" i="119"/>
  <c r="AQ54" i="119"/>
  <c r="AP35" i="119"/>
  <c r="AO44" i="119"/>
  <c r="AQ44" i="119" s="1"/>
  <c r="AQ63" i="119"/>
  <c r="AQ9" i="119"/>
  <c r="AP18" i="119"/>
  <c r="AQ66" i="119"/>
  <c r="AM23" i="119"/>
  <c r="AQ34" i="119"/>
  <c r="AM74" i="119"/>
  <c r="AM77" i="119"/>
  <c r="AM12" i="119"/>
  <c r="AP59" i="119"/>
  <c r="AQ8" i="119"/>
  <c r="AQ78" i="119"/>
  <c r="AP84" i="119"/>
  <c r="AN27" i="119"/>
  <c r="AP52" i="119"/>
  <c r="AP48" i="119"/>
  <c r="AQ85" i="119"/>
  <c r="AQ11" i="119"/>
  <c r="AM53" i="119"/>
  <c r="AP56" i="119"/>
  <c r="AP60" i="119"/>
  <c r="AM64" i="119"/>
  <c r="AP68" i="119"/>
  <c r="AP78" i="119"/>
  <c r="AQ83" i="119"/>
  <c r="AN12" i="119"/>
  <c r="AN16" i="119"/>
  <c r="AQ21" i="119"/>
  <c r="AQ39" i="119"/>
  <c r="AP42" i="119"/>
  <c r="AP54" i="119"/>
  <c r="AQ56" i="119"/>
  <c r="AP66" i="119"/>
  <c r="AQ68" i="119"/>
  <c r="AO12" i="119"/>
  <c r="AM29" i="119"/>
  <c r="AP32" i="119"/>
  <c r="AP47" i="119"/>
  <c r="AQ49" i="119"/>
  <c r="AQ71" i="119"/>
  <c r="AP73" i="119"/>
  <c r="AP9" i="119"/>
  <c r="AP30" i="119"/>
  <c r="AQ32" i="119"/>
  <c r="AQ47" i="119"/>
  <c r="AP49" i="119"/>
  <c r="AM6" i="119"/>
  <c r="AQ45" i="119"/>
  <c r="AM61" i="119"/>
  <c r="AO82" i="119"/>
  <c r="G68" i="116"/>
  <c r="AN6" i="119"/>
  <c r="AP40" i="119"/>
  <c r="AQ52" i="119"/>
  <c r="AQ59" i="119"/>
  <c r="AN61" i="119"/>
  <c r="AN64" i="119"/>
  <c r="AN77" i="119"/>
  <c r="AO6" i="119"/>
  <c r="AM16" i="119"/>
  <c r="AM37" i="119"/>
  <c r="AQ40" i="119"/>
  <c r="AN53" i="119"/>
  <c r="AO61" i="119"/>
  <c r="AO64" i="119"/>
  <c r="AP70" i="119"/>
  <c r="AN74" i="119"/>
  <c r="AO41" i="119"/>
  <c r="AO53" i="119"/>
  <c r="AP28" i="119"/>
  <c r="AQ33" i="119"/>
  <c r="AO37" i="119"/>
  <c r="AO48" i="119"/>
  <c r="AO69" i="119"/>
  <c r="AQ87" i="119"/>
  <c r="AP58" i="119"/>
  <c r="AP10" i="119"/>
  <c r="AQ10" i="119"/>
  <c r="AP19" i="119"/>
  <c r="AQ24" i="119"/>
  <c r="AP31" i="119"/>
  <c r="AQ36" i="119"/>
  <c r="AP43" i="119"/>
  <c r="AO50" i="119"/>
  <c r="AP55" i="119"/>
  <c r="AQ60" i="119"/>
  <c r="AP67" i="119"/>
  <c r="AN69" i="119"/>
  <c r="AQ72" i="119"/>
  <c r="AO74" i="119"/>
  <c r="AP79" i="119"/>
  <c r="AQ84" i="119"/>
  <c r="AP7" i="119"/>
  <c r="AP14" i="119"/>
  <c r="AQ19" i="119"/>
  <c r="AP26" i="119"/>
  <c r="AQ31" i="119"/>
  <c r="AP38" i="119"/>
  <c r="AQ43" i="119"/>
  <c r="AQ55" i="119"/>
  <c r="AP62" i="119"/>
  <c r="AQ67" i="119"/>
  <c r="AQ79" i="119"/>
  <c r="AP86" i="119"/>
  <c r="AQ7" i="119"/>
  <c r="AQ14" i="119"/>
  <c r="AO16" i="119"/>
  <c r="AP21" i="119"/>
  <c r="AN23" i="119"/>
  <c r="AQ26" i="119"/>
  <c r="AP33" i="119"/>
  <c r="AQ38" i="119"/>
  <c r="AP45" i="119"/>
  <c r="AP57" i="119"/>
  <c r="AQ62" i="119"/>
  <c r="AP81" i="119"/>
  <c r="AQ86" i="119"/>
  <c r="AO23" i="119"/>
  <c r="AP11" i="119"/>
  <c r="AQ28" i="119"/>
  <c r="AM80" i="119"/>
  <c r="AP83" i="119"/>
  <c r="AP8" i="119"/>
  <c r="AP15" i="119"/>
  <c r="AP39" i="119"/>
  <c r="AP51" i="119"/>
  <c r="AP63" i="119"/>
  <c r="AP75" i="119"/>
  <c r="AP87" i="119"/>
  <c r="AQ41" i="119" l="1"/>
  <c r="AQ37" i="119"/>
  <c r="AP64" i="119"/>
  <c r="AP41" i="119"/>
  <c r="AP53" i="119"/>
  <c r="AP50" i="119"/>
  <c r="AP77" i="119"/>
  <c r="AP44" i="119"/>
  <c r="AQ12" i="119"/>
  <c r="AP29" i="119"/>
  <c r="AQ6" i="119"/>
  <c r="AP12" i="119"/>
  <c r="AQ29" i="119"/>
  <c r="AQ27" i="119"/>
  <c r="AQ53" i="119"/>
  <c r="AP82" i="119"/>
  <c r="AP61" i="119"/>
  <c r="AP27" i="119"/>
  <c r="AQ69" i="119"/>
  <c r="AQ80" i="119"/>
  <c r="AP37" i="119"/>
  <c r="AQ77" i="119"/>
  <c r="AP74" i="119"/>
  <c r="AQ64" i="119"/>
  <c r="AQ48" i="119"/>
  <c r="AP6" i="119"/>
  <c r="AQ82" i="119"/>
  <c r="AP16" i="119"/>
  <c r="AQ61" i="119"/>
  <c r="AQ23" i="119"/>
  <c r="AP23" i="119"/>
  <c r="AQ74" i="119"/>
  <c r="AQ50" i="119"/>
  <c r="AP69" i="119"/>
  <c r="AQ16" i="119"/>
  <c r="AP80" i="119"/>
  <c r="F19" i="112" l="1"/>
  <c r="F25" i="113"/>
  <c r="F35" i="113"/>
  <c r="F39" i="113"/>
  <c r="E30" i="113"/>
  <c r="F30" i="113"/>
  <c r="F10" i="114"/>
  <c r="F19" i="114"/>
  <c r="F38" i="113"/>
  <c r="E20" i="112"/>
  <c r="E15" i="113"/>
  <c r="F7" i="113"/>
  <c r="F20" i="114"/>
  <c r="F9" i="114"/>
  <c r="F37" i="113"/>
  <c r="G16" i="114"/>
  <c r="F29" i="113"/>
  <c r="G9" i="114"/>
  <c r="G8" i="114"/>
  <c r="E12" i="113"/>
  <c r="G14" i="114"/>
  <c r="F12" i="113"/>
  <c r="G20" i="114"/>
  <c r="E19" i="112"/>
  <c r="F20" i="112"/>
  <c r="F15" i="113"/>
  <c r="F23" i="113"/>
  <c r="F27" i="113"/>
  <c r="F31" i="113"/>
  <c r="E18" i="113"/>
  <c r="G19" i="114"/>
  <c r="G12" i="114"/>
  <c r="E11" i="113"/>
  <c r="E39" i="113"/>
  <c r="E25" i="113"/>
  <c r="E26" i="113"/>
  <c r="E19" i="113"/>
  <c r="G18" i="114"/>
  <c r="E13" i="113"/>
  <c r="G11" i="114"/>
  <c r="F12" i="114"/>
  <c r="E36" i="113"/>
  <c r="F22" i="113"/>
  <c r="F13" i="114"/>
  <c r="E37" i="113"/>
  <c r="E23" i="113"/>
  <c r="G7" i="114"/>
  <c r="F11" i="113"/>
  <c r="F18" i="113"/>
  <c r="E33" i="113"/>
  <c r="F33" i="113"/>
  <c r="F18" i="114"/>
  <c r="F19" i="113"/>
  <c r="G10" i="114"/>
  <c r="E7" i="113"/>
  <c r="F11" i="114"/>
  <c r="E29" i="113"/>
  <c r="E22" i="113"/>
  <c r="F36" i="113"/>
  <c r="G13" i="114"/>
  <c r="F7" i="114"/>
  <c r="E16" i="113"/>
  <c r="F16" i="113"/>
  <c r="E31" i="113"/>
  <c r="E38" i="113"/>
  <c r="E17" i="113"/>
  <c r="E32" i="113"/>
  <c r="F32" i="113"/>
  <c r="F24" i="113"/>
  <c r="F17" i="113"/>
  <c r="E8" i="113"/>
  <c r="F13" i="113"/>
  <c r="F26" i="113"/>
  <c r="F8" i="114"/>
  <c r="F14" i="114"/>
  <c r="F8" i="113"/>
  <c r="E20" i="113"/>
  <c r="E27" i="113"/>
  <c r="F20" i="113"/>
  <c r="E34" i="113"/>
  <c r="E14" i="113"/>
  <c r="F34" i="113"/>
  <c r="F15" i="114"/>
  <c r="F9" i="113"/>
  <c r="E21" i="113"/>
  <c r="G15" i="114"/>
  <c r="E28" i="113"/>
  <c r="E35" i="113"/>
  <c r="F21" i="113"/>
  <c r="F28" i="113"/>
  <c r="F16" i="114"/>
  <c r="E10" i="113"/>
  <c r="F10" i="113"/>
  <c r="F14" i="113"/>
  <c r="E9" i="113"/>
  <c r="E24" i="113"/>
  <c r="E40" i="113" l="1"/>
  <c r="F40" i="113"/>
  <c r="E5" i="111" l="1"/>
  <c r="F5" i="111"/>
  <c r="J5" i="111"/>
  <c r="K5" i="111"/>
  <c r="O5" i="111"/>
  <c r="P5" i="111"/>
  <c r="E6" i="111"/>
  <c r="F6" i="111"/>
  <c r="J6" i="111"/>
  <c r="K6" i="111"/>
  <c r="O6" i="111"/>
  <c r="P6" i="111"/>
  <c r="T6" i="111"/>
  <c r="U6" i="111"/>
  <c r="E7" i="111"/>
  <c r="F7" i="111"/>
  <c r="J7" i="111"/>
  <c r="K7" i="111"/>
  <c r="O7" i="111"/>
  <c r="P7" i="111"/>
  <c r="T7" i="111"/>
  <c r="U7" i="111"/>
  <c r="E8" i="111"/>
  <c r="F8" i="111"/>
  <c r="J8" i="111"/>
  <c r="K8" i="111"/>
  <c r="O8" i="111"/>
  <c r="P8" i="111"/>
  <c r="T8" i="111"/>
  <c r="U8" i="111"/>
  <c r="E9" i="111"/>
  <c r="F9" i="111"/>
  <c r="J9" i="111"/>
  <c r="K9" i="111"/>
  <c r="O9" i="111"/>
  <c r="P9" i="111"/>
  <c r="T9" i="111"/>
  <c r="U9" i="111"/>
  <c r="E10" i="111"/>
  <c r="F10" i="111"/>
  <c r="J10" i="111"/>
  <c r="K10" i="111"/>
  <c r="O10" i="111"/>
  <c r="P10" i="111"/>
  <c r="T10" i="111"/>
  <c r="U10" i="111"/>
  <c r="E11" i="111"/>
  <c r="F11" i="111"/>
  <c r="J11" i="111"/>
  <c r="K11" i="111"/>
  <c r="O11" i="111"/>
  <c r="P11" i="111"/>
  <c r="T11" i="111"/>
  <c r="U11" i="111"/>
  <c r="E12" i="111"/>
  <c r="F12" i="111"/>
  <c r="J12" i="111"/>
  <c r="K12" i="111"/>
  <c r="O12" i="111"/>
  <c r="P12" i="111"/>
  <c r="T12" i="111"/>
  <c r="U12" i="111"/>
  <c r="E14" i="111"/>
  <c r="F14" i="111"/>
  <c r="J14" i="111"/>
  <c r="K14" i="111"/>
  <c r="O14" i="111"/>
  <c r="P14" i="111"/>
  <c r="T14" i="111"/>
  <c r="U14" i="111"/>
  <c r="E15" i="111"/>
  <c r="F15" i="111"/>
  <c r="J15" i="111"/>
  <c r="K15" i="111"/>
  <c r="O15" i="111"/>
  <c r="P15" i="111"/>
  <c r="T15" i="111"/>
  <c r="U15" i="111"/>
  <c r="E16" i="111"/>
  <c r="F16" i="111"/>
  <c r="J16" i="111"/>
  <c r="K16" i="111"/>
  <c r="O16" i="111"/>
  <c r="P16" i="111"/>
  <c r="T16" i="111"/>
  <c r="U16" i="111"/>
  <c r="E17" i="111"/>
  <c r="F17" i="111"/>
  <c r="J17" i="111"/>
  <c r="K17" i="111"/>
  <c r="O17" i="111"/>
  <c r="P17" i="111"/>
  <c r="T17" i="111"/>
  <c r="U17" i="111"/>
  <c r="E18" i="111"/>
  <c r="F18" i="111"/>
  <c r="J18" i="111"/>
  <c r="K18" i="111"/>
  <c r="O18" i="111"/>
  <c r="P18" i="111"/>
  <c r="T18" i="111"/>
  <c r="U18" i="111"/>
  <c r="E19" i="111"/>
  <c r="F19" i="111"/>
  <c r="J19" i="111"/>
  <c r="K19" i="111"/>
  <c r="O19" i="111"/>
  <c r="P19" i="111"/>
  <c r="T19" i="111"/>
  <c r="U19" i="111"/>
  <c r="E20" i="111"/>
  <c r="F20" i="111"/>
  <c r="J20" i="111"/>
  <c r="K20" i="111"/>
  <c r="O20" i="111"/>
  <c r="P20" i="111"/>
  <c r="T20" i="111"/>
  <c r="U20" i="111"/>
  <c r="E22" i="111"/>
  <c r="F22" i="111"/>
  <c r="J22" i="111"/>
  <c r="K22" i="111"/>
  <c r="O22" i="111"/>
  <c r="P22" i="111"/>
  <c r="T22" i="111"/>
  <c r="U22" i="111"/>
  <c r="B23" i="111"/>
  <c r="C23" i="111"/>
  <c r="D23" i="111"/>
  <c r="G23" i="111"/>
  <c r="H23" i="111"/>
  <c r="I23" i="111"/>
  <c r="L23" i="111"/>
  <c r="M23" i="111"/>
  <c r="N23" i="111"/>
  <c r="Q23" i="111"/>
  <c r="R23" i="111"/>
  <c r="T23" i="111" s="1"/>
  <c r="S23" i="111"/>
  <c r="E27" i="111"/>
  <c r="F27" i="111"/>
  <c r="J27" i="111"/>
  <c r="K27" i="111"/>
  <c r="O27" i="111"/>
  <c r="P27" i="111"/>
  <c r="Q27" i="111"/>
  <c r="R27" i="111"/>
  <c r="S27" i="111"/>
  <c r="E28" i="111"/>
  <c r="F28" i="111"/>
  <c r="J28" i="111"/>
  <c r="K28" i="111"/>
  <c r="O28" i="111"/>
  <c r="P28" i="111"/>
  <c r="Q28" i="111"/>
  <c r="R28" i="111"/>
  <c r="S28" i="111"/>
  <c r="E29" i="111"/>
  <c r="F29" i="111"/>
  <c r="J29" i="111"/>
  <c r="K29" i="111"/>
  <c r="O29" i="111"/>
  <c r="P29" i="111"/>
  <c r="Q29" i="111"/>
  <c r="R29" i="111"/>
  <c r="S29" i="111"/>
  <c r="E30" i="111"/>
  <c r="F30" i="111"/>
  <c r="J30" i="111"/>
  <c r="K30" i="111"/>
  <c r="O30" i="111"/>
  <c r="P30" i="111"/>
  <c r="Q30" i="111"/>
  <c r="R30" i="111"/>
  <c r="S30" i="111"/>
  <c r="E31" i="111"/>
  <c r="F31" i="111"/>
  <c r="J31" i="111"/>
  <c r="K31" i="111"/>
  <c r="O31" i="111"/>
  <c r="P31" i="111"/>
  <c r="Q31" i="111"/>
  <c r="R31" i="111"/>
  <c r="S31" i="111"/>
  <c r="E32" i="111"/>
  <c r="F32" i="111"/>
  <c r="J32" i="111"/>
  <c r="K32" i="111"/>
  <c r="O32" i="111"/>
  <c r="P32" i="111"/>
  <c r="Q32" i="111"/>
  <c r="R32" i="111"/>
  <c r="S32" i="111"/>
  <c r="E33" i="111"/>
  <c r="F33" i="111"/>
  <c r="J33" i="111"/>
  <c r="K33" i="111"/>
  <c r="O33" i="111"/>
  <c r="P33" i="111"/>
  <c r="Q33" i="111"/>
  <c r="R33" i="111"/>
  <c r="S33" i="111"/>
  <c r="E34" i="111"/>
  <c r="F34" i="111"/>
  <c r="J34" i="111"/>
  <c r="K34" i="111"/>
  <c r="O34" i="111"/>
  <c r="P34" i="111"/>
  <c r="Q34" i="111"/>
  <c r="R34" i="111"/>
  <c r="S34" i="111"/>
  <c r="S35" i="111"/>
  <c r="U35" i="111" s="1"/>
  <c r="T35" i="111"/>
  <c r="E36" i="111"/>
  <c r="F36" i="111"/>
  <c r="J36" i="111"/>
  <c r="K36" i="111"/>
  <c r="O36" i="111"/>
  <c r="P36" i="111"/>
  <c r="Q36" i="111"/>
  <c r="R36" i="111"/>
  <c r="S36" i="111"/>
  <c r="U36" i="111" s="1"/>
  <c r="E37" i="111"/>
  <c r="F37" i="111"/>
  <c r="J37" i="111"/>
  <c r="K37" i="111"/>
  <c r="O37" i="111"/>
  <c r="P37" i="111"/>
  <c r="Q37" i="111"/>
  <c r="R37" i="111"/>
  <c r="S37" i="111"/>
  <c r="E38" i="111"/>
  <c r="F38" i="111"/>
  <c r="J38" i="111"/>
  <c r="K38" i="111"/>
  <c r="O38" i="111"/>
  <c r="P38" i="111"/>
  <c r="Q38" i="111"/>
  <c r="R38" i="111"/>
  <c r="S38" i="111"/>
  <c r="U38" i="111" s="1"/>
  <c r="E39" i="111"/>
  <c r="F39" i="111"/>
  <c r="J39" i="111"/>
  <c r="K39" i="111"/>
  <c r="O39" i="111"/>
  <c r="P39" i="111"/>
  <c r="Q39" i="111"/>
  <c r="R39" i="111"/>
  <c r="S39" i="111"/>
  <c r="U39" i="111" s="1"/>
  <c r="E40" i="111"/>
  <c r="F40" i="111"/>
  <c r="J40" i="111"/>
  <c r="K40" i="111"/>
  <c r="O40" i="111"/>
  <c r="P40" i="111"/>
  <c r="Q40" i="111"/>
  <c r="R40" i="111"/>
  <c r="S40" i="111"/>
  <c r="U40" i="111" s="1"/>
  <c r="E41" i="111"/>
  <c r="F41" i="111"/>
  <c r="J41" i="111"/>
  <c r="K41" i="111"/>
  <c r="O41" i="111"/>
  <c r="P41" i="111"/>
  <c r="Q41" i="111"/>
  <c r="R41" i="111"/>
  <c r="S41" i="111"/>
  <c r="E42" i="111"/>
  <c r="F42" i="111"/>
  <c r="J42" i="111"/>
  <c r="K42" i="111"/>
  <c r="O42" i="111"/>
  <c r="P42" i="111"/>
  <c r="Q42" i="111"/>
  <c r="R42" i="111"/>
  <c r="S42" i="111"/>
  <c r="U42" i="111" s="1"/>
  <c r="S43" i="111"/>
  <c r="U43" i="111" s="1"/>
  <c r="T43" i="111"/>
  <c r="E44" i="111"/>
  <c r="F44" i="111"/>
  <c r="J44" i="111"/>
  <c r="K44" i="111"/>
  <c r="O44" i="111"/>
  <c r="P44" i="111"/>
  <c r="Q44" i="111"/>
  <c r="R44" i="111"/>
  <c r="S44" i="111"/>
  <c r="U44" i="111" s="1"/>
  <c r="B45" i="111"/>
  <c r="C45" i="111"/>
  <c r="D45" i="111"/>
  <c r="G45" i="111"/>
  <c r="H45" i="111"/>
  <c r="I45" i="111"/>
  <c r="L45" i="111"/>
  <c r="M45" i="111"/>
  <c r="N45" i="111"/>
  <c r="E6" i="109"/>
  <c r="F6" i="109"/>
  <c r="J6" i="109"/>
  <c r="K6" i="109"/>
  <c r="O6" i="109"/>
  <c r="P6" i="109"/>
  <c r="T6" i="109"/>
  <c r="U6" i="109"/>
  <c r="E7" i="109"/>
  <c r="F7" i="109"/>
  <c r="J7" i="109"/>
  <c r="K7" i="109"/>
  <c r="O7" i="109"/>
  <c r="P7" i="109"/>
  <c r="T7" i="109"/>
  <c r="U7" i="109"/>
  <c r="E8" i="109"/>
  <c r="F8" i="109"/>
  <c r="J8" i="109"/>
  <c r="K8" i="109"/>
  <c r="O8" i="109"/>
  <c r="P8" i="109"/>
  <c r="T8" i="109"/>
  <c r="U8" i="109"/>
  <c r="E9" i="109"/>
  <c r="F9" i="109"/>
  <c r="J9" i="109"/>
  <c r="K9" i="109"/>
  <c r="O9" i="109"/>
  <c r="P9" i="109"/>
  <c r="T9" i="109"/>
  <c r="U9" i="109"/>
  <c r="E10" i="109"/>
  <c r="F10" i="109"/>
  <c r="J10" i="109"/>
  <c r="K10" i="109"/>
  <c r="O10" i="109"/>
  <c r="P10" i="109"/>
  <c r="T10" i="109"/>
  <c r="U10" i="109"/>
  <c r="E11" i="109"/>
  <c r="F11" i="109"/>
  <c r="J11" i="109"/>
  <c r="K11" i="109"/>
  <c r="O11" i="109"/>
  <c r="P11" i="109"/>
  <c r="T11" i="109"/>
  <c r="U11" i="109"/>
  <c r="E12" i="109"/>
  <c r="F12" i="109"/>
  <c r="J12" i="109"/>
  <c r="K12" i="109"/>
  <c r="O12" i="109"/>
  <c r="P12" i="109"/>
  <c r="T12" i="109"/>
  <c r="U12" i="109"/>
  <c r="E13" i="109"/>
  <c r="F13" i="109"/>
  <c r="J13" i="109"/>
  <c r="K13" i="109"/>
  <c r="O13" i="109"/>
  <c r="P13" i="109"/>
  <c r="T13" i="109"/>
  <c r="U13" i="109"/>
  <c r="E14" i="109"/>
  <c r="F14" i="109"/>
  <c r="J14" i="109"/>
  <c r="K14" i="109"/>
  <c r="O14" i="109"/>
  <c r="P14" i="109"/>
  <c r="T14" i="109"/>
  <c r="U14" i="109"/>
  <c r="E19" i="109"/>
  <c r="F19" i="109"/>
  <c r="J19" i="109"/>
  <c r="K19" i="109"/>
  <c r="O19" i="109"/>
  <c r="P19" i="109"/>
  <c r="Q19" i="109"/>
  <c r="R19" i="109"/>
  <c r="S19" i="109"/>
  <c r="E20" i="109"/>
  <c r="F20" i="109"/>
  <c r="J20" i="109"/>
  <c r="K20" i="109"/>
  <c r="O20" i="109"/>
  <c r="P20" i="109"/>
  <c r="Q20" i="109"/>
  <c r="R20" i="109"/>
  <c r="S20" i="109"/>
  <c r="E21" i="109"/>
  <c r="F21" i="109"/>
  <c r="J21" i="109"/>
  <c r="K21" i="109"/>
  <c r="O21" i="109"/>
  <c r="P21" i="109"/>
  <c r="Q21" i="109"/>
  <c r="R21" i="109"/>
  <c r="S21" i="109"/>
  <c r="E22" i="109"/>
  <c r="F22" i="109"/>
  <c r="J22" i="109"/>
  <c r="K22" i="109"/>
  <c r="O22" i="109"/>
  <c r="P22" i="109"/>
  <c r="Q22" i="109"/>
  <c r="R22" i="109"/>
  <c r="S22" i="109"/>
  <c r="E23" i="109"/>
  <c r="F23" i="109"/>
  <c r="J23" i="109"/>
  <c r="K23" i="109"/>
  <c r="O23" i="109"/>
  <c r="P23" i="109"/>
  <c r="Q23" i="109"/>
  <c r="R23" i="109"/>
  <c r="S23" i="109"/>
  <c r="E24" i="109"/>
  <c r="F24" i="109"/>
  <c r="J24" i="109"/>
  <c r="K24" i="109"/>
  <c r="O24" i="109"/>
  <c r="P24" i="109"/>
  <c r="Q24" i="109"/>
  <c r="R24" i="109"/>
  <c r="S24" i="109"/>
  <c r="E25" i="109"/>
  <c r="F25" i="109"/>
  <c r="J25" i="109"/>
  <c r="K25" i="109"/>
  <c r="O25" i="109"/>
  <c r="P25" i="109"/>
  <c r="Q25" i="109"/>
  <c r="R25" i="109"/>
  <c r="E26" i="109"/>
  <c r="F26" i="109"/>
  <c r="J26" i="109"/>
  <c r="K26" i="109"/>
  <c r="O26" i="109"/>
  <c r="P26" i="109"/>
  <c r="Q26" i="109"/>
  <c r="R26" i="109"/>
  <c r="S26" i="109"/>
  <c r="E27" i="109"/>
  <c r="F27" i="109"/>
  <c r="J27" i="109"/>
  <c r="K27" i="109"/>
  <c r="O27" i="109"/>
  <c r="P27" i="109"/>
  <c r="Q27" i="109"/>
  <c r="R27" i="109"/>
  <c r="S27" i="109"/>
  <c r="AN11" i="107"/>
  <c r="AM11" i="107"/>
  <c r="AL11" i="107"/>
  <c r="AK11" i="107"/>
  <c r="AJ11" i="107"/>
  <c r="AF11" i="107"/>
  <c r="AE11" i="107"/>
  <c r="AA11" i="107"/>
  <c r="Z11" i="107"/>
  <c r="V11" i="107"/>
  <c r="U11" i="107"/>
  <c r="Q11" i="107"/>
  <c r="P11" i="107"/>
  <c r="K11" i="107"/>
  <c r="G11" i="107"/>
  <c r="F11" i="107"/>
  <c r="AN10" i="107"/>
  <c r="AM10" i="107"/>
  <c r="AL10" i="107"/>
  <c r="AK10" i="107"/>
  <c r="AJ10" i="107"/>
  <c r="AF10" i="107"/>
  <c r="AE10" i="107"/>
  <c r="AA10" i="107"/>
  <c r="Z10" i="107"/>
  <c r="V10" i="107"/>
  <c r="U10" i="107"/>
  <c r="Q10" i="107"/>
  <c r="P10" i="107"/>
  <c r="L10" i="107"/>
  <c r="K10" i="107"/>
  <c r="G10" i="107"/>
  <c r="F10" i="107"/>
  <c r="AN9" i="107"/>
  <c r="AM9" i="107"/>
  <c r="AL9" i="107"/>
  <c r="AK9" i="107"/>
  <c r="AJ9" i="107"/>
  <c r="AF9" i="107"/>
  <c r="AE9" i="107"/>
  <c r="AA9" i="107"/>
  <c r="Z9" i="107"/>
  <c r="V9" i="107"/>
  <c r="U9" i="107"/>
  <c r="Q9" i="107"/>
  <c r="P9" i="107"/>
  <c r="L9" i="107"/>
  <c r="K9" i="107"/>
  <c r="G9" i="107"/>
  <c r="F9" i="107"/>
  <c r="AN8" i="107"/>
  <c r="AM8" i="107"/>
  <c r="AL8" i="107"/>
  <c r="AK8" i="107"/>
  <c r="AJ8" i="107"/>
  <c r="AF8" i="107"/>
  <c r="AE8" i="107"/>
  <c r="AA8" i="107"/>
  <c r="Z8" i="107"/>
  <c r="V8" i="107"/>
  <c r="U8" i="107"/>
  <c r="Q8" i="107"/>
  <c r="P8" i="107"/>
  <c r="L8" i="107"/>
  <c r="K8" i="107"/>
  <c r="G8" i="107"/>
  <c r="F8" i="107"/>
  <c r="T39" i="105"/>
  <c r="S39" i="105"/>
  <c r="R39" i="105"/>
  <c r="Q39" i="105"/>
  <c r="P39" i="105"/>
  <c r="L39" i="105"/>
  <c r="K39" i="105"/>
  <c r="G39" i="105"/>
  <c r="F39" i="105"/>
  <c r="T37" i="105"/>
  <c r="S37" i="105"/>
  <c r="R37" i="105"/>
  <c r="Q37" i="105"/>
  <c r="P37" i="105"/>
  <c r="L37" i="105"/>
  <c r="K37" i="105"/>
  <c r="G37" i="105"/>
  <c r="F37" i="105"/>
  <c r="T35" i="105"/>
  <c r="S35" i="105"/>
  <c r="R35" i="105"/>
  <c r="Q35" i="105"/>
  <c r="P35" i="105"/>
  <c r="L35" i="105"/>
  <c r="K35" i="105"/>
  <c r="G35" i="105"/>
  <c r="F35" i="105"/>
  <c r="T34" i="105"/>
  <c r="S34" i="105"/>
  <c r="R34" i="105"/>
  <c r="Q34" i="105"/>
  <c r="P34" i="105"/>
  <c r="L34" i="105"/>
  <c r="K34" i="105"/>
  <c r="G34" i="105"/>
  <c r="F34" i="105"/>
  <c r="T33" i="105"/>
  <c r="S33" i="105"/>
  <c r="R33" i="105"/>
  <c r="Q33" i="105"/>
  <c r="P33" i="105"/>
  <c r="L33" i="105"/>
  <c r="K33" i="105"/>
  <c r="G33" i="105"/>
  <c r="F33" i="105"/>
  <c r="T31" i="105"/>
  <c r="S31" i="105"/>
  <c r="R31" i="105"/>
  <c r="Q31" i="105"/>
  <c r="P31" i="105"/>
  <c r="L31" i="105"/>
  <c r="K31" i="105"/>
  <c r="G31" i="105"/>
  <c r="F31" i="105"/>
  <c r="T30" i="105"/>
  <c r="S30" i="105"/>
  <c r="R30" i="105"/>
  <c r="Q30" i="105"/>
  <c r="P30" i="105"/>
  <c r="L30" i="105"/>
  <c r="K30" i="105"/>
  <c r="G30" i="105"/>
  <c r="F30" i="105"/>
  <c r="T29" i="105"/>
  <c r="S29" i="105"/>
  <c r="R29" i="105"/>
  <c r="Q29" i="105"/>
  <c r="P29" i="105"/>
  <c r="L29" i="105"/>
  <c r="K29" i="105"/>
  <c r="G29" i="105"/>
  <c r="F29" i="105"/>
  <c r="T28" i="105"/>
  <c r="S28" i="105"/>
  <c r="R28" i="105"/>
  <c r="Q28" i="105"/>
  <c r="P28" i="105"/>
  <c r="L28" i="105"/>
  <c r="K28" i="105"/>
  <c r="G28" i="105"/>
  <c r="F28" i="105"/>
  <c r="F27" i="105"/>
  <c r="T26" i="105"/>
  <c r="S26" i="105"/>
  <c r="R26" i="105"/>
  <c r="Q26" i="105"/>
  <c r="P26" i="105"/>
  <c r="L26" i="105"/>
  <c r="K26" i="105"/>
  <c r="G26" i="105"/>
  <c r="F26" i="105"/>
  <c r="V20" i="105"/>
  <c r="U20" i="105"/>
  <c r="Q20" i="105"/>
  <c r="P20" i="105"/>
  <c r="L20" i="105"/>
  <c r="K20" i="105"/>
  <c r="G20" i="105"/>
  <c r="F20" i="105"/>
  <c r="V18" i="105"/>
  <c r="U18" i="105"/>
  <c r="Q18" i="105"/>
  <c r="P18" i="105"/>
  <c r="L18" i="105"/>
  <c r="K18" i="105"/>
  <c r="G18" i="105"/>
  <c r="F18" i="105"/>
  <c r="V16" i="105"/>
  <c r="U16" i="105"/>
  <c r="Q16" i="105"/>
  <c r="P16" i="105"/>
  <c r="L16" i="105"/>
  <c r="K16" i="105"/>
  <c r="G16" i="105"/>
  <c r="F16" i="105"/>
  <c r="V15" i="105"/>
  <c r="U15" i="105"/>
  <c r="Q15" i="105"/>
  <c r="P15" i="105"/>
  <c r="L15" i="105"/>
  <c r="K15" i="105"/>
  <c r="G15" i="105"/>
  <c r="F15" i="105"/>
  <c r="V14" i="105"/>
  <c r="U14" i="105"/>
  <c r="Q14" i="105"/>
  <c r="P14" i="105"/>
  <c r="L14" i="105"/>
  <c r="K14" i="105"/>
  <c r="G14" i="105"/>
  <c r="F14" i="105"/>
  <c r="V12" i="105"/>
  <c r="U12" i="105"/>
  <c r="Q12" i="105"/>
  <c r="P12" i="105"/>
  <c r="L12" i="105"/>
  <c r="K12" i="105"/>
  <c r="G12" i="105"/>
  <c r="F12" i="105"/>
  <c r="V11" i="105"/>
  <c r="U11" i="105"/>
  <c r="Q11" i="105"/>
  <c r="P11" i="105"/>
  <c r="L11" i="105"/>
  <c r="K11" i="105"/>
  <c r="G11" i="105"/>
  <c r="F11" i="105"/>
  <c r="V10" i="105"/>
  <c r="U10" i="105"/>
  <c r="Q10" i="105"/>
  <c r="P10" i="105"/>
  <c r="L10" i="105"/>
  <c r="K10" i="105"/>
  <c r="G10" i="105"/>
  <c r="F10" i="105"/>
  <c r="V9" i="105"/>
  <c r="U9" i="105"/>
  <c r="Q9" i="105"/>
  <c r="P9" i="105"/>
  <c r="L9" i="105"/>
  <c r="K9" i="105"/>
  <c r="G9" i="105"/>
  <c r="F9" i="105"/>
  <c r="V7" i="105"/>
  <c r="U7" i="105"/>
  <c r="Q7" i="105"/>
  <c r="P7" i="105"/>
  <c r="L7" i="105"/>
  <c r="K7" i="105"/>
  <c r="G7" i="105"/>
  <c r="F7" i="105"/>
  <c r="S76" i="103"/>
  <c r="R76" i="103"/>
  <c r="Q76" i="103"/>
  <c r="P76" i="103"/>
  <c r="O76" i="103"/>
  <c r="K76" i="103"/>
  <c r="F76" i="103"/>
  <c r="E76" i="103"/>
  <c r="S75" i="103"/>
  <c r="R75" i="103"/>
  <c r="Q75" i="103"/>
  <c r="P75" i="103"/>
  <c r="O75" i="103"/>
  <c r="K75" i="103"/>
  <c r="F75" i="103"/>
  <c r="E75" i="103"/>
  <c r="S74" i="103"/>
  <c r="R74" i="103"/>
  <c r="Q74" i="103"/>
  <c r="P74" i="103"/>
  <c r="O74" i="103"/>
  <c r="K74" i="103"/>
  <c r="F74" i="103"/>
  <c r="E74" i="103"/>
  <c r="S73" i="103"/>
  <c r="R73" i="103"/>
  <c r="Q73" i="103"/>
  <c r="P73" i="103"/>
  <c r="O73" i="103"/>
  <c r="K73" i="103"/>
  <c r="F73" i="103"/>
  <c r="E73" i="103"/>
  <c r="S72" i="103"/>
  <c r="R72" i="103"/>
  <c r="Q72" i="103"/>
  <c r="P72" i="103"/>
  <c r="O72" i="103"/>
  <c r="K72" i="103"/>
  <c r="F72" i="103"/>
  <c r="E72" i="103"/>
  <c r="S71" i="103"/>
  <c r="R71" i="103"/>
  <c r="Q71" i="103"/>
  <c r="P71" i="103"/>
  <c r="O71" i="103"/>
  <c r="K71" i="103"/>
  <c r="F71" i="103"/>
  <c r="E71" i="103"/>
  <c r="S70" i="103"/>
  <c r="R70" i="103"/>
  <c r="Q70" i="103"/>
  <c r="P70" i="103"/>
  <c r="O70" i="103"/>
  <c r="K70" i="103"/>
  <c r="F70" i="103"/>
  <c r="E70" i="103"/>
  <c r="S69" i="103"/>
  <c r="R69" i="103"/>
  <c r="Q69" i="103"/>
  <c r="P69" i="103"/>
  <c r="O69" i="103"/>
  <c r="K69" i="103"/>
  <c r="F69" i="103"/>
  <c r="E69" i="103"/>
  <c r="S68" i="103"/>
  <c r="R68" i="103"/>
  <c r="Q68" i="103"/>
  <c r="P68" i="103"/>
  <c r="O68" i="103"/>
  <c r="K68" i="103"/>
  <c r="F68" i="103"/>
  <c r="E68" i="103"/>
  <c r="E67" i="103"/>
  <c r="S66" i="103"/>
  <c r="R66" i="103"/>
  <c r="Q66" i="103"/>
  <c r="P66" i="103"/>
  <c r="O66" i="103"/>
  <c r="K66" i="103"/>
  <c r="F66" i="103"/>
  <c r="E66" i="103"/>
  <c r="S65" i="103"/>
  <c r="R65" i="103"/>
  <c r="Q65" i="103"/>
  <c r="P65" i="103"/>
  <c r="O65" i="103"/>
  <c r="K65" i="103"/>
  <c r="F65" i="103"/>
  <c r="E65" i="103"/>
  <c r="S64" i="103"/>
  <c r="R64" i="103"/>
  <c r="Q64" i="103"/>
  <c r="P64" i="103"/>
  <c r="O64" i="103"/>
  <c r="K64" i="103"/>
  <c r="F64" i="103"/>
  <c r="E64" i="103"/>
  <c r="S63" i="103"/>
  <c r="R63" i="103"/>
  <c r="Q63" i="103"/>
  <c r="P63" i="103"/>
  <c r="O63" i="103"/>
  <c r="K63" i="103"/>
  <c r="F63" i="103"/>
  <c r="E63" i="103"/>
  <c r="S62" i="103"/>
  <c r="R62" i="103"/>
  <c r="Q62" i="103"/>
  <c r="P62" i="103"/>
  <c r="O62" i="103"/>
  <c r="K62" i="103"/>
  <c r="F62" i="103"/>
  <c r="E62" i="103"/>
  <c r="S60" i="103"/>
  <c r="R60" i="103"/>
  <c r="Q60" i="103"/>
  <c r="P60" i="103"/>
  <c r="O60" i="103"/>
  <c r="K60" i="103"/>
  <c r="F60" i="103"/>
  <c r="E60" i="103"/>
  <c r="S59" i="103"/>
  <c r="R59" i="103"/>
  <c r="Q59" i="103"/>
  <c r="P59" i="103"/>
  <c r="O59" i="103"/>
  <c r="K59" i="103"/>
  <c r="F59" i="103"/>
  <c r="E59" i="103"/>
  <c r="O58" i="103"/>
  <c r="K58" i="103"/>
  <c r="S57" i="103"/>
  <c r="R57" i="103"/>
  <c r="Q57" i="103"/>
  <c r="P57" i="103"/>
  <c r="O57" i="103"/>
  <c r="K57" i="103"/>
  <c r="F57" i="103"/>
  <c r="E57" i="103"/>
  <c r="S56" i="103"/>
  <c r="R56" i="103"/>
  <c r="Q56" i="103"/>
  <c r="P56" i="103"/>
  <c r="O56" i="103"/>
  <c r="K56" i="103"/>
  <c r="F56" i="103"/>
  <c r="E56" i="103"/>
  <c r="S55" i="103"/>
  <c r="R55" i="103"/>
  <c r="Q55" i="103"/>
  <c r="P55" i="103"/>
  <c r="O55" i="103"/>
  <c r="K55" i="103"/>
  <c r="F55" i="103"/>
  <c r="E55" i="103"/>
  <c r="S54" i="103"/>
  <c r="R54" i="103"/>
  <c r="Q54" i="103"/>
  <c r="P54" i="103"/>
  <c r="O54" i="103"/>
  <c r="K54" i="103"/>
  <c r="F54" i="103"/>
  <c r="E54" i="103"/>
  <c r="S53" i="103"/>
  <c r="R53" i="103"/>
  <c r="Q53" i="103"/>
  <c r="P53" i="103"/>
  <c r="O53" i="103"/>
  <c r="K53" i="103"/>
  <c r="F53" i="103"/>
  <c r="E53" i="103"/>
  <c r="S52" i="103"/>
  <c r="R52" i="103"/>
  <c r="Q52" i="103"/>
  <c r="P52" i="103"/>
  <c r="O52" i="103"/>
  <c r="K52" i="103"/>
  <c r="F52" i="103"/>
  <c r="E52" i="103"/>
  <c r="S51" i="103"/>
  <c r="R51" i="103"/>
  <c r="Q51" i="103"/>
  <c r="P51" i="103"/>
  <c r="O51" i="103"/>
  <c r="K51" i="103"/>
  <c r="F51" i="103"/>
  <c r="E51" i="103"/>
  <c r="S50" i="103"/>
  <c r="R50" i="103"/>
  <c r="Q50" i="103"/>
  <c r="P50" i="103"/>
  <c r="O50" i="103"/>
  <c r="K50" i="103"/>
  <c r="F50" i="103"/>
  <c r="E50" i="103"/>
  <c r="S49" i="103"/>
  <c r="R49" i="103"/>
  <c r="Q49" i="103"/>
  <c r="P49" i="103"/>
  <c r="O49" i="103"/>
  <c r="K49" i="103"/>
  <c r="F49" i="103"/>
  <c r="E49" i="103"/>
  <c r="S48" i="103"/>
  <c r="R48" i="103"/>
  <c r="Q48" i="103"/>
  <c r="P48" i="103"/>
  <c r="O48" i="103"/>
  <c r="K48" i="103"/>
  <c r="F48" i="103"/>
  <c r="E48" i="103"/>
  <c r="S47" i="103"/>
  <c r="R47" i="103"/>
  <c r="Q47" i="103"/>
  <c r="P47" i="103"/>
  <c r="O47" i="103"/>
  <c r="K47" i="103"/>
  <c r="F47" i="103"/>
  <c r="E47" i="103"/>
  <c r="S46" i="103"/>
  <c r="R46" i="103"/>
  <c r="Q46" i="103"/>
  <c r="P46" i="103"/>
  <c r="O46" i="103"/>
  <c r="K46" i="103"/>
  <c r="F46" i="103"/>
  <c r="E46" i="103"/>
  <c r="S45" i="103"/>
  <c r="R45" i="103"/>
  <c r="Q45" i="103"/>
  <c r="P45" i="103"/>
  <c r="O45" i="103"/>
  <c r="K45" i="103"/>
  <c r="F45" i="103"/>
  <c r="E45" i="103"/>
  <c r="U39" i="103"/>
  <c r="T39" i="103"/>
  <c r="P39" i="103"/>
  <c r="O39" i="103"/>
  <c r="K39" i="103"/>
  <c r="F39" i="103"/>
  <c r="E39" i="103"/>
  <c r="U38" i="103"/>
  <c r="T38" i="103"/>
  <c r="P38" i="103"/>
  <c r="O38" i="103"/>
  <c r="K38" i="103"/>
  <c r="F38" i="103"/>
  <c r="E38" i="103"/>
  <c r="U37" i="103"/>
  <c r="T37" i="103"/>
  <c r="P37" i="103"/>
  <c r="O37" i="103"/>
  <c r="K37" i="103"/>
  <c r="F37" i="103"/>
  <c r="E37" i="103"/>
  <c r="U36" i="103"/>
  <c r="T36" i="103"/>
  <c r="P36" i="103"/>
  <c r="O36" i="103"/>
  <c r="K36" i="103"/>
  <c r="F36" i="103"/>
  <c r="E36" i="103"/>
  <c r="U35" i="103"/>
  <c r="T35" i="103"/>
  <c r="P35" i="103"/>
  <c r="O35" i="103"/>
  <c r="K35" i="103"/>
  <c r="F35" i="103"/>
  <c r="E35" i="103"/>
  <c r="U34" i="103"/>
  <c r="T34" i="103"/>
  <c r="P34" i="103"/>
  <c r="O34" i="103"/>
  <c r="K34" i="103"/>
  <c r="F34" i="103"/>
  <c r="E34" i="103"/>
  <c r="U33" i="103"/>
  <c r="T33" i="103"/>
  <c r="P33" i="103"/>
  <c r="O33" i="103"/>
  <c r="K33" i="103"/>
  <c r="F33" i="103"/>
  <c r="E33" i="103"/>
  <c r="U32" i="103"/>
  <c r="T32" i="103"/>
  <c r="P32" i="103"/>
  <c r="O32" i="103"/>
  <c r="K32" i="103"/>
  <c r="F32" i="103"/>
  <c r="E32" i="103"/>
  <c r="U31" i="103"/>
  <c r="T31" i="103"/>
  <c r="P31" i="103"/>
  <c r="O31" i="103"/>
  <c r="K31" i="103"/>
  <c r="F31" i="103"/>
  <c r="E31" i="103"/>
  <c r="U30" i="103"/>
  <c r="T30" i="103"/>
  <c r="P30" i="103"/>
  <c r="O30" i="103"/>
  <c r="U29" i="103"/>
  <c r="T29" i="103"/>
  <c r="P29" i="103"/>
  <c r="O29" i="103"/>
  <c r="K29" i="103"/>
  <c r="F29" i="103"/>
  <c r="E29" i="103"/>
  <c r="U28" i="103"/>
  <c r="T28" i="103"/>
  <c r="P28" i="103"/>
  <c r="O28" i="103"/>
  <c r="K28" i="103"/>
  <c r="F28" i="103"/>
  <c r="E28" i="103"/>
  <c r="U27" i="103"/>
  <c r="T27" i="103"/>
  <c r="P27" i="103"/>
  <c r="O27" i="103"/>
  <c r="K27" i="103"/>
  <c r="F27" i="103"/>
  <c r="E27" i="103"/>
  <c r="U26" i="103"/>
  <c r="T26" i="103"/>
  <c r="P26" i="103"/>
  <c r="O26" i="103"/>
  <c r="K26" i="103"/>
  <c r="F26" i="103"/>
  <c r="E26" i="103"/>
  <c r="U25" i="103"/>
  <c r="T25" i="103"/>
  <c r="P25" i="103"/>
  <c r="O25" i="103"/>
  <c r="K25" i="103"/>
  <c r="F25" i="103"/>
  <c r="E25" i="103"/>
  <c r="U23" i="103"/>
  <c r="T23" i="103"/>
  <c r="P23" i="103"/>
  <c r="O23" i="103"/>
  <c r="K23" i="103"/>
  <c r="F23" i="103"/>
  <c r="E23" i="103"/>
  <c r="U22" i="103"/>
  <c r="T22" i="103"/>
  <c r="P22" i="103"/>
  <c r="O22" i="103"/>
  <c r="K22" i="103"/>
  <c r="F22" i="103"/>
  <c r="E22" i="103"/>
  <c r="U20" i="103"/>
  <c r="T20" i="103"/>
  <c r="P20" i="103"/>
  <c r="O20" i="103"/>
  <c r="K20" i="103"/>
  <c r="F20" i="103"/>
  <c r="E20" i="103"/>
  <c r="U19" i="103"/>
  <c r="T19" i="103"/>
  <c r="P19" i="103"/>
  <c r="O19" i="103"/>
  <c r="K19" i="103"/>
  <c r="F19" i="103"/>
  <c r="E19" i="103"/>
  <c r="U18" i="103"/>
  <c r="T18" i="103"/>
  <c r="P18" i="103"/>
  <c r="O18" i="103"/>
  <c r="K18" i="103"/>
  <c r="F18" i="103"/>
  <c r="E18" i="103"/>
  <c r="U17" i="103"/>
  <c r="T17" i="103"/>
  <c r="P17" i="103"/>
  <c r="O17" i="103"/>
  <c r="K17" i="103"/>
  <c r="F17" i="103"/>
  <c r="E17" i="103"/>
  <c r="U16" i="103"/>
  <c r="T16" i="103"/>
  <c r="P16" i="103"/>
  <c r="O16" i="103"/>
  <c r="K16" i="103"/>
  <c r="F16" i="103"/>
  <c r="E16" i="103"/>
  <c r="U15" i="103"/>
  <c r="T15" i="103"/>
  <c r="P15" i="103"/>
  <c r="O15" i="103"/>
  <c r="K15" i="103"/>
  <c r="F15" i="103"/>
  <c r="E15" i="103"/>
  <c r="U14" i="103"/>
  <c r="T14" i="103"/>
  <c r="P14" i="103"/>
  <c r="O14" i="103"/>
  <c r="K14" i="103"/>
  <c r="F14" i="103"/>
  <c r="E14" i="103"/>
  <c r="U13" i="103"/>
  <c r="T13" i="103"/>
  <c r="P13" i="103"/>
  <c r="O13" i="103"/>
  <c r="K13" i="103"/>
  <c r="F13" i="103"/>
  <c r="E13" i="103"/>
  <c r="U12" i="103"/>
  <c r="T12" i="103"/>
  <c r="P12" i="103"/>
  <c r="O12" i="103"/>
  <c r="K12" i="103"/>
  <c r="F12" i="103"/>
  <c r="E12" i="103"/>
  <c r="U11" i="103"/>
  <c r="T11" i="103"/>
  <c r="P11" i="103"/>
  <c r="O11" i="103"/>
  <c r="K11" i="103"/>
  <c r="F11" i="103"/>
  <c r="E11" i="103"/>
  <c r="U10" i="103"/>
  <c r="T10" i="103"/>
  <c r="P10" i="103"/>
  <c r="O10" i="103"/>
  <c r="K10" i="103"/>
  <c r="F10" i="103"/>
  <c r="E10" i="103"/>
  <c r="U9" i="103"/>
  <c r="T9" i="103"/>
  <c r="P9" i="103"/>
  <c r="O9" i="103"/>
  <c r="K9" i="103"/>
  <c r="F9" i="103"/>
  <c r="E9" i="103"/>
  <c r="U8" i="103"/>
  <c r="T8" i="103"/>
  <c r="P8" i="103"/>
  <c r="O8" i="103"/>
  <c r="K8" i="103"/>
  <c r="F8" i="103"/>
  <c r="E8" i="103"/>
  <c r="S75" i="101"/>
  <c r="D38" i="112" s="1"/>
  <c r="R75" i="101"/>
  <c r="C38" i="112" s="1"/>
  <c r="Q75" i="101"/>
  <c r="B38" i="112" s="1"/>
  <c r="P75" i="101"/>
  <c r="O75" i="101"/>
  <c r="K75" i="101"/>
  <c r="J75" i="101"/>
  <c r="F75" i="101"/>
  <c r="E75" i="101"/>
  <c r="S74" i="101"/>
  <c r="D37" i="112" s="1"/>
  <c r="R74" i="101"/>
  <c r="C37" i="112" s="1"/>
  <c r="Q74" i="101"/>
  <c r="B37" i="112" s="1"/>
  <c r="P74" i="101"/>
  <c r="O74" i="101"/>
  <c r="K74" i="101"/>
  <c r="J74" i="101"/>
  <c r="F74" i="101"/>
  <c r="E74" i="101"/>
  <c r="S73" i="101"/>
  <c r="D36" i="112" s="1"/>
  <c r="R73" i="101"/>
  <c r="C36" i="112" s="1"/>
  <c r="Q73" i="101"/>
  <c r="B36" i="112" s="1"/>
  <c r="P73" i="101"/>
  <c r="O73" i="101"/>
  <c r="K73" i="101"/>
  <c r="J73" i="101"/>
  <c r="F73" i="101"/>
  <c r="E73" i="101"/>
  <c r="S72" i="101"/>
  <c r="D35" i="112" s="1"/>
  <c r="R72" i="101"/>
  <c r="C35" i="112" s="1"/>
  <c r="Q72" i="101"/>
  <c r="B35" i="112" s="1"/>
  <c r="P72" i="101"/>
  <c r="O72" i="101"/>
  <c r="K72" i="101"/>
  <c r="J72" i="101"/>
  <c r="F72" i="101"/>
  <c r="E72" i="101"/>
  <c r="S71" i="101"/>
  <c r="D34" i="112" s="1"/>
  <c r="R71" i="101"/>
  <c r="C34" i="112" s="1"/>
  <c r="Q71" i="101"/>
  <c r="B34" i="112" s="1"/>
  <c r="P71" i="101"/>
  <c r="O71" i="101"/>
  <c r="K71" i="101"/>
  <c r="J71" i="101"/>
  <c r="F71" i="101"/>
  <c r="E71" i="101"/>
  <c r="S70" i="101"/>
  <c r="D33" i="112" s="1"/>
  <c r="R70" i="101"/>
  <c r="C33" i="112" s="1"/>
  <c r="Q70" i="101"/>
  <c r="B33" i="112" s="1"/>
  <c r="P70" i="101"/>
  <c r="O70" i="101"/>
  <c r="K70" i="101"/>
  <c r="J70" i="101"/>
  <c r="F70" i="101"/>
  <c r="E70" i="101"/>
  <c r="S69" i="101"/>
  <c r="D32" i="112" s="1"/>
  <c r="R69" i="101"/>
  <c r="C32" i="112" s="1"/>
  <c r="Q69" i="101"/>
  <c r="B32" i="112" s="1"/>
  <c r="P69" i="101"/>
  <c r="O69" i="101"/>
  <c r="K69" i="101"/>
  <c r="J69" i="101"/>
  <c r="F69" i="101"/>
  <c r="E69" i="101"/>
  <c r="S68" i="101"/>
  <c r="D31" i="112" s="1"/>
  <c r="R68" i="101"/>
  <c r="C31" i="112" s="1"/>
  <c r="Q68" i="101"/>
  <c r="B31" i="112" s="1"/>
  <c r="P68" i="101"/>
  <c r="O68" i="101"/>
  <c r="K68" i="101"/>
  <c r="J68" i="101"/>
  <c r="F68" i="101"/>
  <c r="E68" i="101"/>
  <c r="S66" i="101"/>
  <c r="D29" i="112" s="1"/>
  <c r="R66" i="101"/>
  <c r="C29" i="112" s="1"/>
  <c r="Q66" i="101"/>
  <c r="B29" i="112" s="1"/>
  <c r="P66" i="101"/>
  <c r="O66" i="101"/>
  <c r="K66" i="101"/>
  <c r="J66" i="101"/>
  <c r="F66" i="101"/>
  <c r="E66" i="101"/>
  <c r="S65" i="101"/>
  <c r="D28" i="112" s="1"/>
  <c r="R65" i="101"/>
  <c r="C28" i="112" s="1"/>
  <c r="Q65" i="101"/>
  <c r="B28" i="112" s="1"/>
  <c r="P65" i="101"/>
  <c r="O65" i="101"/>
  <c r="K65" i="101"/>
  <c r="J65" i="101"/>
  <c r="F65" i="101"/>
  <c r="E65" i="101"/>
  <c r="S64" i="101"/>
  <c r="D27" i="112" s="1"/>
  <c r="R64" i="101"/>
  <c r="C27" i="112" s="1"/>
  <c r="Q64" i="101"/>
  <c r="B27" i="112" s="1"/>
  <c r="P64" i="101"/>
  <c r="O64" i="101"/>
  <c r="K64" i="101"/>
  <c r="J64" i="101"/>
  <c r="F64" i="101"/>
  <c r="E64" i="101"/>
  <c r="S63" i="101"/>
  <c r="D26" i="112" s="1"/>
  <c r="R63" i="101"/>
  <c r="C26" i="112" s="1"/>
  <c r="Q63" i="101"/>
  <c r="B26" i="112" s="1"/>
  <c r="P63" i="101"/>
  <c r="O63" i="101"/>
  <c r="K63" i="101"/>
  <c r="J63" i="101"/>
  <c r="F63" i="101"/>
  <c r="E63" i="101"/>
  <c r="S62" i="101"/>
  <c r="D25" i="112" s="1"/>
  <c r="R62" i="101"/>
  <c r="C25" i="112" s="1"/>
  <c r="Q62" i="101"/>
  <c r="B25" i="112" s="1"/>
  <c r="P62" i="101"/>
  <c r="O62" i="101"/>
  <c r="K62" i="101"/>
  <c r="J62" i="101"/>
  <c r="F62" i="101"/>
  <c r="E62" i="101"/>
  <c r="P61" i="101"/>
  <c r="S60" i="101"/>
  <c r="D23" i="112" s="1"/>
  <c r="R60" i="101"/>
  <c r="C23" i="112" s="1"/>
  <c r="Q60" i="101"/>
  <c r="B23" i="112" s="1"/>
  <c r="P60" i="101"/>
  <c r="O60" i="101"/>
  <c r="K60" i="101"/>
  <c r="J60" i="101"/>
  <c r="F60" i="101"/>
  <c r="E60" i="101"/>
  <c r="S59" i="101"/>
  <c r="D22" i="112" s="1"/>
  <c r="R59" i="101"/>
  <c r="C22" i="112" s="1"/>
  <c r="Q59" i="101"/>
  <c r="B22" i="112" s="1"/>
  <c r="P59" i="101"/>
  <c r="O59" i="101"/>
  <c r="K59" i="101"/>
  <c r="J59" i="101"/>
  <c r="F59" i="101"/>
  <c r="E59" i="101"/>
  <c r="S57" i="101"/>
  <c r="R57" i="101"/>
  <c r="Q57" i="101"/>
  <c r="P57" i="101"/>
  <c r="O57" i="101"/>
  <c r="K57" i="101"/>
  <c r="J57" i="101"/>
  <c r="F57" i="101"/>
  <c r="E57" i="101"/>
  <c r="S56" i="101"/>
  <c r="R56" i="101"/>
  <c r="Q56" i="101"/>
  <c r="P56" i="101"/>
  <c r="O56" i="101"/>
  <c r="K56" i="101"/>
  <c r="J56" i="101"/>
  <c r="F56" i="101"/>
  <c r="E56" i="101"/>
  <c r="S55" i="101"/>
  <c r="D18" i="112" s="1"/>
  <c r="R55" i="101"/>
  <c r="C18" i="112" s="1"/>
  <c r="Q55" i="101"/>
  <c r="B18" i="112" s="1"/>
  <c r="P55" i="101"/>
  <c r="O55" i="101"/>
  <c r="K55" i="101"/>
  <c r="J55" i="101"/>
  <c r="F55" i="101"/>
  <c r="E55" i="101"/>
  <c r="S54" i="101"/>
  <c r="D17" i="112" s="1"/>
  <c r="R54" i="101"/>
  <c r="C17" i="112" s="1"/>
  <c r="Q54" i="101"/>
  <c r="B17" i="112" s="1"/>
  <c r="P54" i="101"/>
  <c r="O54" i="101"/>
  <c r="K54" i="101"/>
  <c r="J54" i="101"/>
  <c r="F54" i="101"/>
  <c r="E54" i="101"/>
  <c r="S53" i="101"/>
  <c r="D16" i="112" s="1"/>
  <c r="R53" i="101"/>
  <c r="C16" i="112" s="1"/>
  <c r="Q53" i="101"/>
  <c r="B16" i="112" s="1"/>
  <c r="P53" i="101"/>
  <c r="O53" i="101"/>
  <c r="K53" i="101"/>
  <c r="J53" i="101"/>
  <c r="F53" i="101"/>
  <c r="E53" i="101"/>
  <c r="S52" i="101"/>
  <c r="D15" i="112" s="1"/>
  <c r="R52" i="101"/>
  <c r="C15" i="112" s="1"/>
  <c r="Q52" i="101"/>
  <c r="B15" i="112" s="1"/>
  <c r="P52" i="101"/>
  <c r="O52" i="101"/>
  <c r="K52" i="101"/>
  <c r="J52" i="101"/>
  <c r="F52" i="101"/>
  <c r="E52" i="101"/>
  <c r="S51" i="101"/>
  <c r="D14" i="112" s="1"/>
  <c r="R51" i="101"/>
  <c r="C14" i="112" s="1"/>
  <c r="Q51" i="101"/>
  <c r="B14" i="112" s="1"/>
  <c r="P51" i="101"/>
  <c r="O51" i="101"/>
  <c r="K51" i="101"/>
  <c r="J51" i="101"/>
  <c r="F51" i="101"/>
  <c r="E51" i="101"/>
  <c r="S50" i="101"/>
  <c r="D13" i="112" s="1"/>
  <c r="R50" i="101"/>
  <c r="C13" i="112" s="1"/>
  <c r="Q50" i="101"/>
  <c r="B13" i="112" s="1"/>
  <c r="P50" i="101"/>
  <c r="O50" i="101"/>
  <c r="K50" i="101"/>
  <c r="J50" i="101"/>
  <c r="F50" i="101"/>
  <c r="E50" i="101"/>
  <c r="S49" i="101"/>
  <c r="D12" i="112" s="1"/>
  <c r="R49" i="101"/>
  <c r="C12" i="112" s="1"/>
  <c r="Q49" i="101"/>
  <c r="B12" i="112" s="1"/>
  <c r="P49" i="101"/>
  <c r="O49" i="101"/>
  <c r="K49" i="101"/>
  <c r="J49" i="101"/>
  <c r="F49" i="101"/>
  <c r="E49" i="101"/>
  <c r="S48" i="101"/>
  <c r="D11" i="112" s="1"/>
  <c r="R48" i="101"/>
  <c r="C11" i="112" s="1"/>
  <c r="Q48" i="101"/>
  <c r="B11" i="112" s="1"/>
  <c r="P48" i="101"/>
  <c r="O48" i="101"/>
  <c r="K48" i="101"/>
  <c r="J48" i="101"/>
  <c r="F48" i="101"/>
  <c r="E48" i="101"/>
  <c r="S47" i="101"/>
  <c r="D10" i="112" s="1"/>
  <c r="R47" i="101"/>
  <c r="C10" i="112" s="1"/>
  <c r="Q47" i="101"/>
  <c r="B10" i="112" s="1"/>
  <c r="P47" i="101"/>
  <c r="O47" i="101"/>
  <c r="K47" i="101"/>
  <c r="J47" i="101"/>
  <c r="F47" i="101"/>
  <c r="E47" i="101"/>
  <c r="S46" i="101"/>
  <c r="D9" i="112" s="1"/>
  <c r="R46" i="101"/>
  <c r="C9" i="112" s="1"/>
  <c r="Q46" i="101"/>
  <c r="B9" i="112" s="1"/>
  <c r="P46" i="101"/>
  <c r="O46" i="101"/>
  <c r="K46" i="101"/>
  <c r="J46" i="101"/>
  <c r="F46" i="101"/>
  <c r="E46" i="101"/>
  <c r="S45" i="101"/>
  <c r="D8" i="112" s="1"/>
  <c r="R45" i="101"/>
  <c r="C8" i="112" s="1"/>
  <c r="Q45" i="101"/>
  <c r="B8" i="112" s="1"/>
  <c r="P45" i="101"/>
  <c r="O45" i="101"/>
  <c r="K45" i="101"/>
  <c r="J45" i="101"/>
  <c r="F45" i="101"/>
  <c r="E45" i="101"/>
  <c r="U38" i="101"/>
  <c r="T38" i="101"/>
  <c r="P38" i="101"/>
  <c r="O38" i="101"/>
  <c r="K38" i="101"/>
  <c r="J38" i="101"/>
  <c r="F38" i="101"/>
  <c r="E38" i="101"/>
  <c r="U37" i="101"/>
  <c r="T37" i="101"/>
  <c r="P37" i="101"/>
  <c r="O37" i="101"/>
  <c r="K37" i="101"/>
  <c r="J37" i="101"/>
  <c r="F37" i="101"/>
  <c r="E37" i="101"/>
  <c r="U36" i="101"/>
  <c r="T36" i="101"/>
  <c r="P36" i="101"/>
  <c r="O36" i="101"/>
  <c r="K36" i="101"/>
  <c r="J36" i="101"/>
  <c r="F36" i="101"/>
  <c r="E36" i="101"/>
  <c r="U35" i="101"/>
  <c r="T35" i="101"/>
  <c r="P35" i="101"/>
  <c r="O35" i="101"/>
  <c r="K35" i="101"/>
  <c r="J35" i="101"/>
  <c r="F35" i="101"/>
  <c r="E35" i="101"/>
  <c r="U34" i="101"/>
  <c r="T34" i="101"/>
  <c r="P34" i="101"/>
  <c r="O34" i="101"/>
  <c r="K34" i="101"/>
  <c r="J34" i="101"/>
  <c r="F34" i="101"/>
  <c r="E34" i="101"/>
  <c r="U33" i="101"/>
  <c r="T33" i="101"/>
  <c r="P33" i="101"/>
  <c r="O33" i="101"/>
  <c r="K33" i="101"/>
  <c r="J33" i="101"/>
  <c r="F33" i="101"/>
  <c r="E33" i="101"/>
  <c r="U32" i="101"/>
  <c r="T32" i="101"/>
  <c r="P32" i="101"/>
  <c r="O32" i="101"/>
  <c r="K32" i="101"/>
  <c r="J32" i="101"/>
  <c r="F32" i="101"/>
  <c r="E32" i="101"/>
  <c r="U31" i="101"/>
  <c r="T31" i="101"/>
  <c r="P31" i="101"/>
  <c r="O31" i="101"/>
  <c r="K31" i="101"/>
  <c r="J31" i="101"/>
  <c r="F31" i="101"/>
  <c r="E31" i="101"/>
  <c r="U30" i="101"/>
  <c r="T30" i="101"/>
  <c r="P30" i="101"/>
  <c r="O30" i="101"/>
  <c r="U29" i="101"/>
  <c r="T29" i="101"/>
  <c r="P29" i="101"/>
  <c r="O29" i="101"/>
  <c r="K29" i="101"/>
  <c r="J29" i="101"/>
  <c r="F29" i="101"/>
  <c r="E29" i="101"/>
  <c r="U28" i="101"/>
  <c r="T28" i="101"/>
  <c r="P28" i="101"/>
  <c r="O28" i="101"/>
  <c r="K28" i="101"/>
  <c r="J28" i="101"/>
  <c r="F28" i="101"/>
  <c r="E28" i="101"/>
  <c r="U27" i="101"/>
  <c r="T27" i="101"/>
  <c r="P27" i="101"/>
  <c r="O27" i="101"/>
  <c r="K27" i="101"/>
  <c r="J27" i="101"/>
  <c r="F27" i="101"/>
  <c r="E27" i="101"/>
  <c r="U26" i="101"/>
  <c r="T26" i="101"/>
  <c r="P26" i="101"/>
  <c r="O26" i="101"/>
  <c r="K26" i="101"/>
  <c r="J26" i="101"/>
  <c r="F26" i="101"/>
  <c r="E26" i="101"/>
  <c r="U25" i="101"/>
  <c r="T25" i="101"/>
  <c r="P25" i="101"/>
  <c r="O25" i="101"/>
  <c r="K25" i="101"/>
  <c r="J25" i="101"/>
  <c r="F25" i="101"/>
  <c r="E25" i="101"/>
  <c r="U23" i="101"/>
  <c r="T23" i="101"/>
  <c r="P23" i="101"/>
  <c r="O23" i="101"/>
  <c r="K23" i="101"/>
  <c r="J23" i="101"/>
  <c r="F23" i="101"/>
  <c r="E23" i="101"/>
  <c r="U22" i="101"/>
  <c r="T22" i="101"/>
  <c r="P22" i="101"/>
  <c r="O22" i="101"/>
  <c r="K22" i="101"/>
  <c r="J22" i="101"/>
  <c r="F22" i="101"/>
  <c r="E22" i="101"/>
  <c r="U20" i="101"/>
  <c r="T20" i="101"/>
  <c r="P20" i="101"/>
  <c r="O20" i="101"/>
  <c r="K20" i="101"/>
  <c r="J20" i="101"/>
  <c r="F20" i="101"/>
  <c r="E20" i="101"/>
  <c r="U19" i="101"/>
  <c r="T19" i="101"/>
  <c r="P19" i="101"/>
  <c r="O19" i="101"/>
  <c r="K19" i="101"/>
  <c r="J19" i="101"/>
  <c r="F19" i="101"/>
  <c r="E19" i="101"/>
  <c r="U18" i="101"/>
  <c r="T18" i="101"/>
  <c r="P18" i="101"/>
  <c r="O18" i="101"/>
  <c r="K18" i="101"/>
  <c r="J18" i="101"/>
  <c r="F18" i="101"/>
  <c r="E18" i="101"/>
  <c r="U17" i="101"/>
  <c r="T17" i="101"/>
  <c r="P17" i="101"/>
  <c r="O17" i="101"/>
  <c r="K17" i="101"/>
  <c r="J17" i="101"/>
  <c r="F17" i="101"/>
  <c r="E17" i="101"/>
  <c r="U16" i="101"/>
  <c r="T16" i="101"/>
  <c r="P16" i="101"/>
  <c r="O16" i="101"/>
  <c r="K16" i="101"/>
  <c r="J16" i="101"/>
  <c r="F16" i="101"/>
  <c r="E16" i="101"/>
  <c r="U15" i="101"/>
  <c r="T15" i="101"/>
  <c r="P15" i="101"/>
  <c r="O15" i="101"/>
  <c r="K15" i="101"/>
  <c r="J15" i="101"/>
  <c r="F15" i="101"/>
  <c r="E15" i="101"/>
  <c r="U14" i="101"/>
  <c r="T14" i="101"/>
  <c r="P14" i="101"/>
  <c r="O14" i="101"/>
  <c r="K14" i="101"/>
  <c r="J14" i="101"/>
  <c r="F14" i="101"/>
  <c r="E14" i="101"/>
  <c r="U13" i="101"/>
  <c r="T13" i="101"/>
  <c r="P13" i="101"/>
  <c r="O13" i="101"/>
  <c r="K13" i="101"/>
  <c r="J13" i="101"/>
  <c r="F13" i="101"/>
  <c r="E13" i="101"/>
  <c r="U12" i="101"/>
  <c r="T12" i="101"/>
  <c r="P12" i="101"/>
  <c r="O12" i="101"/>
  <c r="K12" i="101"/>
  <c r="J12" i="101"/>
  <c r="F12" i="101"/>
  <c r="E12" i="101"/>
  <c r="U11" i="101"/>
  <c r="T11" i="101"/>
  <c r="P11" i="101"/>
  <c r="O11" i="101"/>
  <c r="K11" i="101"/>
  <c r="J11" i="101"/>
  <c r="F11" i="101"/>
  <c r="E11" i="101"/>
  <c r="U10" i="101"/>
  <c r="T10" i="101"/>
  <c r="P10" i="101"/>
  <c r="O10" i="101"/>
  <c r="K10" i="101"/>
  <c r="J10" i="101"/>
  <c r="F10" i="101"/>
  <c r="E10" i="101"/>
  <c r="U9" i="101"/>
  <c r="T9" i="101"/>
  <c r="P9" i="101"/>
  <c r="O9" i="101"/>
  <c r="K9" i="101"/>
  <c r="J9" i="101"/>
  <c r="F9" i="101"/>
  <c r="E9" i="101"/>
  <c r="U8" i="101"/>
  <c r="T8" i="101"/>
  <c r="P8" i="101"/>
  <c r="O8" i="101"/>
  <c r="K8" i="101"/>
  <c r="J8" i="101"/>
  <c r="F8" i="101"/>
  <c r="E8" i="101"/>
  <c r="P45" i="111" l="1"/>
  <c r="U41" i="111"/>
  <c r="U37" i="111"/>
  <c r="F31" i="112"/>
  <c r="F35" i="112"/>
  <c r="E31" i="112"/>
  <c r="E35" i="112"/>
  <c r="F33" i="112"/>
  <c r="F32" i="112"/>
  <c r="F36" i="112"/>
  <c r="F26" i="112"/>
  <c r="F8" i="112"/>
  <c r="F12" i="112"/>
  <c r="F16" i="112"/>
  <c r="E26" i="112"/>
  <c r="F11" i="112"/>
  <c r="F15" i="112"/>
  <c r="E25" i="112"/>
  <c r="E29" i="112"/>
  <c r="E34" i="112"/>
  <c r="E38" i="112"/>
  <c r="F25" i="112"/>
  <c r="F29" i="112"/>
  <c r="F34" i="112"/>
  <c r="F38" i="112"/>
  <c r="E10" i="112"/>
  <c r="E14" i="112"/>
  <c r="E18" i="112"/>
  <c r="E23" i="112"/>
  <c r="F10" i="112"/>
  <c r="F14" i="112"/>
  <c r="F18" i="112"/>
  <c r="F23" i="112"/>
  <c r="E28" i="112"/>
  <c r="E33" i="112"/>
  <c r="E37" i="112"/>
  <c r="F28" i="112"/>
  <c r="F37" i="112"/>
  <c r="E11" i="112"/>
  <c r="E9" i="112"/>
  <c r="E13" i="112"/>
  <c r="E17" i="112"/>
  <c r="E22" i="112"/>
  <c r="E15" i="112"/>
  <c r="F9" i="112"/>
  <c r="F13" i="112"/>
  <c r="F17" i="112"/>
  <c r="F22" i="112"/>
  <c r="E27" i="112"/>
  <c r="E32" i="112"/>
  <c r="E36" i="112"/>
  <c r="F27" i="112"/>
  <c r="E8" i="112"/>
  <c r="E12" i="112"/>
  <c r="E16" i="112"/>
  <c r="T36" i="111"/>
  <c r="T28" i="111"/>
  <c r="T40" i="111"/>
  <c r="U30" i="111"/>
  <c r="T42" i="111"/>
  <c r="T33" i="111"/>
  <c r="T26" i="109"/>
  <c r="U23" i="109"/>
  <c r="U19" i="109"/>
  <c r="K8" i="105"/>
  <c r="T55" i="103"/>
  <c r="U52" i="103"/>
  <c r="T65" i="103"/>
  <c r="T64" i="103"/>
  <c r="T70" i="103"/>
  <c r="U62" i="103"/>
  <c r="U71" i="101"/>
  <c r="U48" i="101"/>
  <c r="U56" i="101"/>
  <c r="U62" i="101"/>
  <c r="U74" i="101"/>
  <c r="T50" i="101"/>
  <c r="J58" i="101"/>
  <c r="T24" i="103"/>
  <c r="U28" i="111"/>
  <c r="U47" i="103"/>
  <c r="T51" i="103"/>
  <c r="O67" i="103"/>
  <c r="G38" i="105"/>
  <c r="U22" i="109"/>
  <c r="T44" i="111"/>
  <c r="T70" i="101"/>
  <c r="T54" i="101"/>
  <c r="F23" i="111"/>
  <c r="P24" i="101"/>
  <c r="U74" i="103"/>
  <c r="F67" i="101"/>
  <c r="P61" i="103"/>
  <c r="U65" i="103"/>
  <c r="J45" i="111"/>
  <c r="U31" i="111"/>
  <c r="V28" i="105"/>
  <c r="AO11" i="107"/>
  <c r="T41" i="111"/>
  <c r="E45" i="111"/>
  <c r="T57" i="101"/>
  <c r="T52" i="103"/>
  <c r="U13" i="105"/>
  <c r="V26" i="105"/>
  <c r="T64" i="101"/>
  <c r="E67" i="101"/>
  <c r="AP9" i="107"/>
  <c r="P23" i="111"/>
  <c r="T46" i="101"/>
  <c r="R58" i="103"/>
  <c r="T46" i="103"/>
  <c r="K27" i="105"/>
  <c r="F45" i="111"/>
  <c r="Q61" i="103"/>
  <c r="U57" i="103"/>
  <c r="P21" i="101"/>
  <c r="R32" i="105"/>
  <c r="P27" i="105"/>
  <c r="U37" i="105"/>
  <c r="T65" i="101"/>
  <c r="U29" i="111"/>
  <c r="D40" i="103"/>
  <c r="U65" i="101"/>
  <c r="T27" i="111"/>
  <c r="V13" i="105"/>
  <c r="AO8" i="107"/>
  <c r="T47" i="103"/>
  <c r="Q8" i="105"/>
  <c r="T38" i="105"/>
  <c r="T59" i="101"/>
  <c r="U70" i="101"/>
  <c r="F67" i="103"/>
  <c r="U64" i="101"/>
  <c r="R27" i="105"/>
  <c r="P19" i="105"/>
  <c r="E58" i="101"/>
  <c r="J67" i="101"/>
  <c r="U46" i="103"/>
  <c r="U64" i="103"/>
  <c r="K13" i="105"/>
  <c r="Q19" i="105"/>
  <c r="G27" i="105"/>
  <c r="U29" i="105"/>
  <c r="K32" i="105"/>
  <c r="U50" i="101"/>
  <c r="U51" i="101"/>
  <c r="U59" i="101"/>
  <c r="T72" i="101"/>
  <c r="K67" i="103"/>
  <c r="T27" i="105"/>
  <c r="P38" i="105"/>
  <c r="K21" i="103"/>
  <c r="U8" i="105"/>
  <c r="U60" i="101"/>
  <c r="T50" i="103"/>
  <c r="U47" i="101"/>
  <c r="K58" i="101"/>
  <c r="U50" i="103"/>
  <c r="U68" i="103"/>
  <c r="E61" i="103"/>
  <c r="O58" i="101"/>
  <c r="P58" i="101"/>
  <c r="O24" i="103"/>
  <c r="F38" i="105"/>
  <c r="F32" i="105"/>
  <c r="U51" i="103"/>
  <c r="G32" i="105"/>
  <c r="K38" i="105"/>
  <c r="K24" i="101"/>
  <c r="T21" i="101"/>
  <c r="T59" i="103"/>
  <c r="U19" i="105"/>
  <c r="U24" i="109"/>
  <c r="T19" i="109"/>
  <c r="T52" i="101"/>
  <c r="U30" i="105"/>
  <c r="F58" i="103"/>
  <c r="U39" i="105"/>
  <c r="U60" i="103"/>
  <c r="U55" i="101"/>
  <c r="P21" i="103"/>
  <c r="T76" i="103"/>
  <c r="T63" i="103"/>
  <c r="P58" i="103"/>
  <c r="F19" i="105"/>
  <c r="K21" i="101"/>
  <c r="J7" i="101"/>
  <c r="T69" i="103"/>
  <c r="K30" i="101"/>
  <c r="U46" i="101"/>
  <c r="P67" i="101"/>
  <c r="U49" i="103"/>
  <c r="U54" i="103"/>
  <c r="T75" i="103"/>
  <c r="L8" i="105"/>
  <c r="Q13" i="105"/>
  <c r="AP8" i="107"/>
  <c r="T24" i="109"/>
  <c r="E58" i="103"/>
  <c r="T73" i="103"/>
  <c r="T68" i="103"/>
  <c r="E61" i="101"/>
  <c r="F61" i="101"/>
  <c r="T45" i="103"/>
  <c r="Q40" i="103"/>
  <c r="U45" i="103"/>
  <c r="S40" i="103"/>
  <c r="P24" i="103"/>
  <c r="K30" i="103"/>
  <c r="K61" i="103"/>
  <c r="U31" i="105"/>
  <c r="V31" i="105"/>
  <c r="U34" i="105"/>
  <c r="T24" i="101"/>
  <c r="E21" i="103"/>
  <c r="T32" i="111"/>
  <c r="T73" i="101"/>
  <c r="T60" i="103"/>
  <c r="T63" i="101"/>
  <c r="K24" i="103"/>
  <c r="V37" i="105"/>
  <c r="T45" i="101"/>
  <c r="U45" i="101"/>
  <c r="U53" i="101"/>
  <c r="T69" i="101"/>
  <c r="B40" i="103"/>
  <c r="S58" i="103"/>
  <c r="T38" i="111"/>
  <c r="P7" i="101"/>
  <c r="J30" i="101"/>
  <c r="T47" i="101"/>
  <c r="U69" i="101"/>
  <c r="F7" i="103"/>
  <c r="T7" i="103"/>
  <c r="U56" i="103"/>
  <c r="F61" i="103"/>
  <c r="U69" i="103"/>
  <c r="U73" i="103"/>
  <c r="V19" i="105"/>
  <c r="V29" i="105"/>
  <c r="V34" i="105"/>
  <c r="T20" i="109"/>
  <c r="J23" i="111"/>
  <c r="Q61" i="101"/>
  <c r="B24" i="112" s="1"/>
  <c r="O21" i="101"/>
  <c r="R61" i="101"/>
  <c r="C24" i="112" s="1"/>
  <c r="U24" i="101"/>
  <c r="U52" i="101"/>
  <c r="U57" i="101"/>
  <c r="U63" i="101"/>
  <c r="K67" i="101"/>
  <c r="T68" i="101"/>
  <c r="U73" i="101"/>
  <c r="G40" i="103"/>
  <c r="R61" i="103"/>
  <c r="U63" i="103"/>
  <c r="T72" i="103"/>
  <c r="V8" i="105"/>
  <c r="T32" i="105"/>
  <c r="L27" i="105"/>
  <c r="L32" i="105"/>
  <c r="U33" i="105"/>
  <c r="L38" i="105"/>
  <c r="V39" i="105"/>
  <c r="S25" i="109"/>
  <c r="R44" i="101"/>
  <c r="C7" i="112" s="1"/>
  <c r="S61" i="101"/>
  <c r="D24" i="112" s="1"/>
  <c r="F44" i="101"/>
  <c r="T51" i="101"/>
  <c r="U68" i="101"/>
  <c r="H40" i="103"/>
  <c r="O21" i="103"/>
  <c r="S61" i="103"/>
  <c r="U24" i="103"/>
  <c r="T49" i="103"/>
  <c r="U55" i="103"/>
  <c r="U72" i="103"/>
  <c r="S27" i="105"/>
  <c r="V33" i="105"/>
  <c r="AO10" i="107"/>
  <c r="T25" i="109"/>
  <c r="T21" i="109"/>
  <c r="T31" i="111"/>
  <c r="U23" i="111"/>
  <c r="E23" i="111"/>
  <c r="I40" i="103"/>
  <c r="O44" i="103"/>
  <c r="S38" i="105"/>
  <c r="K77" i="101"/>
  <c r="J24" i="101"/>
  <c r="T55" i="101"/>
  <c r="F58" i="101"/>
  <c r="K61" i="101"/>
  <c r="O67" i="101"/>
  <c r="U72" i="101"/>
  <c r="T54" i="103"/>
  <c r="P67" i="103"/>
  <c r="U71" i="103"/>
  <c r="U76" i="103"/>
  <c r="L13" i="105"/>
  <c r="U26" i="105"/>
  <c r="Q27" i="105"/>
  <c r="Q32" i="105"/>
  <c r="Q38" i="105"/>
  <c r="AP10" i="107"/>
  <c r="Q58" i="101"/>
  <c r="B21" i="112" s="1"/>
  <c r="U66" i="101"/>
  <c r="K7" i="103"/>
  <c r="Q58" i="103"/>
  <c r="T21" i="103"/>
  <c r="U48" i="103"/>
  <c r="U66" i="103"/>
  <c r="P13" i="105"/>
  <c r="R38" i="105"/>
  <c r="O45" i="111"/>
  <c r="U33" i="111"/>
  <c r="U27" i="111"/>
  <c r="B77" i="103"/>
  <c r="F21" i="101"/>
  <c r="Q67" i="101"/>
  <c r="B30" i="112" s="1"/>
  <c r="T49" i="101"/>
  <c r="T60" i="101"/>
  <c r="F21" i="103"/>
  <c r="U21" i="103"/>
  <c r="Q67" i="103"/>
  <c r="C77" i="103"/>
  <c r="T53" i="103"/>
  <c r="U75" i="103"/>
  <c r="U35" i="105"/>
  <c r="T27" i="109"/>
  <c r="K45" i="111"/>
  <c r="Q45" i="111"/>
  <c r="S32" i="105"/>
  <c r="U21" i="101"/>
  <c r="O24" i="101"/>
  <c r="R67" i="101"/>
  <c r="C30" i="112" s="1"/>
  <c r="U49" i="101"/>
  <c r="U54" i="101"/>
  <c r="U75" i="101"/>
  <c r="R67" i="103"/>
  <c r="D77" i="103"/>
  <c r="T57" i="103"/>
  <c r="U59" i="103"/>
  <c r="U70" i="103"/>
  <c r="T74" i="103"/>
  <c r="P8" i="105"/>
  <c r="V30" i="105"/>
  <c r="V35" i="105"/>
  <c r="AP11" i="107"/>
  <c r="U27" i="109"/>
  <c r="T39" i="111"/>
  <c r="U34" i="111"/>
  <c r="R45" i="111"/>
  <c r="O23" i="111"/>
  <c r="O7" i="101"/>
  <c r="R58" i="101"/>
  <c r="C21" i="112" s="1"/>
  <c r="J44" i="101"/>
  <c r="K7" i="101"/>
  <c r="S67" i="101"/>
  <c r="D30" i="112" s="1"/>
  <c r="T53" i="101"/>
  <c r="T74" i="101"/>
  <c r="O7" i="103"/>
  <c r="S67" i="103"/>
  <c r="U53" i="103"/>
  <c r="T34" i="111"/>
  <c r="K23" i="111"/>
  <c r="T29" i="111"/>
  <c r="U20" i="109"/>
  <c r="S45" i="111"/>
  <c r="U45" i="111" s="1"/>
  <c r="U32" i="111"/>
  <c r="U21" i="109"/>
  <c r="T22" i="109"/>
  <c r="T37" i="111"/>
  <c r="T23" i="109"/>
  <c r="U26" i="109"/>
  <c r="AO9" i="107"/>
  <c r="F8" i="105"/>
  <c r="G8" i="105"/>
  <c r="K19" i="105"/>
  <c r="U28" i="105"/>
  <c r="P32" i="105"/>
  <c r="L19" i="105"/>
  <c r="F13" i="105"/>
  <c r="G13" i="105"/>
  <c r="G19" i="105"/>
  <c r="P44" i="103"/>
  <c r="E44" i="103"/>
  <c r="Q44" i="103"/>
  <c r="T48" i="103"/>
  <c r="O61" i="103"/>
  <c r="T66" i="103"/>
  <c r="F44" i="103"/>
  <c r="R44" i="103"/>
  <c r="C40" i="103"/>
  <c r="S44" i="103"/>
  <c r="E24" i="103"/>
  <c r="E30" i="103"/>
  <c r="E7" i="103"/>
  <c r="F24" i="103"/>
  <c r="F30" i="103"/>
  <c r="T56" i="103"/>
  <c r="T62" i="103"/>
  <c r="T71" i="103"/>
  <c r="R40" i="103"/>
  <c r="K44" i="103"/>
  <c r="S58" i="101"/>
  <c r="D21" i="112" s="1"/>
  <c r="E21" i="101"/>
  <c r="E24" i="101"/>
  <c r="E30" i="101"/>
  <c r="O44" i="101"/>
  <c r="E7" i="101"/>
  <c r="F24" i="101"/>
  <c r="F30" i="101"/>
  <c r="P44" i="101"/>
  <c r="T48" i="101"/>
  <c r="O61" i="101"/>
  <c r="T66" i="101"/>
  <c r="T75" i="101"/>
  <c r="E44" i="101"/>
  <c r="Q44" i="101"/>
  <c r="B7" i="112" s="1"/>
  <c r="F7" i="101"/>
  <c r="T7" i="101"/>
  <c r="S44" i="101"/>
  <c r="D7" i="112" s="1"/>
  <c r="U7" i="101"/>
  <c r="J21" i="101"/>
  <c r="T56" i="101"/>
  <c r="T62" i="101"/>
  <c r="T71" i="101"/>
  <c r="K44" i="101"/>
  <c r="J61" i="101"/>
  <c r="J40" i="103" l="1"/>
  <c r="T58" i="103"/>
  <c r="F7" i="112"/>
  <c r="E24" i="112"/>
  <c r="F24" i="112"/>
  <c r="E30" i="112"/>
  <c r="E7" i="112"/>
  <c r="F21" i="112"/>
  <c r="F30" i="112"/>
  <c r="E21" i="112"/>
  <c r="U27" i="105"/>
  <c r="U61" i="103"/>
  <c r="P77" i="103"/>
  <c r="U58" i="103"/>
  <c r="O40" i="103"/>
  <c r="U67" i="101"/>
  <c r="T58" i="101"/>
  <c r="U32" i="105"/>
  <c r="T67" i="101"/>
  <c r="U58" i="101"/>
  <c r="V32" i="105"/>
  <c r="U61" i="101"/>
  <c r="P40" i="103"/>
  <c r="Q77" i="103"/>
  <c r="T61" i="103"/>
  <c r="F77" i="103"/>
  <c r="J40" i="101"/>
  <c r="E77" i="103"/>
  <c r="S77" i="101"/>
  <c r="D40" i="112" s="1"/>
  <c r="E77" i="101"/>
  <c r="T40" i="101"/>
  <c r="V27" i="105"/>
  <c r="Q77" i="101"/>
  <c r="B40" i="112" s="1"/>
  <c r="T61" i="101"/>
  <c r="P77" i="101"/>
  <c r="F77" i="101"/>
  <c r="O77" i="103"/>
  <c r="U44" i="101"/>
  <c r="K77" i="103"/>
  <c r="T67" i="103"/>
  <c r="U25" i="109"/>
  <c r="U40" i="101"/>
  <c r="T44" i="101"/>
  <c r="T40" i="103"/>
  <c r="T45" i="111"/>
  <c r="U67" i="103"/>
  <c r="T44" i="103"/>
  <c r="U38" i="105"/>
  <c r="J77" i="101"/>
  <c r="K40" i="103"/>
  <c r="O77" i="101"/>
  <c r="U44" i="103"/>
  <c r="K40" i="101"/>
  <c r="V38" i="105"/>
  <c r="S77" i="103"/>
  <c r="R77" i="103"/>
  <c r="E40" i="103"/>
  <c r="U40" i="103"/>
  <c r="F40" i="103"/>
  <c r="R77" i="101"/>
  <c r="C40" i="112" s="1"/>
  <c r="E40" i="101"/>
  <c r="F40" i="101"/>
  <c r="E40" i="112" l="1"/>
  <c r="F40" i="112"/>
  <c r="T77" i="101"/>
  <c r="T77" i="103"/>
  <c r="U77" i="103"/>
  <c r="U77" i="101"/>
  <c r="AL6" i="17" l="1"/>
  <c r="AL7" i="17"/>
  <c r="AL8" i="17"/>
  <c r="AL9" i="17"/>
  <c r="AL10" i="17"/>
  <c r="AL11" i="17"/>
  <c r="AL12" i="17"/>
  <c r="AL13" i="17"/>
  <c r="AL14" i="17"/>
  <c r="AL15" i="17"/>
  <c r="AL16" i="17"/>
  <c r="AL17" i="17"/>
  <c r="AL18" i="17"/>
  <c r="AL19" i="17"/>
  <c r="AL20" i="17"/>
  <c r="AL21" i="17"/>
  <c r="AL22" i="17"/>
  <c r="AK6" i="17"/>
  <c r="AK7" i="17"/>
  <c r="AK8" i="17"/>
  <c r="AK9" i="17"/>
  <c r="AK10" i="17"/>
  <c r="AK11" i="17"/>
  <c r="AK12" i="17"/>
  <c r="AK13" i="17"/>
  <c r="AK14" i="17"/>
  <c r="AK15" i="17"/>
  <c r="AK16" i="17"/>
  <c r="AK17" i="17"/>
  <c r="AK18" i="17"/>
  <c r="AK19" i="17"/>
  <c r="AK20" i="17"/>
  <c r="AK21" i="17"/>
  <c r="AK22" i="17"/>
  <c r="AL5" i="17"/>
  <c r="AM5" i="17"/>
  <c r="AK5" i="17"/>
  <c r="AD6" i="17"/>
  <c r="AD7" i="17"/>
  <c r="AD8" i="17"/>
  <c r="AD9" i="17"/>
  <c r="AD10" i="17"/>
  <c r="AD11" i="17"/>
  <c r="AD12" i="17"/>
  <c r="AD13" i="17"/>
  <c r="AD14" i="17"/>
  <c r="AD15" i="17"/>
  <c r="AD16" i="17"/>
  <c r="AD17" i="17"/>
  <c r="AD18" i="17"/>
  <c r="AD19" i="17"/>
  <c r="AD20" i="17"/>
  <c r="AD21" i="17"/>
  <c r="AD22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AN16" i="17" l="1"/>
  <c r="AN13" i="17"/>
  <c r="AN15" i="17"/>
  <c r="AN14" i="17"/>
  <c r="AN12" i="17"/>
  <c r="AN11" i="17"/>
  <c r="AN22" i="17"/>
  <c r="AN10" i="17"/>
  <c r="AN21" i="17"/>
  <c r="AN9" i="17"/>
  <c r="AN20" i="17"/>
  <c r="AN8" i="17"/>
  <c r="AN19" i="17"/>
  <c r="AN7" i="17"/>
  <c r="AN18" i="17"/>
  <c r="AN6" i="17"/>
  <c r="AN17" i="17"/>
  <c r="AA23" i="17" l="1"/>
  <c r="W23" i="17"/>
  <c r="V23" i="17"/>
  <c r="Y23" i="17" l="1"/>
  <c r="AN5" i="17"/>
  <c r="M23" i="17"/>
  <c r="L23" i="17"/>
  <c r="G23" i="17"/>
  <c r="H23" i="17"/>
  <c r="AM6" i="17"/>
  <c r="AO6" i="17" s="1"/>
  <c r="AO5" i="17"/>
  <c r="O23" i="17" l="1"/>
  <c r="J23" i="17"/>
  <c r="AM9" i="17"/>
  <c r="AO9" i="17" s="1"/>
  <c r="AM19" i="17"/>
  <c r="AO19" i="17" s="1"/>
  <c r="AM15" i="17"/>
  <c r="AO15" i="17" s="1"/>
  <c r="AM11" i="17"/>
  <c r="AO11" i="17" s="1"/>
  <c r="AM21" i="17"/>
  <c r="AO21" i="17" s="1"/>
  <c r="AM17" i="17"/>
  <c r="AO17" i="17" s="1"/>
  <c r="AM13" i="17"/>
  <c r="AO13" i="17" s="1"/>
  <c r="AM7" i="17"/>
  <c r="AO7" i="17" s="1"/>
  <c r="AM22" i="17"/>
  <c r="AO22" i="17" s="1"/>
  <c r="AM18" i="17"/>
  <c r="AO18" i="17" s="1"/>
  <c r="AM14" i="17"/>
  <c r="AO14" i="17" s="1"/>
  <c r="AM10" i="17"/>
  <c r="AO10" i="17" s="1"/>
  <c r="N23" i="17"/>
  <c r="AC23" i="17"/>
  <c r="AM8" i="17"/>
  <c r="AO8" i="17" s="1"/>
  <c r="AM20" i="17"/>
  <c r="AO20" i="17" s="1"/>
  <c r="AM16" i="17"/>
  <c r="AO16" i="17" s="1"/>
  <c r="AM12" i="17"/>
  <c r="AO12" i="17" s="1"/>
  <c r="X23" i="17"/>
  <c r="F19" i="17"/>
  <c r="F20" i="17"/>
  <c r="F18" i="17"/>
  <c r="AM23" i="17" l="1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5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5" i="17"/>
  <c r="AG23" i="17"/>
  <c r="AH23" i="17"/>
  <c r="AF23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5" i="17"/>
  <c r="AD5" i="17"/>
  <c r="AB23" i="17"/>
  <c r="AD23" i="17" s="1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5" i="17"/>
  <c r="Y5" i="17"/>
  <c r="U6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5" i="17"/>
  <c r="R23" i="17"/>
  <c r="S23" i="17"/>
  <c r="Q23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5" i="17"/>
  <c r="O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5" i="17"/>
  <c r="J5" i="17"/>
  <c r="I23" i="17"/>
  <c r="K23" i="17" s="1"/>
  <c r="F6" i="17"/>
  <c r="F7" i="17"/>
  <c r="F8" i="17"/>
  <c r="F9" i="17"/>
  <c r="F10" i="17"/>
  <c r="F11" i="17"/>
  <c r="F12" i="17"/>
  <c r="F13" i="17"/>
  <c r="F14" i="17"/>
  <c r="F15" i="17"/>
  <c r="F16" i="17"/>
  <c r="F17" i="17"/>
  <c r="F21" i="17"/>
  <c r="F22" i="17"/>
  <c r="F5" i="17"/>
  <c r="E5" i="17"/>
  <c r="C23" i="17"/>
  <c r="D23" i="17"/>
  <c r="B23" i="17"/>
  <c r="AK23" i="17" l="1"/>
  <c r="AL23" i="17"/>
  <c r="AO23" i="17" s="1"/>
  <c r="E23" i="17"/>
  <c r="AJ23" i="17"/>
  <c r="AI23" i="17"/>
  <c r="U23" i="17"/>
  <c r="F23" i="17"/>
  <c r="T23" i="17"/>
  <c r="AE23" i="17"/>
  <c r="Z23" i="17"/>
  <c r="P23" i="17"/>
  <c r="AN23" i="17" l="1"/>
</calcChain>
</file>

<file path=xl/sharedStrings.xml><?xml version="1.0" encoding="utf-8"?>
<sst xmlns="http://schemas.openxmlformats.org/spreadsheetml/2006/main" count="2619" uniqueCount="601">
  <si>
    <t>k|d'v s[lif afnLn] 9fs]sf] e"–If]q</t>
  </si>
  <si>
    <t>-x]S6/df_</t>
  </si>
  <si>
    <t>afnLsf] gfd</t>
  </si>
  <si>
    <t>;du|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</si>
  <si>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</si>
  <si>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</si>
  <si>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</si>
  <si>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</si>
  <si>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</si>
  <si>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</si>
  <si>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</si>
  <si>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</si>
  <si>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</si>
  <si>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</si>
  <si>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</si>
  <si>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</si>
  <si>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</si>
  <si>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</si>
  <si>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</si>
  <si>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</si>
  <si>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</si>
  <si>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</si>
  <si>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</si>
  <si>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t/sf/L tyf afujfgL</t>
  </si>
  <si>
    <t xml:space="preserve">    t/sf/L</t>
  </si>
  <si>
    <t xml:space="preserve">    afujfgL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</si>
  <si>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</si>
  <si>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</si>
  <si>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</si>
  <si>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</si>
  <si>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</si>
  <si>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lrof </t>
  </si>
  <si>
    <t xml:space="preserve">    skmL </t>
  </si>
  <si>
    <t xml:space="preserve"> -x]S6/df_</t>
  </si>
  <si>
    <t>hDdf</t>
  </si>
  <si>
    <t>k|b]z</t>
  </si>
  <si>
    <t>k|d'v s[lif afnLsf] pTkfbg</t>
  </si>
  <si>
    <t>-d]= 6gdf_</t>
  </si>
  <si>
    <t xml:space="preserve"> -d]= 6gdf_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</si>
  <si>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</si>
  <si>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</si>
  <si>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</si>
  <si>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</si>
  <si>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</si>
  <si>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</si>
  <si>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</si>
  <si>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</si>
  <si>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</si>
  <si>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</si>
  <si>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</si>
  <si>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</si>
  <si>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</si>
  <si>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</si>
  <si>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</si>
  <si>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</si>
  <si>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</si>
  <si>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</si>
  <si>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</si>
  <si>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</si>
  <si>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</si>
  <si>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</si>
  <si>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</si>
  <si>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</si>
  <si>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</si>
  <si>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</si>
  <si>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</si>
  <si>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>l;+rfO{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</si>
  <si>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</si>
  <si>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</si>
  <si>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</si>
  <si>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</si>
  <si>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</si>
  <si>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</si>
  <si>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</si>
  <si>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</si>
  <si>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</si>
  <si>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</si>
  <si>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;|f]tM lgb]{zgfno, hn&gt;f]t tyf l;+rfO{ ljsf; l8lehg sfof{no .</t>
  </si>
  <si>
    <r>
      <t>s[lif shf{</t>
    </r>
    <r>
      <rPr>
        <b/>
        <sz val="14"/>
        <rFont val="Times New Roman"/>
        <family val="1"/>
      </rPr>
      <t>*</t>
    </r>
  </si>
  <si>
    <t>ljj/0f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</si>
  <si>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</si>
  <si>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</si>
  <si>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</si>
  <si>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</si>
  <si>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</si>
  <si>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</si>
  <si>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</si>
  <si>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</si>
  <si>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</si>
  <si>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</si>
  <si>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</si>
  <si>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</si>
  <si>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</si>
  <si>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</si>
  <si>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</si>
  <si>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</si>
  <si>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* Outstanding</t>
  </si>
  <si>
    <t>qm=;=</t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</si>
  <si>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</si>
  <si>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</si>
  <si>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</si>
  <si>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</si>
  <si>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</si>
  <si>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k|ltzt kl/jt{g</t>
  </si>
  <si>
    <t>jg:ktL l3p tyf t]n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</si>
  <si>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</si>
  <si>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</si>
  <si>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</si>
  <si>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</si>
  <si>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</si>
  <si>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</si>
  <si>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</si>
  <si>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</si>
  <si>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</si>
  <si>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</si>
  <si>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</si>
  <si>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</si>
  <si>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</si>
  <si>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</si>
  <si>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</si>
  <si>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</si>
  <si>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</si>
  <si>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</si>
  <si>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</si>
  <si>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</si>
  <si>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</si>
  <si>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</si>
  <si>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</si>
  <si>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</si>
  <si>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</si>
  <si>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</si>
  <si>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</si>
  <si>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</si>
  <si>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</si>
  <si>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</si>
  <si>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klZdgf</t>
  </si>
  <si>
    <t>yfg</t>
  </si>
  <si>
    <t xml:space="preserve">xhf/ ju{ ld6/ </t>
  </si>
  <si>
    <t>h'6sf ;fdfg</t>
  </si>
  <si>
    <t>ufd]{06</t>
  </si>
  <si>
    <t>xhf/ yfg</t>
  </si>
  <si>
    <t>cGo</t>
  </si>
  <si>
    <t>5fnf / 5fnfsf] ;fdfg</t>
  </si>
  <si>
    <t>k|zf]lwt 5fnf</t>
  </si>
  <si>
    <t>xhf/ ju{ km'6</t>
  </si>
  <si>
    <t>sf7 tyf sf7sf] ;fdfg</t>
  </si>
  <si>
    <t>lr/]sf] sf7</t>
  </si>
  <si>
    <t>xhf/ So'= lkm6</t>
  </si>
  <si>
    <t>KnfO{p8</t>
  </si>
  <si>
    <t>sfuh tyf sfuhsf pTkfbg</t>
  </si>
  <si>
    <t>No'a cfon</t>
  </si>
  <si>
    <t>cfwf/e"t /;fog</t>
  </si>
  <si>
    <t>/f]lhg</t>
  </si>
  <si>
    <t>cGo /f;folgs kbfy{</t>
  </si>
  <si>
    <r>
      <t xml:space="preserve">/+u </t>
    </r>
    <r>
      <rPr>
        <sz val="10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</si>
  <si>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</si>
  <si>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</si>
  <si>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</si>
  <si>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</si>
  <si>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</si>
  <si>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</si>
  <si>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</si>
  <si>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</si>
  <si>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</si>
  <si>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</si>
  <si>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</si>
  <si>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</si>
  <si>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</si>
  <si>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</si>
  <si>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</si>
  <si>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</si>
  <si>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</si>
  <si>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</si>
  <si>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</t>
  </si>
  <si>
    <t>lh=cfO{ tf/</t>
  </si>
  <si>
    <t>lh=cfO{=kfO{k</t>
  </si>
  <si>
    <t>wft'sf pks/0f</t>
  </si>
  <si>
    <t>3/]n' wft'sf ;fdfg</t>
  </si>
  <si>
    <t>cfNd'lgod pTkfbg</t>
  </si>
  <si>
    <t>lah'nLsf pks/0f</t>
  </si>
  <si>
    <t>lah'nLsf tf/ / s]a'n</t>
  </si>
  <si>
    <t xml:space="preserve">kmlg{r/ </t>
  </si>
  <si>
    <t>/j/hGo pTkfbg</t>
  </si>
  <si>
    <t>6fo/ tyf 6\o"j</t>
  </si>
  <si>
    <t>;]6</t>
  </si>
  <si>
    <t>5fnfsf] h'Qf</t>
  </si>
  <si>
    <t>hf]/</t>
  </si>
  <si>
    <t>sk8fsf] h'Qf</t>
  </si>
  <si>
    <t>cf};t Ifdtf pkof]u</t>
  </si>
  <si>
    <t>cf}Bf]lus pTkfbg</t>
  </si>
  <si>
    <t>;|f]t M cWoog If]qsf pBf]ux? .</t>
  </si>
  <si>
    <r>
      <t>If]qut shf{</t>
    </r>
    <r>
      <rPr>
        <b/>
        <sz val="14"/>
        <rFont val="Times New Roman"/>
        <family val="1"/>
      </rPr>
      <t>*</t>
    </r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</si>
  <si>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</si>
  <si>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</si>
  <si>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</si>
  <si>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</si>
  <si>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</si>
  <si>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</si>
  <si>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</si>
  <si>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</si>
  <si>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</si>
  <si>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</si>
  <si>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ko{6g</t>
  </si>
  <si>
    <t>cGo ;]jf</t>
  </si>
  <si>
    <t>pkef]Uo shf{</t>
  </si>
  <si>
    <t>ko{6s cfudg ;+Vof</t>
  </si>
  <si>
    <t>tflnsf !)</t>
  </si>
  <si>
    <t>;fj{hlgs lgdf{0f tyf l/on:6]6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</si>
  <si>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</si>
  <si>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</si>
  <si>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</si>
  <si>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>;|f]t M lhNnf dfnkf]t sfof{no tyf dxfgu/kflnsf÷pk–dxfgu/kflnsf÷gu/kflnsf sfof{no .</t>
  </si>
  <si>
    <t>k|sf/</t>
  </si>
  <si>
    <t>jfl0fHo a}+s</t>
  </si>
  <si>
    <t>ljsf; a}+s</t>
  </si>
  <si>
    <t>ljQ sDkgL</t>
  </si>
  <si>
    <t>n3' ljQ ljsf; a}+s</t>
  </si>
  <si>
    <t>k"jf{wf/ ljsf; a}+s</t>
  </si>
  <si>
    <t>lgIf]k tyf shf{</t>
  </si>
  <si>
    <t>lgIf]k</t>
  </si>
  <si>
    <t>shf{</t>
  </si>
  <si>
    <t>cGo ljlQo ljj/0f</t>
  </si>
  <si>
    <t>-? bz nfvdf_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</si>
  <si>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</si>
  <si>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</si>
  <si>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</si>
  <si>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</si>
  <si>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</si>
  <si>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</si>
  <si>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</si>
  <si>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</si>
  <si>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</si>
  <si>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</si>
  <si>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C0fLx?sf] ;+Vof</t>
  </si>
  <si>
    <t>Pl6Pd ;+Vof</t>
  </si>
  <si>
    <t>a}+s zfvf ;+Vof</t>
  </si>
  <si>
    <t>cGo ljQLo ljj/0f</t>
  </si>
  <si>
    <t>;|f]t M g]kfn /fi6« a}+s</t>
  </si>
  <si>
    <t>km08 6«fG;km/</t>
  </si>
  <si>
    <t>-?= s/f]8df_</t>
  </si>
  <si>
    <t>/sd</t>
  </si>
  <si>
    <t>ef/tLo d'b|f vl/b laqmL ljj/0f</t>
  </si>
  <si>
    <t>ef=?= vl/b</t>
  </si>
  <si>
    <t>ef=? laqmL</t>
  </si>
  <si>
    <t>s]Gb|Lo sfof{no tyf cGo sfof{noaf6 k|fKt</t>
  </si>
  <si>
    <t>s]Gb|Lo sfof{no tyf cGo sfof{nodf k|]lift</t>
  </si>
  <si>
    <t>;b:o ;+Vof</t>
  </si>
  <si>
    <t>sd{rf/L ;+Vof</t>
  </si>
  <si>
    <t>;+:yf ;+Vof</t>
  </si>
  <si>
    <t>&gt;f]tM ;xsf/L ljefu</t>
  </si>
  <si>
    <t>s'n k"FhL</t>
  </si>
  <si>
    <t>s'n art</t>
  </si>
  <si>
    <t>s'n C0f</t>
  </si>
  <si>
    <t>oftfoft ;]jf</t>
  </si>
  <si>
    <t>oftfoftsf ;fwgsf] s'n ;+Vof</t>
  </si>
  <si>
    <t>df]6/;fO{sn</t>
  </si>
  <si>
    <t>cGo =======</t>
  </si>
  <si>
    <t>;|f]t M oftfoft k"jf{wf/ lgb]{zgfno, sfof{no, l8lehg ;8s sfof{no .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</si>
  <si>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</si>
  <si>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</si>
  <si>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</si>
  <si>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</si>
  <si>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</si>
  <si>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</si>
  <si>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</si>
  <si>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%= s'n a}}b]lzs /f]]]huf/L ;+Vof</t>
  </si>
  <si>
    <t>^= ljk|]if0f cfk|jfx</t>
  </si>
  <si>
    <t>n'lDagL k|b]z</t>
  </si>
  <si>
    <t>dx pTkfbg</t>
  </si>
  <si>
    <t>@)&amp;* c;f/ d;fGt</t>
  </si>
  <si>
    <t xml:space="preserve">s'n k"FhL </t>
  </si>
  <si>
    <t>;|f]tM gd'gf 5gf}6df k/]sf ;xsf/L ;+:yfx? .</t>
  </si>
  <si>
    <t>tflnsf !-s_</t>
  </si>
  <si>
    <t>pTkflbt j:t'sf] gfd</t>
  </si>
  <si>
    <t>tflnsf !-v_</t>
  </si>
  <si>
    <t>tflnsf @-s_</t>
  </si>
  <si>
    <t>tflnsf #-s_</t>
  </si>
  <si>
    <t>tflnsf #-v_</t>
  </si>
  <si>
    <t>tflnsf $-s_</t>
  </si>
  <si>
    <t>tflnsf $-v_</t>
  </si>
  <si>
    <t>tflnsf %-s_</t>
  </si>
  <si>
    <t>tflnsf %-v_</t>
  </si>
  <si>
    <t>tflnsf ^-s_</t>
  </si>
  <si>
    <t>tflnsf ^-v_</t>
  </si>
  <si>
    <t>tflnsf &amp;-s_</t>
  </si>
  <si>
    <t>tflnsf &amp;-v_</t>
  </si>
  <si>
    <t>tflnsf *-s_</t>
  </si>
  <si>
    <t>tflnsf *-v_</t>
  </si>
  <si>
    <t>vr{</t>
  </si>
  <si>
    <t>/fhZj</t>
  </si>
  <si>
    <t>rfn'</t>
  </si>
  <si>
    <t>kF'hLut</t>
  </si>
  <si>
    <t>ljQLo</t>
  </si>
  <si>
    <t>s/</t>
  </si>
  <si>
    <t>u}/–s/</t>
  </si>
  <si>
    <t>cfGtl/s</t>
  </si>
  <si>
    <t>afXo</t>
  </si>
  <si>
    <t>zLif{s</t>
  </si>
  <si>
    <t>pk–zLif{s</t>
  </si>
  <si>
    <t>afudtL k|b]z</t>
  </si>
  <si>
    <t>u08sL k|b]z</t>
  </si>
  <si>
    <t>s0ff{nL k|b]z</t>
  </si>
  <si>
    <t>n'lDagL</t>
  </si>
  <si>
    <t>tflnsf @#</t>
  </si>
  <si>
    <t>tflnsf @!</t>
  </si>
  <si>
    <t>:jf:Yo ;]jf</t>
  </si>
  <si>
    <t>lzIff ;]jf</t>
  </si>
  <si>
    <t xml:space="preserve">ljBfno ;+Vof </t>
  </si>
  <si>
    <t>ljBfyL{ ;+Vof</t>
  </si>
  <si>
    <t>ljBfno ;+Vof</t>
  </si>
  <si>
    <t>gd"gf 5gf}6df k/]sf art tyf C0f ;xsf/L ;+:yfsf] ljj/0f -?=bznfvdf_</t>
  </si>
  <si>
    <t xml:space="preserve">lnld6 </t>
  </si>
  <si>
    <t>;'b'/klZrd k|b]z</t>
  </si>
  <si>
    <t>l;FrfO{</t>
  </si>
  <si>
    <t>tflnsfx?</t>
  </si>
  <si>
    <t>qm=;+=</t>
  </si>
  <si>
    <t>tflnsf g+=</t>
  </si>
  <si>
    <t>k|d'v s[lif afnLn] 9fs]sf] e"–If]q-k|b]zut_</t>
  </si>
  <si>
    <t>k|d'v pBf]ux?sf] Ifdtf pkof]u</t>
  </si>
  <si>
    <t>a}+s tyf ljQLo ;+:yfsf zfvfx?</t>
  </si>
  <si>
    <t>k|d'v pBf]ux?sf] Ifdtf pkof]u -k|b]zut_</t>
  </si>
  <si>
    <t>1(b)</t>
  </si>
  <si>
    <t>1(a)</t>
  </si>
  <si>
    <t>2(a)</t>
  </si>
  <si>
    <t>2(b)</t>
  </si>
  <si>
    <t>k|d'v s[lif afnLsf] pTkfbg -k|b]zut_</t>
  </si>
  <si>
    <t>cf}Bf]lus pTkfbg-k|b]zut_</t>
  </si>
  <si>
    <r>
      <t>If]qut shf{-k|b]zut_</t>
    </r>
    <r>
      <rPr>
        <b/>
        <sz val="14"/>
        <rFont val="Times New Roman"/>
        <family val="1"/>
      </rPr>
      <t>*</t>
    </r>
  </si>
  <si>
    <t>;fj{hlgs lgdf{0f tyf l/on:6]6 -k|b]zut_</t>
  </si>
  <si>
    <t>cGo ljQLo ljj/0f -k|b]zut_</t>
  </si>
  <si>
    <t>oftfoft ;]jf-k|b]zut_</t>
  </si>
  <si>
    <t>3(a)</t>
  </si>
  <si>
    <t>3(b)</t>
  </si>
  <si>
    <t>4(a)</t>
  </si>
  <si>
    <t>4(b)</t>
  </si>
  <si>
    <t>5(a)</t>
  </si>
  <si>
    <t>5(b)</t>
  </si>
  <si>
    <t>s[lif shf{</t>
  </si>
  <si>
    <t>s[lif shf{ -k|b]zut_</t>
  </si>
  <si>
    <t>6(a)</t>
  </si>
  <si>
    <t>6(b)</t>
  </si>
  <si>
    <t>7(a)</t>
  </si>
  <si>
    <t>7(b)</t>
  </si>
  <si>
    <t>8(a)</t>
  </si>
  <si>
    <t>8(b)</t>
  </si>
  <si>
    <t>If]qut shf{</t>
  </si>
  <si>
    <t>If]qut shf{ -k|b]zut_</t>
  </si>
  <si>
    <t>gd"gf 5gf}6df k/]sf art tyf C0f ;xsf/L ;+:yfsf] ljj/0f</t>
  </si>
  <si>
    <t xml:space="preserve">oftfoft ;]jf-k|b]zut_ </t>
  </si>
  <si>
    <t>k|d'v s[lif afnLn] 9fs]sf] e"–If]q -k|b]zut_</t>
  </si>
  <si>
    <t>l;FrfO{ -k|b]zut_</t>
  </si>
  <si>
    <t>cf}Bf]lus pTkfbg -k|b]zut_</t>
  </si>
  <si>
    <t xml:space="preserve">gd"gf 5gf}6df k/]sf art tyf C0f ;xsf/L ;+:yfsf] ljj/0f -k|b]zut_ </t>
  </si>
  <si>
    <t>gd"gf 5gf}6df k/]sf art tyf C0f ;xsf/L ;+:yfsf] ljj/0f -k|b]zut_ -?=bznfvdf_</t>
  </si>
  <si>
    <t xml:space="preserve">kmnkm"n </t>
  </si>
  <si>
    <t xml:space="preserve">   n;'g</t>
  </si>
  <si>
    <t xml:space="preserve">   Kofh</t>
  </si>
  <si>
    <t xml:space="preserve">   cb'jf</t>
  </si>
  <si>
    <t xml:space="preserve">   cn}+rL</t>
  </si>
  <si>
    <t xml:space="preserve">   a];f/</t>
  </si>
  <si>
    <t xml:space="preserve">   cGo d;nf</t>
  </si>
  <si>
    <t xml:space="preserve">  cGo d;nf</t>
  </si>
  <si>
    <t xml:space="preserve"> d;nf </t>
  </si>
  <si>
    <t xml:space="preserve">  d;nf </t>
  </si>
  <si>
    <t xml:space="preserve">d;nf </t>
  </si>
  <si>
    <t xml:space="preserve">  lrof </t>
  </si>
  <si>
    <t xml:space="preserve">  skmL </t>
  </si>
  <si>
    <t xml:space="preserve">t/sf/L </t>
  </si>
  <si>
    <t xml:space="preserve">    n;'g</t>
  </si>
  <si>
    <t xml:space="preserve">    Kofh</t>
  </si>
  <si>
    <t xml:space="preserve">    cb'jf</t>
  </si>
  <si>
    <t xml:space="preserve">    cn}+rL</t>
  </si>
  <si>
    <t xml:space="preserve">    a];f/</t>
  </si>
  <si>
    <t xml:space="preserve">    cGo d;nf</t>
  </si>
  <si>
    <t xml:space="preserve"> lrof </t>
  </si>
  <si>
    <t xml:space="preserve"> skmL </t>
  </si>
  <si>
    <t xml:space="preserve">     bnxg</t>
  </si>
  <si>
    <t>kmnkm"n</t>
  </si>
  <si>
    <r>
      <rPr>
        <sz val="11"/>
        <color theme="1"/>
        <rFont val="Times"/>
        <family val="1"/>
      </rPr>
      <t xml:space="preserve">* </t>
    </r>
    <r>
      <rPr>
        <sz val="11"/>
        <color theme="1"/>
        <rFont val="Preeti"/>
      </rPr>
      <t xml:space="preserve">cGo pTkfbg eP ;f]sf] ljj/0f pNn]v ug]{ . </t>
    </r>
  </si>
  <si>
    <t>;|f]t  M kz'k+IfL tyf dT:o lgb]{zgfno, e]6]/Lg/L c:ktfn tyf kz' ;]jf lj1 s]Gb .</t>
  </si>
  <si>
    <t>;|f]t  M kz'k+IfL tyf dT:o lgb]{zgfno, e]6]/Lg/L c:ktfn tyf kz' ;]jf lj1 s]Gb, .</t>
  </si>
  <si>
    <t xml:space="preserve">jghGo pTkfbg  </t>
  </si>
  <si>
    <r>
      <t xml:space="preserve">  cGo pTkfbg</t>
    </r>
    <r>
      <rPr>
        <sz val="12"/>
        <rFont val="Century"/>
        <family val="1"/>
      </rPr>
      <t>*</t>
    </r>
  </si>
  <si>
    <r>
      <rPr>
        <sz val="12"/>
        <rFont val="Century"/>
        <family val="1"/>
      </rPr>
      <t>*</t>
    </r>
    <r>
      <rPr>
        <sz val="12"/>
        <rFont val="Preeti"/>
      </rPr>
      <t xml:space="preserve"> cGo pTkfbg eP ;f]sf] ljj/0f pNn]v ug]{ . </t>
    </r>
  </si>
  <si>
    <t xml:space="preserve">;|f]t  M l8lehg jg sfof{no . </t>
  </si>
  <si>
    <t>dw]z  k|b]z</t>
  </si>
  <si>
    <t>;'b"/klZrd k|b]z</t>
  </si>
  <si>
    <t>aLp</t>
  </si>
  <si>
    <t>s[lif ;fdfu|L e08f/0f</t>
  </si>
  <si>
    <t>9fsfsf sk8f</t>
  </si>
  <si>
    <t xml:space="preserve">cGo </t>
  </si>
  <si>
    <t>un}+rf</t>
  </si>
  <si>
    <t>/f8L kfvL</t>
  </si>
  <si>
    <t>u+n}rf, /f8LkfvL tyf h'6sf ;fdfg</t>
  </si>
  <si>
    <t>sRrf 5fnf</t>
  </si>
  <si>
    <t>sfuh</t>
  </si>
  <si>
    <t>kf]lnlyg kfOk</t>
  </si>
  <si>
    <t>l:6nhGo pTkfbg</t>
  </si>
  <si>
    <t>kmnfdsf] 58 tyf klQ tyf ;fdfgx?</t>
  </si>
  <si>
    <t>6fG;kmd{{/</t>
  </si>
  <si>
    <t>MVA</t>
  </si>
  <si>
    <t>rKkn</t>
  </si>
  <si>
    <t>h'Qf÷rKkn</t>
  </si>
  <si>
    <t>hnljB't</t>
  </si>
  <si>
    <t>ljh'nL</t>
  </si>
  <si>
    <t>kmlg{r/</t>
  </si>
  <si>
    <t>un}+rf, /f8LkfvL tyf h'6sf ;fdfg</t>
  </si>
  <si>
    <t xml:space="preserve">sfuh </t>
  </si>
  <si>
    <t>luufjf6 cfj/</t>
  </si>
  <si>
    <t xml:space="preserve"> un}+rf</t>
  </si>
  <si>
    <t>:jf:Yo / cGo ;fdflhs sfo{ ;DaGwL</t>
  </si>
  <si>
    <t>lzIff</t>
  </si>
  <si>
    <t>l/on :6]6</t>
  </si>
  <si>
    <t xml:space="preserve">       ef/t</t>
  </si>
  <si>
    <t xml:space="preserve">       rLg</t>
  </si>
  <si>
    <t xml:space="preserve">       t];|f] d'n's</t>
  </si>
  <si>
    <t>xjfO{ ;]jf sDkgL ;+Vof -;du|_</t>
  </si>
  <si>
    <t xml:space="preserve">       cfGtl/s</t>
  </si>
  <si>
    <t xml:space="preserve">       cGt/f{li6«o</t>
  </si>
  <si>
    <t>dw]z k|b]z</t>
  </si>
  <si>
    <t xml:space="preserve">cf=j= @)&amp;*÷&amp;(
-;fpg–c;f/_                </t>
  </si>
  <si>
    <t>@)&amp;( c;f/ d;fGt</t>
  </si>
  <si>
    <t>tflnsf !#</t>
  </si>
  <si>
    <t>-?= bz nfvdf_</t>
  </si>
  <si>
    <t>!= ;/sf/L÷;fd'bflos ljBfno</t>
  </si>
  <si>
    <t>lzIfs ;+Vof</t>
  </si>
  <si>
    <t>@= ;+:yfut÷lghL ljBfno</t>
  </si>
  <si>
    <t>#= k|fljlws lzIffno</t>
  </si>
  <si>
    <t xml:space="preserve">lzIffno ;+Vof </t>
  </si>
  <si>
    <t>$= ljZjljBfnodf cfa4 ePsf SofDk;</t>
  </si>
  <si>
    <t xml:space="preserve">SofDk; ;+Vof </t>
  </si>
  <si>
    <t>;|f]t M lzIff ljsf; tyf ;dGjo OsfO{, lzIff tyf dfgj ;|f]t ljsf; s]Gb|, ljZjljBfnox?, l;l6Olel6 .</t>
  </si>
  <si>
    <t>!= ;/sf/L÷;fd'bflos c:ktfn</t>
  </si>
  <si>
    <t>c:ktfn ;+Vof</t>
  </si>
  <si>
    <t>lrlsT;s ;+Vof</t>
  </si>
  <si>
    <t>z}of ;+Vof</t>
  </si>
  <si>
    <t>@= lghL c:ktfn</t>
  </si>
  <si>
    <t>s0fff{nL k|b]z</t>
  </si>
  <si>
    <t>6]lnkmf]g ;]jf</t>
  </si>
  <si>
    <r>
      <t xml:space="preserve">:yfO{ </t>
    </r>
    <r>
      <rPr>
        <sz val="10"/>
        <rFont val="Times New Roman"/>
        <family val="1"/>
      </rPr>
      <t>(Fixed)</t>
    </r>
  </si>
  <si>
    <t>df]afO{n</t>
  </si>
  <si>
    <t>O{G6/g]6 ;]jf</t>
  </si>
  <si>
    <t>Fixed Broadband (Wired)</t>
  </si>
  <si>
    <t>Fixed Broadband (Wireless)</t>
  </si>
  <si>
    <t>Mobile Broadband</t>
  </si>
  <si>
    <t xml:space="preserve">;|f]t M g]kfn b"/;~rf/ k|flws/0f . </t>
  </si>
  <si>
    <t>&amp;= s'n k|ToIf a}b]lzs nufgL</t>
  </si>
  <si>
    <t xml:space="preserve">;|f]t M g]kfn /fi6« a}+s tyf cGo lgsfo . </t>
  </si>
  <si>
    <t xml:space="preserve"> C0f</t>
  </si>
  <si>
    <t>tflnsf !$-v_</t>
  </si>
  <si>
    <t>tflnsf !$-s_</t>
  </si>
  <si>
    <t xml:space="preserve">tflnsf !@ </t>
  </si>
  <si>
    <t>tflnsf !!-v_</t>
  </si>
  <si>
    <t>tflnsf !!-s_</t>
  </si>
  <si>
    <t>tflnsf (-v_</t>
  </si>
  <si>
    <t>tflnsf (-s_</t>
  </si>
  <si>
    <t>lk7f]</t>
  </si>
  <si>
    <t xml:space="preserve"> 5fnf / 5fnfsf] ;fdfg</t>
  </si>
  <si>
    <t>cfwf/e't /;fog</t>
  </si>
  <si>
    <t>cGo /;folgs kbfy{</t>
  </si>
  <si>
    <t>kmnfdsf] 58, klQ tyf ;fdfgx?</t>
  </si>
  <si>
    <t xml:space="preserve">dw]z k|b]z </t>
  </si>
  <si>
    <t>;|f]t M lhNnfl:yt :jf:Yo sfof{nox?, :jf:Yo ;]jf ljefu, :jf:Yo dGqnfo .</t>
  </si>
  <si>
    <t>k|d'v kz'kG5L tyf df5f pTkfbg</t>
  </si>
  <si>
    <t>k|d'v kz'kG5L tyf df5f pTkfbg -k|b]zut_</t>
  </si>
  <si>
    <t>jghGo pTkfbg -k|b]zut_</t>
  </si>
  <si>
    <t>9(a)</t>
  </si>
  <si>
    <t>9(b)</t>
  </si>
  <si>
    <t>11(a)</t>
  </si>
  <si>
    <t>11(b)</t>
  </si>
  <si>
    <t>14(a)</t>
  </si>
  <si>
    <t>14(b)</t>
  </si>
  <si>
    <t>tflnsf !%</t>
  </si>
  <si>
    <t xml:space="preserve"> ;+3Lo ;/sf/L ljQ </t>
  </si>
  <si>
    <t>-</t>
  </si>
  <si>
    <t>xjfO{ ;]jf sDkgLsf] l;6 Ifdtf  -k|ltlbg_</t>
  </si>
  <si>
    <t>sf]zL k|b]z</t>
  </si>
  <si>
    <t xml:space="preserve">cf=j= @)&amp;(÷*)
-;fpg–c;f/_                </t>
  </si>
  <si>
    <t xml:space="preserve">ut jif{sf] k|ltzt kl/jt{g             </t>
  </si>
  <si>
    <t xml:space="preserve">;dLIff jif{sf] k|ltzt kl/jt{g             </t>
  </si>
  <si>
    <t xml:space="preserve">cf=j= @)&amp;&amp;÷&amp;*  -;fpg–c;f/_                </t>
  </si>
  <si>
    <t>ut jif{</t>
  </si>
  <si>
    <t>;dLIff jif{</t>
  </si>
  <si>
    <t xml:space="preserve">sf]zL k|b]z </t>
  </si>
  <si>
    <t xml:space="preserve">n'lDagL k|b]z </t>
  </si>
  <si>
    <t xml:space="preserve">s0ff{nL k|b]z </t>
  </si>
  <si>
    <t xml:space="preserve">;'b'/klZrd k|b]z </t>
  </si>
  <si>
    <t xml:space="preserve">afudtL k|b]z </t>
  </si>
  <si>
    <t xml:space="preserve">u08sL k|b]z </t>
  </si>
  <si>
    <t xml:space="preserve">;'b"/klZrd k|b]z </t>
  </si>
  <si>
    <t xml:space="preserve">;'b"'/klZrd k|b]z </t>
  </si>
  <si>
    <t>;'b"'/klZrd k|b]z</t>
  </si>
  <si>
    <t xml:space="preserve"> sf]zL k|b]z</t>
  </si>
  <si>
    <t>@)*) c;f/ d;fGt</t>
  </si>
  <si>
    <t>;'b"/klZrd  k|b]z</t>
  </si>
  <si>
    <t xml:space="preserve">ut jif{sf] k|ltzt kl/jt{g     </t>
  </si>
  <si>
    <t>;dLIff jif{sf] pTkfbg
-s_</t>
  </si>
  <si>
    <t>;dLIff jif{sf] pTkfbg Ifdtf
-v_</t>
  </si>
  <si>
    <t>ut jif{sf] Ifdtf pkof]u -Ü_</t>
  </si>
  <si>
    <t>;dLIff jif{sf] Ifdtf pkof]u -Ü_
-s÷v_ × !))</t>
  </si>
  <si>
    <t xml:space="preserve">ut jif{sf] k|ltzt kl/jt{g    </t>
  </si>
  <si>
    <t xml:space="preserve">;dLIff jif{sf] k|ltzt kl/jt{g      </t>
  </si>
  <si>
    <t>cf=j= @)&amp;(÷*)</t>
  </si>
  <si>
    <t>afUfdtL k|b]z</t>
  </si>
  <si>
    <t xml:space="preserve">            </t>
  </si>
  <si>
    <t xml:space="preserve"> ;|f]t M g]kfn gful/s p8\8og k|flws/0f, g]kn ko{6g af]8{ .</t>
  </si>
  <si>
    <t>;g\ @)@#</t>
  </si>
  <si>
    <t>;g\ @)@@</t>
  </si>
  <si>
    <t>tflnsf !&amp;-s_</t>
  </si>
  <si>
    <t>tflnsf !&amp;-v_</t>
  </si>
  <si>
    <t>tflnsf !*</t>
  </si>
  <si>
    <t>tflnsf !(</t>
  </si>
  <si>
    <t>tflnsf @)-s_</t>
  </si>
  <si>
    <t>tflnsf @)-v_</t>
  </si>
  <si>
    <t>tflnsf @@</t>
  </si>
  <si>
    <t>17(a)</t>
  </si>
  <si>
    <t>17(b)</t>
  </si>
  <si>
    <t>20(a)</t>
  </si>
  <si>
    <t>20(b)</t>
  </si>
  <si>
    <t>@)*! c;f/ d;fGt</t>
  </si>
  <si>
    <t xml:space="preserve">cf=j= @)*)÷*!
-;fpg–c;f/_                </t>
  </si>
  <si>
    <t xml:space="preserve">@)*) c;f/ d;fGt;Dd              </t>
  </si>
  <si>
    <t xml:space="preserve">@)*! c;f/ d;fGt;Dd              </t>
  </si>
  <si>
    <t>@)*) c;f/</t>
  </si>
  <si>
    <t>@)*! c;f/</t>
  </si>
  <si>
    <t>;g\ @)@$</t>
  </si>
  <si>
    <t>सिक्टा सिँचाइ आयोजना</t>
  </si>
  <si>
    <t>बबर्इ सिँचाइ आयोजना</t>
  </si>
  <si>
    <t>रानीजमरा कुलरिया सिँचाइ आयोजना</t>
  </si>
  <si>
    <t>सुनकोशी मरिण डाइभर्सन बहुउद्देश्यीय आयोजना</t>
  </si>
  <si>
    <t>महाकाली सिँचाइ आयोजना</t>
  </si>
  <si>
    <t>भेरी बबर्इ डाइभर्सन बहुउद्देश्यीय आयोजना</t>
  </si>
  <si>
    <t>सम्पन्न</t>
  </si>
  <si>
    <t>गौतमबुद्ध अन्तर्राष्ट्रिय विमानस्थल</t>
  </si>
  <si>
    <t>पोखरा क्षेत्रीय अन्तर्राष्ट्रिय विमानस्थल</t>
  </si>
  <si>
    <t>निजगढ अन्तर्राष्ट्रिय विमानस्थल</t>
  </si>
  <si>
    <t>रेल वे तथा मेट्रो विकास आयोजना</t>
  </si>
  <si>
    <t>हुलाकी लोकमार्ग</t>
  </si>
  <si>
    <t>पुष्पलाल मध्यपहाडी लोकमार्ग</t>
  </si>
  <si>
    <t>गैडाकोट राम्दी मालढुङ्गा सडक</t>
  </si>
  <si>
    <t>बेनी जोमसोम कोरोला सडक</t>
  </si>
  <si>
    <t>पशुपति क्षेत्र विकास कोष</t>
  </si>
  <si>
    <t>लुम्बिनी विकास कोष</t>
  </si>
  <si>
    <t xml:space="preserve">राष्ट्रपति चुरे तराई मधेश संरक्षण कार्यक्रम  </t>
  </si>
  <si>
    <t xml:space="preserve">         tflnsf @-v_</t>
  </si>
  <si>
    <t>l;FrfO</t>
  </si>
  <si>
    <t>l;FrfO -k|b]zut_</t>
  </si>
  <si>
    <t>k|M k|f/lDes cg'dfg</t>
  </si>
  <si>
    <t xml:space="preserve">jghGo pTkfbg -k|b]zut_  </t>
  </si>
  <si>
    <r>
      <t>s[lif shf{ -k|b]zut_</t>
    </r>
    <r>
      <rPr>
        <b/>
        <sz val="14"/>
        <rFont val="Times New Roman"/>
        <family val="1"/>
      </rPr>
      <t>*</t>
    </r>
  </si>
  <si>
    <t>tflnsf !^</t>
  </si>
  <si>
    <t>;~rf/ ;]jf</t>
  </si>
  <si>
    <t>tflnsf @$</t>
  </si>
  <si>
    <t xml:space="preserve">cf=j= @)*!÷*@
-;fpg–c;f/_                </t>
  </si>
  <si>
    <t>dx -3f/_</t>
  </si>
  <si>
    <t xml:space="preserve">  xf8 pTkfbg</t>
  </si>
  <si>
    <t xml:space="preserve"> d]=6g </t>
  </si>
  <si>
    <t xml:space="preserve"> xf8 pTkfbg</t>
  </si>
  <si>
    <t>@)*@ c;f/ d;fGt</t>
  </si>
  <si>
    <t>-@)*@ c;f/ d;fGt;DDf_</t>
  </si>
  <si>
    <t>@)*@ c;f/</t>
  </si>
  <si>
    <t xml:space="preserve">@)*@ c;f/ d;fGt;Dd              </t>
  </si>
  <si>
    <t xml:space="preserve"> @)*) c;f/ d;fGt</t>
  </si>
  <si>
    <t xml:space="preserve"> @)*! c;f/ d;fGt</t>
  </si>
  <si>
    <t xml:space="preserve"> ;+3Lo ;/sf/L ljQ -/sd ?=s/f]8df_</t>
  </si>
  <si>
    <t>cf=j=@)*)÷*!</t>
  </si>
  <si>
    <t>cf=j=@)*!÷*@ k|</t>
  </si>
  <si>
    <t>;|f]t M g]kfn ;/sf/, cy{ dGqfno .</t>
  </si>
  <si>
    <t>आयोजनाको नाम</t>
  </si>
  <si>
    <t>पुर्व पश्चिम विध्युतिय रेल मार्गको बर्दिवास चोचा खण्ड</t>
  </si>
  <si>
    <t>पुर्व पश्चिम विध्युतिय रेलमार्ग, काकरभिट्टा गड्डा चौकी</t>
  </si>
  <si>
    <t>गिरिजाप्रसाद क्रिकेट रंगशाला</t>
  </si>
  <si>
    <t xml:space="preserve">मुलपानी क्रिकेट एकेडमी </t>
  </si>
  <si>
    <t>स्रोतः सम्बन्धित आयोजना</t>
  </si>
  <si>
    <t>;|f]t M s[lif ljsf; lgb]{zgfno, s[lif ljsf; sfof{no .</t>
  </si>
  <si>
    <t>सि=नं=</t>
  </si>
  <si>
    <t>समष्टिगत भौतिक प्रगति -प्रतिशतमा_</t>
  </si>
  <si>
    <t>समष्टिगत वित्तीय प्रगति -प्रतिशतमा_</t>
  </si>
  <si>
    <t>उत्तर दक्षिण -कोशी करिडोर_ लोकमार्ग</t>
  </si>
  <si>
    <t>खाँदबारी–किमाथांका सडक</t>
  </si>
  <si>
    <t>खाँदबारी–किमाथांका -च्याम्ताङ्ग–घोङ्गप्पा खण्ड_ सडक</t>
  </si>
  <si>
    <t xml:space="preserve">उत्तर दक्षिण -कालीगण्डकी करिडोर_ </t>
  </si>
  <si>
    <t>उत्तर दक्षिण -कर्णाली करिडोर_ लोकमार्ग</t>
  </si>
  <si>
    <t>खुलालु– सलिसल्ला सडक</t>
  </si>
  <si>
    <t xml:space="preserve">कर्णाली करिडोर -हिल्सा–सिमिकोट_ सडक </t>
  </si>
  <si>
    <t>मेलम्ची खानेपानी आयोजना -प्रथम चरण_</t>
  </si>
  <si>
    <t>याङ्गग्री लार्के नदी डाईभर्सन -दोस्रो चरण_</t>
  </si>
  <si>
    <t>काठमाण्डौ–तराई–मधेश द्रुतमार्ग</t>
  </si>
  <si>
    <t>कर्णाली करिडोर -लालिवगर–दुल्लिकुन्ना खण्ड र घाटपारीचौर–बद्रिगाँउ–भुक्काखोला खण्ड_ सडक</t>
  </si>
  <si>
    <t>आ=व= २०८०÷८१ सम्मको</t>
  </si>
  <si>
    <t>आ=व=२०८१÷८२ सम्मको</t>
  </si>
  <si>
    <t>afXo If]q -? bz Nffvdf_</t>
  </si>
  <si>
    <t xml:space="preserve">विB'त प्रसारण आयोजना </t>
  </si>
  <si>
    <t xml:space="preserve"> /fli6«o uf}/jsf cfof]hgfsf] ljj/0f @)*!÷*@ </t>
  </si>
  <si>
    <t>afXo If]q</t>
  </si>
  <si>
    <t xml:space="preserve">/fli6«o uf}/jsf cfof]hgfsf] ljj/0f @)*!÷*@ </t>
  </si>
  <si>
    <r>
      <t>बुढीगण्डकी जलवि</t>
    </r>
    <r>
      <rPr>
        <sz val="18"/>
        <color rgb="FF000000"/>
        <rFont val="Preeti"/>
      </rPr>
      <t>B'</t>
    </r>
    <r>
      <rPr>
        <sz val="12"/>
        <color rgb="FF000000"/>
        <rFont val="Preeti"/>
      </rPr>
      <t>त आयोजना</t>
    </r>
  </si>
  <si>
    <r>
      <t>पश्चिम सेती जलवि</t>
    </r>
    <r>
      <rPr>
        <sz val="18"/>
        <color rgb="FF000000"/>
        <rFont val="Preeti"/>
      </rPr>
      <t>B</t>
    </r>
    <r>
      <rPr>
        <sz val="12"/>
        <color rgb="FF000000"/>
        <rFont val="Preeti"/>
      </rPr>
      <t>'त आयोजना</t>
    </r>
  </si>
  <si>
    <r>
      <t>माथिल्लो तामाकोशी जलवि</t>
    </r>
    <r>
      <rPr>
        <sz val="18"/>
        <color rgb="FF000000"/>
        <rFont val="Preeti"/>
      </rPr>
      <t>B</t>
    </r>
    <r>
      <rPr>
        <sz val="16"/>
        <color rgb="FF000000"/>
        <rFont val="Preeti"/>
      </rPr>
      <t>'</t>
    </r>
    <r>
      <rPr>
        <sz val="12"/>
        <color rgb="FF000000"/>
        <rFont val="Preeti"/>
      </rPr>
      <t>त आयोजना</t>
    </r>
  </si>
  <si>
    <t xml:space="preserve"> कुल खर्च 
-रू=करोडमा_</t>
  </si>
  <si>
    <t>k|d'v pBf]usf] Ifdtf pkof]u-k|b]zut_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</si>
</sst>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\-0;;@"/>
    <numFmt numFmtId="166" formatCode="0.0;\-0.0;;@"/>
    <numFmt numFmtId="167" formatCode="0.00;\-0.00;;@"/>
    <numFmt numFmtId="168" formatCode="0.0"/>
    <numFmt numFmtId="169" formatCode="_(* #,##0.0_);_(* \(#,##0.0\);_(* &quot;-&quot;??_);_(@_)"/>
    <numFmt numFmtId="170" formatCode="_(* #,##0_);_(* \(#,##0\);_(* &quot;-&quot;??_);_(@_)"/>
    <numFmt numFmtId="171" formatCode="0.00000000000000"/>
    <numFmt numFmtId="172" formatCode="0.000;\-0.000;;@"/>
    <numFmt numFmtId="173" formatCode="_(* #,##0.00_);_(* \(#,##0.00\);_(* \-??_);_(@_)"/>
    <numFmt numFmtId="174" formatCode="&quot;True&quot;;&quot;True&quot;;&quot;False&quot;"/>
    <numFmt numFmtId="175" formatCode="0.00\ ;\ \-\ 0.00\ ;;\ @"/>
    <numFmt numFmtId="176" formatCode="_ * #,##0.00_ ;_ * \-#,##0.00_ ;_ * &quot;-&quot;??_ ;_ @_ "/>
    <numFmt numFmtId="177" formatCode="0\ ;\ \-\ 0\ ;;\ @"/>
    <numFmt numFmtId="178" formatCode="0.0%"/>
    <numFmt numFmtId="179" formatCode="[$-4000439]0"/>
    <numFmt numFmtId="180" formatCode="[$-4000439]0.##"/>
    <numFmt numFmtId="181" formatCode="#,##0.0"/>
    <numFmt numFmtId="182" formatCode="[$-4000439]0.0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Preeti"/>
    </font>
    <font>
      <sz val="11"/>
      <color theme="1"/>
      <name val="Preeti"/>
    </font>
    <font>
      <b/>
      <sz val="12"/>
      <name val="Preeti"/>
    </font>
    <font>
      <sz val="12"/>
      <name val="Preeti"/>
    </font>
    <font>
      <b/>
      <sz val="10"/>
      <name val="Fontasy Himali"/>
      <family val="5"/>
    </font>
    <font>
      <b/>
      <sz val="10"/>
      <color theme="1"/>
      <name val="Fontasy Himali"/>
      <family val="5"/>
    </font>
    <font>
      <sz val="10"/>
      <name val="Fontasy Himali"/>
      <family val="5"/>
    </font>
    <font>
      <i/>
      <sz val="12"/>
      <name val="Preeti"/>
    </font>
    <font>
      <sz val="10"/>
      <name val="Preeti"/>
    </font>
    <font>
      <sz val="14"/>
      <name val="Preeti"/>
    </font>
    <font>
      <b/>
      <sz val="10"/>
      <name val="Arial"/>
      <family val="2"/>
    </font>
    <font>
      <sz val="10"/>
      <color theme="1"/>
      <name val="Fontasy Himali"/>
      <family val="5"/>
    </font>
    <font>
      <b/>
      <sz val="14"/>
      <color theme="1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b/>
      <sz val="14"/>
      <name val="Times New Roman"/>
      <family val="1"/>
    </font>
    <font>
      <sz val="9"/>
      <name val="Fontasy Himali"/>
      <family val="5"/>
    </font>
    <font>
      <b/>
      <sz val="9"/>
      <name val="Fontasy Himali"/>
      <family val="5"/>
    </font>
    <font>
      <sz val="10"/>
      <name val="Times New Roman"/>
      <family val="1"/>
    </font>
    <font>
      <b/>
      <sz val="11"/>
      <color theme="1"/>
      <name val="Preeti"/>
    </font>
    <font>
      <sz val="12"/>
      <name val="Times New Roman"/>
      <family val="1"/>
    </font>
    <font>
      <sz val="11"/>
      <name val="Times New Roman"/>
      <family val="1"/>
    </font>
    <font>
      <sz val="14"/>
      <color theme="1"/>
      <name val="Preeti"/>
    </font>
    <font>
      <sz val="12"/>
      <color theme="1"/>
      <name val="Preeti"/>
    </font>
    <font>
      <b/>
      <sz val="13"/>
      <name val="Preeti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FONTASY_ HIMALI_ TT"/>
      <family val="5"/>
    </font>
    <font>
      <b/>
      <sz val="12"/>
      <color theme="0"/>
      <name val="Preeti"/>
    </font>
    <font>
      <i/>
      <sz val="11"/>
      <color theme="1"/>
      <name val="Calibri"/>
      <family val="2"/>
      <scheme val="minor"/>
    </font>
    <font>
      <sz val="11"/>
      <color theme="1"/>
      <name val="Fontasy Himali"/>
      <family val="5"/>
    </font>
    <font>
      <b/>
      <sz val="12"/>
      <color theme="1"/>
      <name val="Preeti"/>
    </font>
    <font>
      <sz val="11"/>
      <color theme="1"/>
      <name val="Arial"/>
      <family val="2"/>
    </font>
    <font>
      <sz val="10"/>
      <color theme="1"/>
      <name val="Kalimati"/>
      <charset val="1"/>
    </font>
    <font>
      <sz val="9.5"/>
      <color theme="1"/>
      <name val="Fontasy Himali"/>
      <family val="5"/>
    </font>
    <font>
      <sz val="14"/>
      <color theme="1"/>
      <name val="Kalimati"/>
      <charset val="1"/>
    </font>
    <font>
      <sz val="10"/>
      <name val="Arial"/>
      <family val="2"/>
    </font>
    <font>
      <b/>
      <sz val="14"/>
      <color rgb="FF0070C0"/>
      <name val="Preeti"/>
    </font>
    <font>
      <b/>
      <sz val="13"/>
      <color rgb="FF0070C0"/>
      <name val="Preeti"/>
    </font>
    <font>
      <sz val="11"/>
      <name val="Fontasy Himali"/>
      <family val="5"/>
    </font>
    <font>
      <sz val="11"/>
      <color theme="1"/>
      <name val="Times"/>
      <family val="1"/>
    </font>
    <font>
      <b/>
      <sz val="22"/>
      <name val="Preeti"/>
    </font>
    <font>
      <sz val="22"/>
      <name val="Arial"/>
      <family val="2"/>
    </font>
    <font>
      <b/>
      <sz val="24"/>
      <name val="Preeti"/>
    </font>
    <font>
      <sz val="24"/>
      <name val="Arial"/>
      <family val="2"/>
    </font>
    <font>
      <sz val="12"/>
      <name val="Arial"/>
      <family val="2"/>
    </font>
    <font>
      <sz val="12"/>
      <name val="Century"/>
      <family val="1"/>
    </font>
    <font>
      <i/>
      <sz val="10"/>
      <name val="Preeti"/>
    </font>
    <font>
      <b/>
      <sz val="10"/>
      <name val="Preeti"/>
    </font>
    <font>
      <sz val="11"/>
      <name val="Times"/>
      <family val="1"/>
    </font>
    <font>
      <i/>
      <sz val="10"/>
      <name val="Arial"/>
      <family val="2"/>
    </font>
    <font>
      <b/>
      <sz val="11"/>
      <name val="Fontasy Himali"/>
      <family val="5"/>
    </font>
    <font>
      <u/>
      <sz val="11"/>
      <color theme="10"/>
      <name val="Calibri"/>
      <family val="2"/>
      <scheme val="minor"/>
    </font>
    <font>
      <u/>
      <sz val="11"/>
      <color theme="10"/>
      <name val="Preeti"/>
    </font>
    <font>
      <sz val="10"/>
      <name val="Arial"/>
      <family val="2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Fontasy Himali"/>
      <family val="5"/>
      <charset val="1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Helv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Helv"/>
      <charset val="134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Fontasy Himali"/>
      <family val="5"/>
    </font>
    <font>
      <sz val="9"/>
      <color theme="1"/>
      <name val="Calibri"/>
      <family val="2"/>
      <scheme val="minor"/>
    </font>
    <font>
      <b/>
      <sz val="12"/>
      <color rgb="FFFF0000"/>
      <name val="Preeti"/>
    </font>
    <font>
      <sz val="10"/>
      <color rgb="FFFF0000"/>
      <name val="Fontasy Himali"/>
      <family val="5"/>
    </font>
    <font>
      <sz val="10"/>
      <color rgb="FF000000"/>
      <name val="Times New Roman"/>
      <family val="1"/>
    </font>
    <font>
      <b/>
      <sz val="13"/>
      <color rgb="FF000000"/>
      <name val="Preeti"/>
    </font>
    <font>
      <sz val="13"/>
      <color rgb="FF000000"/>
      <name val="Preeti"/>
    </font>
    <font>
      <sz val="9"/>
      <color rgb="FF000000"/>
      <name val="Fontasy Himali"/>
      <family val="5"/>
    </font>
    <font>
      <b/>
      <sz val="9"/>
      <color rgb="FF000000"/>
      <name val="Fontasy Himali"/>
      <family val="5"/>
    </font>
    <font>
      <b/>
      <sz val="12"/>
      <color rgb="FF000000"/>
      <name val="Preeti"/>
    </font>
    <font>
      <b/>
      <sz val="14"/>
      <color rgb="FF000000"/>
      <name val="Preeti"/>
    </font>
    <font>
      <sz val="14"/>
      <color rgb="FF000000"/>
      <name val="Preeti"/>
    </font>
    <font>
      <sz val="10"/>
      <color rgb="FF000000"/>
      <name val="Fontasy Himali"/>
      <family val="5"/>
    </font>
    <font>
      <b/>
      <sz val="10"/>
      <color rgb="FF000000"/>
      <name val="Fontasy Himali"/>
      <family val="5"/>
    </font>
    <font>
      <sz val="13"/>
      <color theme="1"/>
      <name val="Preeti"/>
    </font>
    <font>
      <sz val="11"/>
      <color theme="1"/>
      <name val="Times New Roman"/>
      <family val="1"/>
    </font>
    <font>
      <sz val="10"/>
      <name val="Arial"/>
    </font>
    <font>
      <b/>
      <sz val="10"/>
      <name val="Fontasy Himali"/>
      <family val="5"/>
      <charset val="1"/>
    </font>
    <font>
      <sz val="14"/>
      <color theme="1"/>
      <name val="Calibri"/>
      <family val="2"/>
      <scheme val="minor"/>
    </font>
    <font>
      <b/>
      <sz val="12"/>
      <color theme="1"/>
      <name val="Kokila"/>
      <family val="2"/>
    </font>
    <font>
      <sz val="12"/>
      <color rgb="FF000000"/>
      <name val="Fontasy Himali"/>
      <family val="5"/>
    </font>
    <font>
      <sz val="12"/>
      <color rgb="FF000000"/>
      <name val="Preeti"/>
    </font>
    <font>
      <sz val="12"/>
      <color rgb="FF000000"/>
      <name val="Kokila"/>
      <family val="2"/>
    </font>
    <font>
      <b/>
      <sz val="12"/>
      <color rgb="FF000000"/>
      <name val="Fontasy Himali"/>
      <family val="5"/>
    </font>
    <font>
      <sz val="18"/>
      <color theme="1"/>
      <name val="Calibri"/>
      <family val="2"/>
      <scheme val="minor"/>
    </font>
    <font>
      <b/>
      <sz val="18"/>
      <color theme="1"/>
      <name val="Preeti"/>
    </font>
    <font>
      <sz val="18"/>
      <color rgb="FF000000"/>
      <name val="Preeti"/>
    </font>
    <font>
      <sz val="16"/>
      <color rgb="FF000000"/>
      <name val="Preeti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2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39" fillId="0" borderId="0"/>
    <xf numFmtId="0" fontId="59" fillId="0" borderId="0" applyNumberFormat="0" applyFill="0" applyBorder="0" applyAlignment="0" applyProtection="0"/>
    <xf numFmtId="0" fontId="61" fillId="0" borderId="0"/>
    <xf numFmtId="0" fontId="1" fillId="0" borderId="0"/>
    <xf numFmtId="0" fontId="1" fillId="14" borderId="38" applyNumberFormat="0" applyFont="0" applyAlignment="0" applyProtection="0"/>
    <xf numFmtId="0" fontId="1" fillId="0" borderId="0"/>
    <xf numFmtId="0" fontId="61" fillId="0" borderId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173" fontId="61" fillId="0" borderId="0" applyBorder="0" applyProtection="0"/>
    <xf numFmtId="0" fontId="62" fillId="0" borderId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64" fontId="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70" fillId="0" borderId="33" applyNumberFormat="0" applyFill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1" applyNumberFormat="0" applyFill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6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61" fillId="0" borderId="0"/>
    <xf numFmtId="0" fontId="70" fillId="0" borderId="0" applyNumberFormat="0" applyFill="0" applyBorder="0" applyAlignment="0" applyProtection="0"/>
    <xf numFmtId="0" fontId="71" fillId="8" borderId="0" applyNumberFormat="0" applyBorder="0" applyAlignment="0" applyProtection="0"/>
    <xf numFmtId="0" fontId="72" fillId="9" borderId="0" applyNumberFormat="0" applyBorder="0" applyAlignment="0" applyProtection="0"/>
    <xf numFmtId="0" fontId="73" fillId="10" borderId="0" applyNumberFormat="0" applyBorder="0" applyAlignment="0" applyProtection="0"/>
    <xf numFmtId="0" fontId="74" fillId="11" borderId="34" applyNumberFormat="0" applyAlignment="0" applyProtection="0"/>
    <xf numFmtId="0" fontId="75" fillId="12" borderId="35" applyNumberFormat="0" applyAlignment="0" applyProtection="0"/>
    <xf numFmtId="0" fontId="76" fillId="12" borderId="34" applyNumberFormat="0" applyAlignment="0" applyProtection="0"/>
    <xf numFmtId="0" fontId="77" fillId="0" borderId="36" applyNumberFormat="0" applyFill="0" applyAlignment="0" applyProtection="0"/>
    <xf numFmtId="0" fontId="78" fillId="13" borderId="37" applyNumberFormat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" fillId="0" borderId="39" applyNumberFormat="0" applyFill="0" applyAlignment="0" applyProtection="0"/>
    <xf numFmtId="0" fontId="8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80" fillId="18" borderId="0" applyNumberFormat="0" applyBorder="0" applyAlignment="0" applyProtection="0"/>
    <xf numFmtId="0" fontId="8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80" fillId="30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80" fillId="34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80" fillId="38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2" fillId="0" borderId="0"/>
    <xf numFmtId="164" fontId="8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4" fontId="84" fillId="0" borderId="0"/>
    <xf numFmtId="0" fontId="25" fillId="0" borderId="0"/>
    <xf numFmtId="0" fontId="84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 applyAlignment="0"/>
    <xf numFmtId="0" fontId="66" fillId="0" borderId="0"/>
    <xf numFmtId="0" fontId="1" fillId="0" borderId="0"/>
    <xf numFmtId="0" fontId="39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0" fontId="4" fillId="0" borderId="0"/>
    <xf numFmtId="0" fontId="39" fillId="0" borderId="0"/>
    <xf numFmtId="164" fontId="39" fillId="0" borderId="0" applyFont="0" applyFill="0" applyBorder="0" applyAlignment="0" applyProtection="0"/>
    <xf numFmtId="0" fontId="6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88" fillId="0" borderId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3" fontId="4" fillId="0" borderId="0" applyBorder="0" applyProtection="0"/>
    <xf numFmtId="173" fontId="4" fillId="0" borderId="0" applyBorder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64" fontId="8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9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9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4" fillId="0" borderId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67" fillId="0" borderId="0" applyNumberFormat="0" applyFill="0" applyBorder="0" applyAlignment="0" applyProtection="0"/>
    <xf numFmtId="0" fontId="68" fillId="0" borderId="31" applyNumberFormat="0" applyFill="0" applyAlignment="0" applyProtection="0"/>
    <xf numFmtId="0" fontId="69" fillId="0" borderId="32" applyNumberFormat="0" applyFill="0" applyAlignment="0" applyProtection="0"/>
    <xf numFmtId="0" fontId="70" fillId="0" borderId="33" applyNumberFormat="0" applyFill="0" applyAlignment="0" applyProtection="0"/>
    <xf numFmtId="0" fontId="70" fillId="0" borderId="0" applyNumberFormat="0" applyFill="0" applyBorder="0" applyAlignment="0" applyProtection="0"/>
    <xf numFmtId="0" fontId="71" fillId="8" borderId="0" applyNumberFormat="0" applyBorder="0" applyAlignment="0" applyProtection="0"/>
    <xf numFmtId="0" fontId="72" fillId="9" borderId="0" applyNumberFormat="0" applyBorder="0" applyAlignment="0" applyProtection="0"/>
    <xf numFmtId="0" fontId="74" fillId="11" borderId="34" applyNumberFormat="0" applyAlignment="0" applyProtection="0"/>
    <xf numFmtId="0" fontId="75" fillId="12" borderId="35" applyNumberFormat="0" applyAlignment="0" applyProtection="0"/>
    <xf numFmtId="0" fontId="76" fillId="12" borderId="34" applyNumberFormat="0" applyAlignment="0" applyProtection="0"/>
    <xf numFmtId="0" fontId="77" fillId="0" borderId="36" applyNumberFormat="0" applyFill="0" applyAlignment="0" applyProtection="0"/>
    <xf numFmtId="0" fontId="78" fillId="13" borderId="37" applyNumberFormat="0" applyAlignment="0" applyProtection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" fillId="0" borderId="39" applyNumberFormat="0" applyFill="0" applyAlignment="0" applyProtection="0"/>
    <xf numFmtId="0" fontId="8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8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6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93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0" fontId="92" fillId="0" borderId="0"/>
    <xf numFmtId="0" fontId="92" fillId="0" borderId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173" fontId="92" fillId="0" borderId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9" fontId="1" fillId="0" borderId="0" applyFont="0" applyFill="0" applyBorder="0" applyAlignment="0" applyProtection="0"/>
    <xf numFmtId="0" fontId="9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0" fillId="0" borderId="0"/>
    <xf numFmtId="0" fontId="1" fillId="0" borderId="0"/>
    <xf numFmtId="0" fontId="1" fillId="0" borderId="0"/>
  </cellStyleXfs>
  <cellXfs count="805">
    <xf numFmtId="0" fontId="0" fillId="0" borderId="0" xfId="0"/>
    <xf numFmtId="0" fontId="5" fillId="0" borderId="0" xfId="1" applyFont="1"/>
    <xf numFmtId="0" fontId="6" fillId="0" borderId="0" xfId="0" applyFont="1" applyAlignment="1">
      <alignment horizontal="right"/>
    </xf>
    <xf numFmtId="0" fontId="8" fillId="3" borderId="3" xfId="1" applyFont="1" applyFill="1" applyBorder="1" applyAlignment="1">
      <alignment horizontal="center" vertical="center"/>
    </xf>
    <xf numFmtId="0" fontId="6" fillId="0" borderId="0" xfId="0" applyFont="1"/>
    <xf numFmtId="165" fontId="9" fillId="4" borderId="3" xfId="1" applyNumberFormat="1" applyFont="1" applyFill="1" applyBorder="1"/>
    <xf numFmtId="166" fontId="9" fillId="0" borderId="3" xfId="1" applyNumberFormat="1" applyFont="1" applyBorder="1" applyAlignment="1">
      <alignment horizontal="right" vertical="center"/>
    </xf>
    <xf numFmtId="166" fontId="11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Continuous"/>
    </xf>
    <xf numFmtId="0" fontId="14" fillId="0" borderId="0" xfId="1" applyFont="1"/>
    <xf numFmtId="0" fontId="4" fillId="0" borderId="0" xfId="1"/>
    <xf numFmtId="0" fontId="15" fillId="0" borderId="0" xfId="1" applyFont="1"/>
    <xf numFmtId="0" fontId="8" fillId="0" borderId="0" xfId="1" applyFont="1"/>
    <xf numFmtId="0" fontId="13" fillId="0" borderId="0" xfId="1" quotePrefix="1" applyFont="1" applyAlignment="1">
      <alignment horizontal="right"/>
    </xf>
    <xf numFmtId="165" fontId="11" fillId="4" borderId="0" xfId="1" applyNumberFormat="1" applyFont="1" applyFill="1" applyProtection="1">
      <protection locked="0"/>
    </xf>
    <xf numFmtId="165" fontId="11" fillId="0" borderId="0" xfId="1" applyNumberFormat="1" applyFont="1" applyAlignment="1">
      <alignment horizontal="right" vertical="center"/>
    </xf>
    <xf numFmtId="165" fontId="11" fillId="4" borderId="3" xfId="1" applyNumberFormat="1" applyFont="1" applyFill="1" applyBorder="1"/>
    <xf numFmtId="165" fontId="18" fillId="0" borderId="3" xfId="1" applyNumberFormat="1" applyFont="1" applyBorder="1" applyAlignment="1">
      <alignment horizontal="center"/>
    </xf>
    <xf numFmtId="165" fontId="11" fillId="0" borderId="3" xfId="1" applyNumberFormat="1" applyFont="1" applyBorder="1" applyAlignment="1" applyProtection="1">
      <alignment horizontal="right"/>
      <protection locked="0"/>
    </xf>
    <xf numFmtId="166" fontId="11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 applyProtection="1">
      <alignment horizontal="center"/>
      <protection locked="0"/>
    </xf>
    <xf numFmtId="165" fontId="9" fillId="0" borderId="3" xfId="1" applyNumberFormat="1" applyFont="1" applyBorder="1" applyAlignment="1" applyProtection="1">
      <alignment horizontal="right"/>
      <protection locked="0"/>
    </xf>
    <xf numFmtId="166" fontId="9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>
      <alignment horizontal="center"/>
    </xf>
    <xf numFmtId="0" fontId="8" fillId="0" borderId="3" xfId="1" applyFont="1" applyBorder="1"/>
    <xf numFmtId="167" fontId="8" fillId="0" borderId="3" xfId="1" applyNumberFormat="1" applyFont="1" applyBorder="1" applyAlignment="1">
      <alignment vertical="center"/>
    </xf>
    <xf numFmtId="168" fontId="0" fillId="0" borderId="0" xfId="0" applyNumberFormat="1"/>
    <xf numFmtId="165" fontId="8" fillId="0" borderId="0" xfId="1" applyNumberFormat="1" applyFont="1"/>
    <xf numFmtId="2" fontId="5" fillId="0" borderId="0" xfId="1" applyNumberFormat="1" applyFont="1"/>
    <xf numFmtId="168" fontId="16" fillId="0" borderId="3" xfId="0" applyNumberFormat="1" applyFont="1" applyBorder="1"/>
    <xf numFmtId="0" fontId="3" fillId="0" borderId="0" xfId="0" applyFont="1"/>
    <xf numFmtId="167" fontId="7" fillId="0" borderId="3" xfId="1" applyNumberFormat="1" applyFont="1" applyBorder="1" applyAlignment="1">
      <alignment vertical="center"/>
    </xf>
    <xf numFmtId="2" fontId="16" fillId="0" borderId="3" xfId="0" applyNumberFormat="1" applyFont="1" applyBorder="1"/>
    <xf numFmtId="167" fontId="23" fillId="0" borderId="3" xfId="1" applyNumberFormat="1" applyFont="1" applyBorder="1"/>
    <xf numFmtId="0" fontId="7" fillId="0" borderId="3" xfId="1" applyFont="1" applyBorder="1"/>
    <xf numFmtId="167" fontId="11" fillId="0" borderId="3" xfId="1" applyNumberFormat="1" applyFont="1" applyBorder="1"/>
    <xf numFmtId="0" fontId="8" fillId="0" borderId="3" xfId="1" applyFont="1" applyBorder="1" applyAlignment="1">
      <alignment vertical="top" wrapText="1"/>
    </xf>
    <xf numFmtId="0" fontId="25" fillId="0" borderId="3" xfId="1" applyFont="1" applyBorder="1"/>
    <xf numFmtId="0" fontId="2" fillId="0" borderId="0" xfId="0" applyFont="1"/>
    <xf numFmtId="167" fontId="9" fillId="0" borderId="3" xfId="1" applyNumberFormat="1" applyFont="1" applyBorder="1" applyProtection="1">
      <protection locked="0"/>
    </xf>
    <xf numFmtId="167" fontId="7" fillId="0" borderId="3" xfId="1" applyNumberFormat="1" applyFont="1" applyBorder="1"/>
    <xf numFmtId="167" fontId="19" fillId="0" borderId="3" xfId="1" applyNumberFormat="1" applyFont="1" applyBorder="1"/>
    <xf numFmtId="167" fontId="18" fillId="0" borderId="3" xfId="1" applyNumberFormat="1" applyFont="1" applyBorder="1"/>
    <xf numFmtId="167" fontId="8" fillId="0" borderId="3" xfId="1" applyNumberFormat="1" applyFont="1" applyBorder="1"/>
    <xf numFmtId="167" fontId="7" fillId="0" borderId="3" xfId="1" applyNumberFormat="1" applyFont="1" applyBorder="1" applyAlignment="1">
      <alignment vertical="top" wrapText="1"/>
    </xf>
    <xf numFmtId="167" fontId="19" fillId="0" borderId="3" xfId="1" applyNumberFormat="1" applyFont="1" applyBorder="1" applyAlignment="1">
      <alignment horizontal="left"/>
    </xf>
    <xf numFmtId="167" fontId="8" fillId="0" borderId="3" xfId="1" applyNumberFormat="1" applyFont="1" applyBorder="1" applyAlignment="1">
      <alignment vertical="top" wrapText="1"/>
    </xf>
    <xf numFmtId="167" fontId="18" fillId="0" borderId="3" xfId="1" applyNumberFormat="1" applyFont="1" applyBorder="1" applyAlignment="1">
      <alignment horizontal="left"/>
    </xf>
    <xf numFmtId="167" fontId="25" fillId="0" borderId="3" xfId="1" applyNumberFormat="1" applyFont="1" applyBorder="1"/>
    <xf numFmtId="167" fontId="23" fillId="0" borderId="3" xfId="1" applyNumberFormat="1" applyFont="1" applyBorder="1" applyAlignment="1" applyProtection="1">
      <alignment horizontal="right"/>
      <protection locked="0"/>
    </xf>
    <xf numFmtId="2" fontId="8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top" wrapText="1"/>
    </xf>
    <xf numFmtId="2" fontId="27" fillId="0" borderId="0" xfId="1" applyNumberFormat="1" applyFont="1" applyAlignment="1">
      <alignment horizontal="left" vertical="center"/>
    </xf>
    <xf numFmtId="0" fontId="19" fillId="2" borderId="3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29" fillId="0" borderId="0" xfId="0" applyFont="1"/>
    <xf numFmtId="0" fontId="34" fillId="0" borderId="0" xfId="2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3" xfId="2" applyFont="1" applyBorder="1" applyAlignment="1">
      <alignment horizontal="right" wrapText="1"/>
    </xf>
    <xf numFmtId="0" fontId="7" fillId="0" borderId="3" xfId="1" quotePrefix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36" fillId="0" borderId="0" xfId="0" applyFont="1"/>
    <xf numFmtId="166" fontId="23" fillId="0" borderId="3" xfId="1" applyNumberFormat="1" applyFont="1" applyBorder="1"/>
    <xf numFmtId="2" fontId="37" fillId="0" borderId="3" xfId="0" applyNumberFormat="1" applyFont="1" applyBorder="1"/>
    <xf numFmtId="166" fontId="0" fillId="0" borderId="0" xfId="0" applyNumberFormat="1"/>
    <xf numFmtId="165" fontId="15" fillId="0" borderId="0" xfId="1" applyNumberFormat="1" applyFont="1"/>
    <xf numFmtId="166" fontId="11" fillId="0" borderId="3" xfId="1" applyNumberFormat="1" applyFont="1" applyBorder="1"/>
    <xf numFmtId="0" fontId="40" fillId="0" borderId="0" xfId="0" applyFont="1"/>
    <xf numFmtId="165" fontId="9" fillId="0" borderId="3" xfId="1" applyNumberFormat="1" applyFont="1" applyBorder="1"/>
    <xf numFmtId="165" fontId="0" fillId="0" borderId="0" xfId="0" applyNumberFormat="1"/>
    <xf numFmtId="165" fontId="11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32" fillId="0" borderId="0" xfId="0" applyFont="1"/>
    <xf numFmtId="0" fontId="12" fillId="0" borderId="3" xfId="1" applyFont="1" applyBorder="1"/>
    <xf numFmtId="165" fontId="7" fillId="0" borderId="3" xfId="1" applyNumberFormat="1" applyFont="1" applyBorder="1" applyAlignment="1">
      <alignment vertical="top" wrapText="1"/>
    </xf>
    <xf numFmtId="165" fontId="7" fillId="0" borderId="3" xfId="1" applyNumberFormat="1" applyFont="1" applyBorder="1" applyAlignment="1" applyProtection="1">
      <alignment vertical="top" wrapText="1"/>
      <protection locked="0"/>
    </xf>
    <xf numFmtId="165" fontId="8" fillId="0" borderId="3" xfId="1" applyNumberFormat="1" applyFont="1" applyBorder="1" applyAlignment="1">
      <alignment horizontal="left" vertical="top" wrapText="1" indent="2"/>
    </xf>
    <xf numFmtId="165" fontId="20" fillId="0" borderId="3" xfId="1" applyNumberFormat="1" applyFont="1" applyBorder="1" applyAlignment="1">
      <alignment vertical="top" wrapText="1"/>
    </xf>
    <xf numFmtId="165" fontId="8" fillId="0" borderId="3" xfId="1" applyNumberFormat="1" applyFont="1" applyBorder="1" applyAlignment="1">
      <alignment vertical="top" wrapText="1"/>
    </xf>
    <xf numFmtId="165" fontId="8" fillId="0" borderId="3" xfId="1" applyNumberFormat="1" applyFont="1" applyBorder="1"/>
    <xf numFmtId="165" fontId="7" fillId="0" borderId="3" xfId="1" applyNumberFormat="1" applyFont="1" applyBorder="1"/>
    <xf numFmtId="167" fontId="8" fillId="2" borderId="3" xfId="1" quotePrefix="1" applyNumberFormat="1" applyFont="1" applyFill="1" applyBorder="1" applyAlignment="1">
      <alignment horizontal="center" vertical="center" wrapText="1"/>
    </xf>
    <xf numFmtId="167" fontId="8" fillId="3" borderId="3" xfId="1" applyNumberFormat="1" applyFont="1" applyFill="1" applyBorder="1" applyAlignment="1">
      <alignment vertical="center" wrapText="1"/>
    </xf>
    <xf numFmtId="168" fontId="10" fillId="0" borderId="3" xfId="0" applyNumberFormat="1" applyFont="1" applyBorder="1"/>
    <xf numFmtId="167" fontId="7" fillId="3" borderId="3" xfId="1" applyNumberFormat="1" applyFont="1" applyFill="1" applyBorder="1" applyAlignment="1">
      <alignment vertical="center"/>
    </xf>
    <xf numFmtId="167" fontId="7" fillId="3" borderId="3" xfId="1" applyNumberFormat="1" applyFont="1" applyFill="1" applyBorder="1" applyAlignment="1">
      <alignment vertical="center" wrapText="1"/>
    </xf>
    <xf numFmtId="167" fontId="7" fillId="0" borderId="3" xfId="1" applyNumberFormat="1" applyFont="1" applyBorder="1" applyAlignment="1">
      <alignment horizontal="center" vertical="center"/>
    </xf>
    <xf numFmtId="0" fontId="10" fillId="0" borderId="3" xfId="0" applyFont="1" applyBorder="1"/>
    <xf numFmtId="2" fontId="7" fillId="0" borderId="3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/>
    </xf>
    <xf numFmtId="0" fontId="14" fillId="0" borderId="18" xfId="1" applyFont="1" applyBorder="1"/>
    <xf numFmtId="0" fontId="7" fillId="0" borderId="9" xfId="1" applyFont="1" applyBorder="1"/>
    <xf numFmtId="0" fontId="0" fillId="0" borderId="18" xfId="0" applyBorder="1"/>
    <xf numFmtId="165" fontId="4" fillId="0" borderId="18" xfId="1" applyNumberFormat="1" applyBorder="1"/>
    <xf numFmtId="165" fontId="21" fillId="0" borderId="18" xfId="1" applyNumberFormat="1" applyFont="1" applyBorder="1"/>
    <xf numFmtId="165" fontId="8" fillId="0" borderId="9" xfId="1" applyNumberFormat="1" applyFont="1" applyBorder="1"/>
    <xf numFmtId="165" fontId="8" fillId="0" borderId="18" xfId="1" applyNumberFormat="1" applyFont="1" applyBorder="1"/>
    <xf numFmtId="167" fontId="7" fillId="0" borderId="9" xfId="1" applyNumberFormat="1" applyFont="1" applyBorder="1" applyAlignment="1">
      <alignment horizontal="center" vertical="center"/>
    </xf>
    <xf numFmtId="2" fontId="10" fillId="0" borderId="9" xfId="0" applyNumberFormat="1" applyFont="1" applyBorder="1"/>
    <xf numFmtId="0" fontId="8" fillId="0" borderId="9" xfId="1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0" fontId="7" fillId="0" borderId="3" xfId="9" applyFont="1" applyBorder="1" applyAlignment="1">
      <alignment vertical="center"/>
    </xf>
    <xf numFmtId="0" fontId="7" fillId="0" borderId="3" xfId="9" applyFont="1" applyBorder="1" applyAlignment="1">
      <alignment vertical="center" wrapText="1"/>
    </xf>
    <xf numFmtId="167" fontId="9" fillId="0" borderId="3" xfId="2" applyNumberFormat="1" applyFont="1" applyBorder="1" applyAlignment="1">
      <alignment horizontal="right" vertical="center"/>
    </xf>
    <xf numFmtId="167" fontId="11" fillId="0" borderId="0" xfId="1" applyNumberFormat="1" applyFont="1"/>
    <xf numFmtId="0" fontId="42" fillId="0" borderId="0" xfId="0" applyFont="1"/>
    <xf numFmtId="0" fontId="45" fillId="0" borderId="0" xfId="14" applyFont="1" applyAlignment="1">
      <alignment horizontal="center" vertical="top"/>
    </xf>
    <xf numFmtId="0" fontId="46" fillId="0" borderId="0" xfId="14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4" fillId="0" borderId="0" xfId="14" applyFont="1" applyAlignment="1">
      <alignment vertical="center"/>
    </xf>
    <xf numFmtId="0" fontId="14" fillId="0" borderId="0" xfId="14" applyFont="1" applyAlignment="1">
      <alignment vertical="center" wrapText="1"/>
    </xf>
    <xf numFmtId="0" fontId="5" fillId="0" borderId="0" xfId="0" applyFont="1" applyAlignment="1">
      <alignment horizontal="center"/>
    </xf>
    <xf numFmtId="0" fontId="49" fillId="0" borderId="0" xfId="0" applyFont="1"/>
    <xf numFmtId="0" fontId="51" fillId="0" borderId="0" xfId="0" applyFont="1"/>
    <xf numFmtId="0" fontId="7" fillId="0" borderId="20" xfId="0" applyFont="1" applyBorder="1" applyAlignment="1">
      <alignment vertical="top" wrapText="1"/>
    </xf>
    <xf numFmtId="0" fontId="0" fillId="0" borderId="13" xfId="0" applyBorder="1"/>
    <xf numFmtId="0" fontId="8" fillId="0" borderId="2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54" fillId="0" borderId="0" xfId="0" applyFont="1" applyAlignment="1">
      <alignment vertical="center"/>
    </xf>
    <xf numFmtId="0" fontId="4" fillId="0" borderId="0" xfId="4"/>
    <xf numFmtId="0" fontId="18" fillId="0" borderId="3" xfId="4" applyFont="1" applyBorder="1" applyAlignment="1">
      <alignment horizontal="center"/>
    </xf>
    <xf numFmtId="0" fontId="54" fillId="0" borderId="0" xfId="4" applyFont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18" fillId="0" borderId="3" xfId="1" applyFont="1" applyBorder="1"/>
    <xf numFmtId="167" fontId="9" fillId="0" borderId="3" xfId="1" applyNumberFormat="1" applyFont="1" applyBorder="1"/>
    <xf numFmtId="0" fontId="18" fillId="0" borderId="3" xfId="1" applyFont="1" applyBorder="1" applyAlignment="1">
      <alignment horizontal="left"/>
    </xf>
    <xf numFmtId="0" fontId="6" fillId="0" borderId="3" xfId="0" applyFont="1" applyBorder="1"/>
    <xf numFmtId="0" fontId="55" fillId="0" borderId="3" xfId="1" applyFont="1" applyBorder="1" applyAlignment="1">
      <alignment vertical="center" wrapText="1"/>
    </xf>
    <xf numFmtId="0" fontId="56" fillId="0" borderId="3" xfId="1" applyFont="1" applyBorder="1"/>
    <xf numFmtId="0" fontId="9" fillId="0" borderId="0" xfId="1" applyFont="1" applyAlignment="1">
      <alignment horizontal="center" vertical="center"/>
    </xf>
    <xf numFmtId="167" fontId="8" fillId="0" borderId="0" xfId="1" applyNumberFormat="1" applyFont="1"/>
    <xf numFmtId="167" fontId="18" fillId="0" borderId="0" xfId="1" applyNumberFormat="1" applyFont="1"/>
    <xf numFmtId="167" fontId="9" fillId="0" borderId="0" xfId="1" applyNumberFormat="1" applyFont="1" applyProtection="1"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30" fillId="0" borderId="0" xfId="0" applyFont="1"/>
    <xf numFmtId="0" fontId="8" fillId="0" borderId="3" xfId="4" applyFont="1" applyBorder="1"/>
    <xf numFmtId="0" fontId="8" fillId="0" borderId="6" xfId="4" applyFont="1" applyBorder="1" applyAlignment="1">
      <alignment horizontal="left" indent="1"/>
    </xf>
    <xf numFmtId="0" fontId="8" fillId="0" borderId="3" xfId="4" quotePrefix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4" fillId="0" borderId="3" xfId="4" applyBorder="1"/>
    <xf numFmtId="0" fontId="11" fillId="0" borderId="3" xfId="2" applyFont="1" applyBorder="1" applyAlignment="1" applyProtection="1">
      <alignment horizontal="right" wrapText="1"/>
      <protection locked="0"/>
    </xf>
    <xf numFmtId="167" fontId="11" fillId="0" borderId="3" xfId="4" applyNumberFormat="1" applyFont="1" applyBorder="1"/>
    <xf numFmtId="167" fontId="11" fillId="0" borderId="5" xfId="4" applyNumberFormat="1" applyFont="1" applyBorder="1"/>
    <xf numFmtId="0" fontId="4" fillId="0" borderId="13" xfId="4" applyBorder="1"/>
    <xf numFmtId="167" fontId="11" fillId="0" borderId="13" xfId="4" applyNumberFormat="1" applyFont="1" applyBorder="1"/>
    <xf numFmtId="167" fontId="11" fillId="0" borderId="16" xfId="4" applyNumberFormat="1" applyFont="1" applyBorder="1"/>
    <xf numFmtId="0" fontId="7" fillId="0" borderId="17" xfId="4" applyFont="1" applyBorder="1" applyAlignment="1">
      <alignment horizontal="left"/>
    </xf>
    <xf numFmtId="0" fontId="8" fillId="0" borderId="17" xfId="4" applyFont="1" applyBorder="1" applyAlignment="1">
      <alignment horizontal="left" indent="1"/>
    </xf>
    <xf numFmtId="0" fontId="7" fillId="0" borderId="17" xfId="4" quotePrefix="1" applyFont="1" applyBorder="1" applyAlignment="1">
      <alignment horizontal="left"/>
    </xf>
    <xf numFmtId="0" fontId="8" fillId="0" borderId="27" xfId="4" applyFont="1" applyBorder="1" applyAlignment="1">
      <alignment horizontal="left" indent="1"/>
    </xf>
    <xf numFmtId="0" fontId="8" fillId="0" borderId="20" xfId="4" quotePrefix="1" applyFont="1" applyBorder="1" applyAlignment="1">
      <alignment horizontal="center"/>
    </xf>
    <xf numFmtId="0" fontId="8" fillId="0" borderId="25" xfId="4" applyFont="1" applyBorder="1" applyAlignment="1">
      <alignment horizontal="left" indent="1"/>
    </xf>
    <xf numFmtId="0" fontId="8" fillId="0" borderId="0" xfId="4" applyFont="1"/>
    <xf numFmtId="0" fontId="57" fillId="0" borderId="0" xfId="4" applyFont="1"/>
    <xf numFmtId="0" fontId="54" fillId="0" borderId="0" xfId="4" applyFont="1"/>
    <xf numFmtId="166" fontId="24" fillId="0" borderId="3" xfId="1" applyNumberFormat="1" applyFont="1" applyBorder="1"/>
    <xf numFmtId="0" fontId="11" fillId="0" borderId="3" xfId="2" applyFont="1" applyBorder="1" applyAlignment="1">
      <alignment horizontal="right" wrapText="1"/>
    </xf>
    <xf numFmtId="168" fontId="11" fillId="0" borderId="3" xfId="2" applyNumberFormat="1" applyFont="1" applyBorder="1" applyAlignment="1">
      <alignment horizontal="right" wrapText="1"/>
    </xf>
    <xf numFmtId="169" fontId="23" fillId="0" borderId="3" xfId="13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7" fontId="24" fillId="0" borderId="3" xfId="1" applyNumberFormat="1" applyFont="1" applyBorder="1"/>
    <xf numFmtId="2" fontId="10" fillId="0" borderId="3" xfId="0" applyNumberFormat="1" applyFont="1" applyBorder="1"/>
    <xf numFmtId="0" fontId="0" fillId="6" borderId="0" xfId="0" applyFill="1"/>
    <xf numFmtId="2" fontId="0" fillId="0" borderId="0" xfId="0" applyNumberFormat="1"/>
    <xf numFmtId="0" fontId="0" fillId="7" borderId="0" xfId="0" applyFill="1"/>
    <xf numFmtId="3" fontId="0" fillId="0" borderId="0" xfId="0" applyNumberFormat="1"/>
    <xf numFmtId="0" fontId="11" fillId="0" borderId="3" xfId="4" quotePrefix="1" applyFont="1" applyBorder="1" applyAlignment="1">
      <alignment horizontal="center"/>
    </xf>
    <xf numFmtId="167" fontId="8" fillId="2" borderId="3" xfId="1" applyNumberFormat="1" applyFont="1" applyFill="1" applyBorder="1" applyAlignment="1">
      <alignment horizontal="center" vertical="center" wrapText="1"/>
    </xf>
    <xf numFmtId="168" fontId="11" fillId="0" borderId="3" xfId="4" quotePrefix="1" applyNumberFormat="1" applyFont="1" applyBorder="1" applyAlignment="1">
      <alignment horizontal="center"/>
    </xf>
    <xf numFmtId="168" fontId="9" fillId="0" borderId="3" xfId="4" quotePrefix="1" applyNumberFormat="1" applyFont="1" applyBorder="1" applyAlignment="1">
      <alignment horizontal="center"/>
    </xf>
    <xf numFmtId="167" fontId="11" fillId="4" borderId="3" xfId="1" applyNumberFormat="1" applyFont="1" applyFill="1" applyBorder="1" applyProtection="1">
      <protection locked="0"/>
    </xf>
    <xf numFmtId="167" fontId="9" fillId="4" borderId="3" xfId="1" applyNumberFormat="1" applyFont="1" applyFill="1" applyBorder="1" applyProtection="1">
      <protection locked="0"/>
    </xf>
    <xf numFmtId="167" fontId="18" fillId="4" borderId="3" xfId="1" applyNumberFormat="1" applyFont="1" applyFill="1" applyBorder="1"/>
    <xf numFmtId="167" fontId="11" fillId="4" borderId="3" xfId="1" applyNumberFormat="1" applyFont="1" applyFill="1" applyBorder="1"/>
    <xf numFmtId="167" fontId="8" fillId="4" borderId="3" xfId="1" applyNumberFormat="1" applyFont="1" applyFill="1" applyBorder="1"/>
    <xf numFmtId="167" fontId="8" fillId="4" borderId="3" xfId="1" applyNumberFormat="1" applyFont="1" applyFill="1" applyBorder="1" applyAlignment="1">
      <alignment vertical="top" wrapText="1"/>
    </xf>
    <xf numFmtId="167" fontId="18" fillId="4" borderId="3" xfId="1" applyNumberFormat="1" applyFont="1" applyFill="1" applyBorder="1" applyAlignment="1">
      <alignment horizontal="left"/>
    </xf>
    <xf numFmtId="167" fontId="25" fillId="4" borderId="3" xfId="1" applyNumberFormat="1" applyFont="1" applyFill="1" applyBorder="1"/>
    <xf numFmtId="167" fontId="8" fillId="4" borderId="3" xfId="1" applyNumberFormat="1" applyFont="1" applyFill="1" applyBorder="1" applyAlignment="1">
      <alignment vertical="center"/>
    </xf>
    <xf numFmtId="0" fontId="0" fillId="4" borderId="0" xfId="0" applyFill="1"/>
    <xf numFmtId="167" fontId="24" fillId="0" borderId="3" xfId="1" applyNumberFormat="1" applyFont="1" applyBorder="1" applyAlignment="1" applyProtection="1">
      <alignment horizontal="right"/>
      <protection locked="0"/>
    </xf>
    <xf numFmtId="1" fontId="9" fillId="0" borderId="3" xfId="2" applyNumberFormat="1" applyFont="1" applyBorder="1" applyAlignment="1">
      <alignment horizontal="right" wrapText="1"/>
    </xf>
    <xf numFmtId="0" fontId="30" fillId="4" borderId="3" xfId="8" applyFont="1" applyFill="1" applyBorder="1" applyAlignment="1">
      <alignment horizontal="center"/>
    </xf>
    <xf numFmtId="167" fontId="11" fillId="4" borderId="3" xfId="2" applyNumberFormat="1" applyFont="1" applyFill="1" applyBorder="1" applyAlignment="1" applyProtection="1">
      <alignment horizontal="right"/>
      <protection locked="0"/>
    </xf>
    <xf numFmtId="168" fontId="11" fillId="4" borderId="3" xfId="2" applyNumberFormat="1" applyFont="1" applyFill="1" applyBorder="1" applyAlignment="1">
      <alignment horizontal="right" vertical="center" wrapText="1"/>
    </xf>
    <xf numFmtId="3" fontId="11" fillId="0" borderId="3" xfId="4" quotePrefix="1" applyNumberFormat="1" applyFont="1" applyBorder="1" applyAlignment="1">
      <alignment horizontal="center"/>
    </xf>
    <xf numFmtId="171" fontId="2" fillId="0" borderId="0" xfId="0" applyNumberFormat="1" applyFont="1"/>
    <xf numFmtId="0" fontId="60" fillId="0" borderId="0" xfId="26" applyFont="1" applyFill="1"/>
    <xf numFmtId="43" fontId="0" fillId="0" borderId="0" xfId="0" applyNumberFormat="1"/>
    <xf numFmtId="2" fontId="8" fillId="0" borderId="0" xfId="9" applyNumberFormat="1" applyFont="1" applyAlignment="1">
      <alignment vertical="center"/>
    </xf>
    <xf numFmtId="2" fontId="7" fillId="0" borderId="3" xfId="1" applyNumberFormat="1" applyFont="1" applyBorder="1" applyAlignment="1">
      <alignment vertical="center"/>
    </xf>
    <xf numFmtId="2" fontId="7" fillId="0" borderId="3" xfId="1" applyNumberFormat="1" applyFont="1" applyBorder="1" applyAlignment="1">
      <alignment vertical="center" wrapText="1"/>
    </xf>
    <xf numFmtId="2" fontId="8" fillId="2" borderId="3" xfId="1" quotePrefix="1" applyNumberFormat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center" vertical="center"/>
    </xf>
    <xf numFmtId="2" fontId="4" fillId="0" borderId="0" xfId="1" applyNumberFormat="1"/>
    <xf numFmtId="2" fontId="7" fillId="0" borderId="6" xfId="1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11" fillId="4" borderId="3" xfId="2" applyFont="1" applyFill="1" applyBorder="1" applyAlignment="1" applyProtection="1">
      <alignment horizontal="right" wrapText="1"/>
      <protection locked="0"/>
    </xf>
    <xf numFmtId="0" fontId="11" fillId="0" borderId="5" xfId="2" applyFont="1" applyBorder="1" applyAlignment="1" applyProtection="1">
      <alignment horizontal="right" wrapText="1"/>
      <protection locked="0"/>
    </xf>
    <xf numFmtId="0" fontId="11" fillId="4" borderId="5" xfId="2" applyFont="1" applyFill="1" applyBorder="1" applyAlignment="1" applyProtection="1">
      <alignment horizontal="right" wrapText="1"/>
      <protection locked="0"/>
    </xf>
    <xf numFmtId="167" fontId="0" fillId="0" borderId="0" xfId="0" applyNumberFormat="1"/>
    <xf numFmtId="167" fontId="11" fillId="4" borderId="9" xfId="2" applyNumberFormat="1" applyFont="1" applyFill="1" applyBorder="1" applyAlignment="1" applyProtection="1">
      <alignment horizontal="right"/>
      <protection locked="0"/>
    </xf>
    <xf numFmtId="168" fontId="11" fillId="4" borderId="14" xfId="2" applyNumberFormat="1" applyFont="1" applyFill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/>
    </xf>
    <xf numFmtId="0" fontId="30" fillId="4" borderId="12" xfId="8" applyFont="1" applyFill="1" applyBorder="1" applyAlignment="1">
      <alignment horizontal="center"/>
    </xf>
    <xf numFmtId="4" fontId="16" fillId="0" borderId="3" xfId="2294" applyNumberFormat="1" applyFont="1" applyFill="1" applyBorder="1" applyAlignment="1">
      <alignment horizontal="right" vertical="center"/>
    </xf>
    <xf numFmtId="168" fontId="16" fillId="0" borderId="3" xfId="2" applyNumberFormat="1" applyFont="1" applyBorder="1" applyAlignment="1">
      <alignment horizontal="right" vertical="center"/>
    </xf>
    <xf numFmtId="2" fontId="11" fillId="0" borderId="3" xfId="2279" applyNumberFormat="1" applyFont="1" applyBorder="1" applyAlignment="1">
      <alignment horizontal="right"/>
    </xf>
    <xf numFmtId="0" fontId="0" fillId="0" borderId="3" xfId="0" applyBorder="1"/>
    <xf numFmtId="0" fontId="4" fillId="0" borderId="0" xfId="2426"/>
    <xf numFmtId="167" fontId="7" fillId="39" borderId="3" xfId="1" quotePrefix="1" applyNumberFormat="1" applyFont="1" applyFill="1" applyBorder="1" applyAlignment="1">
      <alignment horizontal="center" vertical="center" wrapText="1"/>
    </xf>
    <xf numFmtId="0" fontId="7" fillId="39" borderId="3" xfId="1" applyFont="1" applyFill="1" applyBorder="1" applyAlignment="1">
      <alignment horizontal="center" vertical="center"/>
    </xf>
    <xf numFmtId="0" fontId="17" fillId="39" borderId="9" xfId="0" applyFont="1" applyFill="1" applyBorder="1" applyAlignment="1">
      <alignment vertical="center"/>
    </xf>
    <xf numFmtId="0" fontId="17" fillId="39" borderId="9" xfId="0" applyFont="1" applyFill="1" applyBorder="1" applyAlignment="1">
      <alignment horizontal="center" vertical="center"/>
    </xf>
    <xf numFmtId="0" fontId="20" fillId="0" borderId="41" xfId="1" applyFont="1" applyBorder="1" applyAlignment="1">
      <alignment horizontal="left" vertical="center" wrapText="1"/>
    </xf>
    <xf numFmtId="0" fontId="7" fillId="0" borderId="41" xfId="1" applyFont="1" applyBorder="1" applyAlignment="1">
      <alignment horizontal="left" vertical="center" wrapText="1"/>
    </xf>
    <xf numFmtId="0" fontId="7" fillId="0" borderId="42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0" fontId="7" fillId="0" borderId="43" xfId="1" applyFont="1" applyBorder="1" applyAlignment="1">
      <alignment vertical="center" wrapText="1"/>
    </xf>
    <xf numFmtId="0" fontId="7" fillId="0" borderId="41" xfId="1" applyFont="1" applyBorder="1" applyAlignment="1">
      <alignment horizontal="left" vertical="center"/>
    </xf>
    <xf numFmtId="43" fontId="40" fillId="0" borderId="0" xfId="0" applyNumberFormat="1" applyFont="1"/>
    <xf numFmtId="165" fontId="9" fillId="0" borderId="3" xfId="1" applyNumberFormat="1" applyFont="1" applyBorder="1" applyAlignment="1">
      <alignment vertical="center"/>
    </xf>
    <xf numFmtId="165" fontId="4" fillId="0" borderId="3" xfId="1" applyNumberFormat="1" applyBorder="1" applyProtection="1">
      <protection locked="0"/>
    </xf>
    <xf numFmtId="165" fontId="11" fillId="0" borderId="9" xfId="1" applyNumberFormat="1" applyFont="1" applyBorder="1" applyAlignment="1" applyProtection="1">
      <alignment horizontal="right" vertical="center"/>
      <protection locked="0"/>
    </xf>
    <xf numFmtId="165" fontId="11" fillId="0" borderId="9" xfId="1" applyNumberFormat="1" applyFont="1" applyBorder="1" applyAlignment="1" applyProtection="1">
      <alignment horizontal="right"/>
      <protection locked="0"/>
    </xf>
    <xf numFmtId="0" fontId="8" fillId="39" borderId="3" xfId="1" applyFont="1" applyFill="1" applyBorder="1" applyAlignment="1">
      <alignment horizontal="center" vertical="center"/>
    </xf>
    <xf numFmtId="172" fontId="11" fillId="0" borderId="3" xfId="1" applyNumberFormat="1" applyFont="1" applyBorder="1" applyProtection="1">
      <protection locked="0"/>
    </xf>
    <xf numFmtId="166" fontId="11" fillId="0" borderId="9" xfId="1" applyNumberFormat="1" applyFont="1" applyBorder="1" applyProtection="1">
      <protection locked="0"/>
    </xf>
    <xf numFmtId="165" fontId="11" fillId="0" borderId="9" xfId="1" applyNumberFormat="1" applyFont="1" applyBorder="1" applyProtection="1">
      <protection locked="0"/>
    </xf>
    <xf numFmtId="0" fontId="9" fillId="0" borderId="3" xfId="9" applyFont="1" applyBorder="1"/>
    <xf numFmtId="0" fontId="14" fillId="0" borderId="3" xfId="1" applyFont="1" applyBorder="1"/>
    <xf numFmtId="165" fontId="9" fillId="0" borderId="3" xfId="4" applyNumberFormat="1" applyFont="1" applyBorder="1"/>
    <xf numFmtId="165" fontId="9" fillId="0" borderId="3" xfId="1" applyNumberFormat="1" applyFont="1" applyBorder="1" applyAlignment="1">
      <alignment horizontal="right" vertical="center"/>
    </xf>
    <xf numFmtId="165" fontId="9" fillId="0" borderId="3" xfId="1" applyNumberFormat="1" applyFont="1" applyBorder="1" applyAlignment="1">
      <alignment horizontal="right"/>
    </xf>
    <xf numFmtId="0" fontId="32" fillId="0" borderId="18" xfId="0" applyFont="1" applyBorder="1"/>
    <xf numFmtId="0" fontId="16" fillId="0" borderId="3" xfId="0" applyFont="1" applyBorder="1"/>
    <xf numFmtId="165" fontId="9" fillId="0" borderId="3" xfId="9" applyNumberFormat="1" applyFont="1" applyBorder="1"/>
    <xf numFmtId="0" fontId="11" fillId="0" borderId="3" xfId="0" applyFont="1" applyBorder="1"/>
    <xf numFmtId="168" fontId="11" fillId="0" borderId="3" xfId="0" applyNumberFormat="1" applyFont="1" applyBorder="1"/>
    <xf numFmtId="0" fontId="11" fillId="0" borderId="5" xfId="0" applyFont="1" applyBorder="1"/>
    <xf numFmtId="167" fontId="8" fillId="39" borderId="3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9" fontId="24" fillId="0" borderId="3" xfId="13" applyNumberFormat="1" applyFont="1" applyBorder="1"/>
    <xf numFmtId="167" fontId="8" fillId="39" borderId="3" xfId="1" quotePrefix="1" applyNumberFormat="1" applyFont="1" applyFill="1" applyBorder="1" applyAlignment="1">
      <alignment horizontal="center" vertical="center" wrapText="1"/>
    </xf>
    <xf numFmtId="167" fontId="8" fillId="39" borderId="3" xfId="1" applyNumberFormat="1" applyFont="1" applyFill="1" applyBorder="1" applyAlignment="1">
      <alignment vertical="center" wrapText="1"/>
    </xf>
    <xf numFmtId="2" fontId="24" fillId="0" borderId="3" xfId="1" applyNumberFormat="1" applyFont="1" applyBorder="1" applyAlignment="1">
      <alignment vertical="center"/>
    </xf>
    <xf numFmtId="2" fontId="23" fillId="0" borderId="3" xfId="1" applyNumberFormat="1" applyFont="1" applyBorder="1" applyAlignment="1">
      <alignment vertical="center"/>
    </xf>
    <xf numFmtId="2" fontId="11" fillId="0" borderId="3" xfId="1" applyNumberFormat="1" applyFont="1" applyBorder="1"/>
    <xf numFmtId="2" fontId="11" fillId="0" borderId="3" xfId="9" applyNumberFormat="1" applyFont="1" applyBorder="1"/>
    <xf numFmtId="0" fontId="8" fillId="3" borderId="14" xfId="1" applyFont="1" applyFill="1" applyBorder="1" applyAlignment="1">
      <alignment horizontal="center" vertical="center"/>
    </xf>
    <xf numFmtId="0" fontId="8" fillId="0" borderId="14" xfId="4" quotePrefix="1" applyFont="1" applyBorder="1" applyAlignment="1">
      <alignment horizontal="center"/>
    </xf>
    <xf numFmtId="0" fontId="11" fillId="0" borderId="14" xfId="2" applyFont="1" applyBorder="1" applyAlignment="1" applyProtection="1">
      <alignment horizontal="right" wrapText="1"/>
      <protection locked="0"/>
    </xf>
    <xf numFmtId="0" fontId="8" fillId="3" borderId="20" xfId="1" applyFont="1" applyFill="1" applyBorder="1" applyAlignment="1">
      <alignment horizontal="center" vertical="center"/>
    </xf>
    <xf numFmtId="0" fontId="7" fillId="0" borderId="17" xfId="4" applyFont="1" applyBorder="1"/>
    <xf numFmtId="0" fontId="7" fillId="39" borderId="14" xfId="1" applyFont="1" applyFill="1" applyBorder="1" applyAlignment="1">
      <alignment horizontal="center" vertical="center"/>
    </xf>
    <xf numFmtId="0" fontId="7" fillId="39" borderId="20" xfId="1" applyFont="1" applyFill="1" applyBorder="1" applyAlignment="1">
      <alignment horizontal="center" vertical="center"/>
    </xf>
    <xf numFmtId="0" fontId="7" fillId="0" borderId="3" xfId="4" applyFont="1" applyBorder="1" applyAlignment="1">
      <alignment horizontal="left"/>
    </xf>
    <xf numFmtId="0" fontId="8" fillId="0" borderId="3" xfId="4" applyFont="1" applyBorder="1" applyAlignment="1">
      <alignment horizontal="left" indent="1"/>
    </xf>
    <xf numFmtId="0" fontId="7" fillId="0" borderId="3" xfId="4" quotePrefix="1" applyFont="1" applyBorder="1" applyAlignment="1">
      <alignment horizontal="left"/>
    </xf>
    <xf numFmtId="0" fontId="27" fillId="0" borderId="3" xfId="4" applyFont="1" applyBorder="1" applyAlignment="1">
      <alignment horizontal="left" indent="1"/>
    </xf>
    <xf numFmtId="0" fontId="7" fillId="39" borderId="3" xfId="4" applyFont="1" applyFill="1" applyBorder="1" applyAlignment="1">
      <alignment horizontal="center" vertical="center"/>
    </xf>
    <xf numFmtId="0" fontId="7" fillId="5" borderId="3" xfId="4" applyFont="1" applyFill="1" applyBorder="1" applyAlignment="1">
      <alignment horizontal="center"/>
    </xf>
    <xf numFmtId="0" fontId="7" fillId="0" borderId="3" xfId="4" applyFont="1" applyBorder="1" applyAlignment="1">
      <alignment horizontal="left" indent="1"/>
    </xf>
    <xf numFmtId="0" fontId="7" fillId="0" borderId="3" xfId="4" quotePrefix="1" applyFont="1" applyBorder="1" applyAlignment="1">
      <alignment horizontal="left" vertical="center"/>
    </xf>
    <xf numFmtId="2" fontId="11" fillId="0" borderId="3" xfId="4" quotePrefix="1" applyNumberFormat="1" applyFont="1" applyBorder="1" applyAlignment="1">
      <alignment horizontal="center"/>
    </xf>
    <xf numFmtId="0" fontId="7" fillId="0" borderId="3" xfId="4" applyFont="1" applyBorder="1" applyAlignment="1">
      <alignment vertical="top" wrapText="1"/>
    </xf>
    <xf numFmtId="0" fontId="8" fillId="0" borderId="3" xfId="4" applyFont="1" applyBorder="1" applyAlignment="1">
      <alignment vertical="top" wrapText="1"/>
    </xf>
    <xf numFmtId="0" fontId="8" fillId="0" borderId="3" xfId="4" applyFont="1" applyBorder="1" applyAlignment="1">
      <alignment horizontal="left" vertical="center"/>
    </xf>
    <xf numFmtId="168" fontId="11" fillId="0" borderId="13" xfId="0" applyNumberFormat="1" applyFont="1" applyBorder="1"/>
    <xf numFmtId="168" fontId="11" fillId="0" borderId="5" xfId="0" applyNumberFormat="1" applyFont="1" applyBorder="1"/>
    <xf numFmtId="168" fontId="11" fillId="0" borderId="16" xfId="0" applyNumberFormat="1" applyFont="1" applyBorder="1"/>
    <xf numFmtId="0" fontId="18" fillId="0" borderId="12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8" fillId="39" borderId="14" xfId="1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/>
    <xf numFmtId="0" fontId="11" fillId="0" borderId="29" xfId="0" applyFont="1" applyBorder="1"/>
    <xf numFmtId="0" fontId="8" fillId="39" borderId="20" xfId="1" applyFont="1" applyFill="1" applyBorder="1" applyAlignment="1">
      <alignment horizontal="center" vertical="center"/>
    </xf>
    <xf numFmtId="0" fontId="0" fillId="0" borderId="20" xfId="0" applyBorder="1"/>
    <xf numFmtId="0" fontId="11" fillId="0" borderId="20" xfId="0" applyFont="1" applyBorder="1"/>
    <xf numFmtId="0" fontId="11" fillId="0" borderId="4" xfId="0" applyFont="1" applyBorder="1"/>
    <xf numFmtId="167" fontId="11" fillId="4" borderId="3" xfId="0" applyNumberFormat="1" applyFont="1" applyFill="1" applyBorder="1" applyAlignment="1">
      <alignment horizontal="right"/>
    </xf>
    <xf numFmtId="167" fontId="11" fillId="4" borderId="5" xfId="0" applyNumberFormat="1" applyFont="1" applyFill="1" applyBorder="1" applyAlignment="1">
      <alignment horizontal="right"/>
    </xf>
    <xf numFmtId="2" fontId="11" fillId="0" borderId="3" xfId="9" applyNumberFormat="1" applyFont="1" applyBorder="1" applyAlignment="1">
      <alignment horizontal="right" wrapText="1"/>
    </xf>
    <xf numFmtId="165" fontId="24" fillId="0" borderId="3" xfId="4" applyNumberFormat="1" applyFont="1" applyBorder="1"/>
    <xf numFmtId="165" fontId="11" fillId="0" borderId="3" xfId="1" applyNumberFormat="1" applyFont="1" applyBorder="1" applyProtection="1">
      <protection locked="0"/>
    </xf>
    <xf numFmtId="165" fontId="9" fillId="0" borderId="3" xfId="1" applyNumberFormat="1" applyFont="1" applyBorder="1" applyProtection="1">
      <protection locked="0"/>
    </xf>
    <xf numFmtId="165" fontId="9" fillId="0" borderId="9" xfId="1" applyNumberFormat="1" applyFont="1" applyBorder="1" applyAlignment="1" applyProtection="1">
      <alignment horizontal="right"/>
      <protection locked="0"/>
    </xf>
    <xf numFmtId="0" fontId="30" fillId="0" borderId="3" xfId="0" applyFont="1" applyBorder="1" applyAlignment="1">
      <alignment horizontal="center" vertical="center"/>
    </xf>
    <xf numFmtId="169" fontId="94" fillId="0" borderId="3" xfId="13" applyNumberFormat="1" applyFont="1" applyBorder="1" applyAlignment="1">
      <alignment vertical="center"/>
    </xf>
    <xf numFmtId="168" fontId="94" fillId="0" borderId="3" xfId="0" applyNumberFormat="1" applyFont="1" applyBorder="1" applyAlignment="1">
      <alignment vertical="center"/>
    </xf>
    <xf numFmtId="167" fontId="16" fillId="4" borderId="3" xfId="2" applyNumberFormat="1" applyFont="1" applyFill="1" applyBorder="1" applyAlignment="1" applyProtection="1">
      <alignment horizontal="right"/>
      <protection locked="0"/>
    </xf>
    <xf numFmtId="167" fontId="16" fillId="0" borderId="3" xfId="30" applyNumberFormat="1" applyFont="1" applyBorder="1" applyAlignment="1" applyProtection="1">
      <alignment horizontal="right"/>
      <protection locked="0"/>
    </xf>
    <xf numFmtId="168" fontId="16" fillId="4" borderId="14" xfId="2" applyNumberFormat="1" applyFont="1" applyFill="1" applyBorder="1" applyAlignment="1">
      <alignment horizontal="right" vertical="center" wrapText="1"/>
    </xf>
    <xf numFmtId="168" fontId="16" fillId="4" borderId="3" xfId="2" applyNumberFormat="1" applyFont="1" applyFill="1" applyBorder="1" applyAlignment="1">
      <alignment horizontal="right" vertical="center" wrapText="1"/>
    </xf>
    <xf numFmtId="0" fontId="1" fillId="0" borderId="0" xfId="0" applyFont="1"/>
    <xf numFmtId="165" fontId="8" fillId="2" borderId="40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95" fillId="0" borderId="0" xfId="0" applyFont="1"/>
    <xf numFmtId="178" fontId="0" fillId="0" borderId="0" xfId="14992" applyNumberFormat="1" applyFont="1"/>
    <xf numFmtId="170" fontId="0" fillId="0" borderId="0" xfId="0" applyNumberFormat="1"/>
    <xf numFmtId="167" fontId="16" fillId="4" borderId="8" xfId="2" applyNumberFormat="1" applyFont="1" applyFill="1" applyBorder="1" applyAlignment="1" applyProtection="1">
      <alignment horizontal="right"/>
      <protection locked="0"/>
    </xf>
    <xf numFmtId="0" fontId="96" fillId="0" borderId="41" xfId="1" applyFont="1" applyBorder="1" applyAlignment="1">
      <alignment horizontal="left" vertical="center" wrapText="1"/>
    </xf>
    <xf numFmtId="167" fontId="97" fillId="0" borderId="3" xfId="1" applyNumberFormat="1" applyFont="1" applyBorder="1"/>
    <xf numFmtId="167" fontId="97" fillId="0" borderId="40" xfId="1" applyNumberFormat="1" applyFont="1" applyBorder="1"/>
    <xf numFmtId="0" fontId="8" fillId="39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4" applyFont="1" applyAlignment="1">
      <alignment horizontal="center"/>
    </xf>
    <xf numFmtId="0" fontId="8" fillId="4" borderId="3" xfId="1" applyFont="1" applyFill="1" applyBorder="1"/>
    <xf numFmtId="0" fontId="12" fillId="4" borderId="3" xfId="1" applyFont="1" applyFill="1" applyBorder="1"/>
    <xf numFmtId="0" fontId="94" fillId="0" borderId="0" xfId="0" applyFont="1"/>
    <xf numFmtId="165" fontId="94" fillId="0" borderId="0" xfId="0" applyNumberFormat="1" applyFont="1"/>
    <xf numFmtId="168" fontId="94" fillId="0" borderId="0" xfId="0" applyNumberFormat="1" applyFont="1"/>
    <xf numFmtId="168" fontId="16" fillId="0" borderId="0" xfId="0" applyNumberFormat="1" applyFont="1"/>
    <xf numFmtId="2" fontId="16" fillId="0" borderId="0" xfId="0" applyNumberFormat="1" applyFont="1"/>
    <xf numFmtId="0" fontId="55" fillId="0" borderId="8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/>
    </xf>
    <xf numFmtId="167" fontId="11" fillId="0" borderId="13" xfId="1" applyNumberFormat="1" applyFont="1" applyBorder="1"/>
    <xf numFmtId="167" fontId="8" fillId="0" borderId="5" xfId="1" applyNumberFormat="1" applyFont="1" applyBorder="1"/>
    <xf numFmtId="167" fontId="18" fillId="0" borderId="5" xfId="1" applyNumberFormat="1" applyFont="1" applyBorder="1"/>
    <xf numFmtId="167" fontId="9" fillId="0" borderId="5" xfId="1" applyNumberFormat="1" applyFont="1" applyBorder="1" applyProtection="1">
      <protection locked="0"/>
    </xf>
    <xf numFmtId="167" fontId="11" fillId="0" borderId="5" xfId="1" applyNumberFormat="1" applyFont="1" applyBorder="1"/>
    <xf numFmtId="167" fontId="11" fillId="0" borderId="16" xfId="1" applyNumberFormat="1" applyFont="1" applyBorder="1"/>
    <xf numFmtId="167" fontId="11" fillId="4" borderId="13" xfId="1" applyNumberFormat="1" applyFont="1" applyFill="1" applyBorder="1"/>
    <xf numFmtId="167" fontId="8" fillId="4" borderId="5" xfId="1" applyNumberFormat="1" applyFont="1" applyFill="1" applyBorder="1"/>
    <xf numFmtId="167" fontId="18" fillId="4" borderId="5" xfId="1" applyNumberFormat="1" applyFont="1" applyFill="1" applyBorder="1"/>
    <xf numFmtId="167" fontId="11" fillId="4" borderId="5" xfId="1" applyNumberFormat="1" applyFont="1" applyFill="1" applyBorder="1"/>
    <xf numFmtId="167" fontId="9" fillId="4" borderId="5" xfId="1" applyNumberFormat="1" applyFont="1" applyFill="1" applyBorder="1" applyProtection="1">
      <protection locked="0"/>
    </xf>
    <xf numFmtId="167" fontId="11" fillId="4" borderId="16" xfId="1" applyNumberFormat="1" applyFont="1" applyFill="1" applyBorder="1"/>
    <xf numFmtId="167" fontId="11" fillId="4" borderId="8" xfId="1" applyNumberFormat="1" applyFont="1" applyFill="1" applyBorder="1" applyProtection="1">
      <protection locked="0"/>
    </xf>
    <xf numFmtId="165" fontId="9" fillId="4" borderId="3" xfId="1" applyNumberFormat="1" applyFont="1" applyFill="1" applyBorder="1" applyProtection="1">
      <protection locked="0"/>
    </xf>
    <xf numFmtId="167" fontId="7" fillId="4" borderId="3" xfId="1" applyNumberFormat="1" applyFont="1" applyFill="1" applyBorder="1"/>
    <xf numFmtId="167" fontId="7" fillId="4" borderId="3" xfId="1" applyNumberFormat="1" applyFont="1" applyFill="1" applyBorder="1" applyAlignment="1">
      <alignment vertical="center"/>
    </xf>
    <xf numFmtId="167" fontId="19" fillId="4" borderId="3" xfId="1" applyNumberFormat="1" applyFont="1" applyFill="1" applyBorder="1"/>
    <xf numFmtId="167" fontId="7" fillId="4" borderId="3" xfId="1" applyNumberFormat="1" applyFont="1" applyFill="1" applyBorder="1" applyAlignment="1">
      <alignment vertical="top" wrapText="1"/>
    </xf>
    <xf numFmtId="167" fontId="19" fillId="4" borderId="3" xfId="1" applyNumberFormat="1" applyFont="1" applyFill="1" applyBorder="1" applyAlignment="1">
      <alignment horizontal="left"/>
    </xf>
    <xf numFmtId="0" fontId="9" fillId="4" borderId="20" xfId="1" applyFont="1" applyFill="1" applyBorder="1" applyAlignment="1">
      <alignment horizontal="center" vertical="center"/>
    </xf>
    <xf numFmtId="0" fontId="8" fillId="39" borderId="3" xfId="1" applyFont="1" applyFill="1" applyBorder="1" applyAlignment="1">
      <alignment horizontal="center" vertical="center" wrapText="1"/>
    </xf>
    <xf numFmtId="168" fontId="16" fillId="4" borderId="3" xfId="2" quotePrefix="1" applyNumberFormat="1" applyFont="1" applyFill="1" applyBorder="1" applyAlignment="1">
      <alignment horizontal="right" vertical="center" wrapText="1"/>
    </xf>
    <xf numFmtId="2" fontId="11" fillId="0" borderId="3" xfId="2" quotePrefix="1" applyNumberFormat="1" applyFont="1" applyBorder="1" applyAlignment="1" applyProtection="1">
      <alignment horizontal="right" wrapText="1"/>
      <protection locked="0"/>
    </xf>
    <xf numFmtId="167" fontId="23" fillId="0" borderId="3" xfId="1" quotePrefix="1" applyNumberFormat="1" applyFont="1" applyBorder="1" applyAlignment="1">
      <alignment horizontal="right"/>
    </xf>
    <xf numFmtId="2" fontId="37" fillId="0" borderId="3" xfId="0" quotePrefix="1" applyNumberFormat="1" applyFont="1" applyBorder="1" applyAlignment="1">
      <alignment horizontal="right"/>
    </xf>
    <xf numFmtId="167" fontId="23" fillId="0" borderId="3" xfId="1" applyNumberFormat="1" applyFont="1" applyBorder="1" applyAlignment="1">
      <alignment horizontal="right"/>
    </xf>
    <xf numFmtId="167" fontId="23" fillId="0" borderId="3" xfId="1" applyNumberFormat="1" applyFont="1" applyBorder="1"/>
    <xf numFmtId="2" fontId="11" fillId="0" borderId="3" xfId="2" applyNumberFormat="1" applyFont="1" applyBorder="1" applyAlignment="1" applyProtection="1">
      <alignment horizontal="right" wrapText="1"/>
      <protection locked="0"/>
    </xf>
    <xf numFmtId="0" fontId="8" fillId="39" borderId="3" xfId="1" applyFont="1" applyFill="1" applyBorder="1" applyAlignment="1">
      <alignment horizontal="center" vertical="center" wrapText="1"/>
    </xf>
    <xf numFmtId="165" fontId="23" fillId="0" borderId="3" xfId="4" applyNumberFormat="1" applyFont="1" applyFill="1" applyBorder="1" applyAlignment="1" applyProtection="1"/>
    <xf numFmtId="165" fontId="24" fillId="0" borderId="3" xfId="4" applyNumberFormat="1" applyFont="1" applyFill="1" applyBorder="1" applyAlignment="1" applyProtection="1"/>
    <xf numFmtId="165" fontId="11" fillId="0" borderId="3" xfId="4" applyNumberFormat="1" applyFont="1" applyFill="1" applyBorder="1"/>
    <xf numFmtId="1" fontId="9" fillId="0" borderId="3" xfId="0" applyNumberFormat="1" applyFont="1" applyBorder="1" applyAlignment="1">
      <alignment vertical="center"/>
    </xf>
    <xf numFmtId="1" fontId="11" fillId="4" borderId="3" xfId="0" applyNumberFormat="1" applyFont="1" applyFill="1" applyBorder="1" applyAlignment="1">
      <alignment vertical="center"/>
    </xf>
    <xf numFmtId="1" fontId="9" fillId="4" borderId="3" xfId="0" applyNumberFormat="1" applyFont="1" applyFill="1" applyBorder="1" applyAlignment="1">
      <alignment vertical="center"/>
    </xf>
    <xf numFmtId="0" fontId="7" fillId="0" borderId="18" xfId="1" applyFont="1" applyBorder="1"/>
    <xf numFmtId="0" fontId="7" fillId="0" borderId="19" xfId="1" applyFont="1" applyBorder="1"/>
    <xf numFmtId="0" fontId="8" fillId="0" borderId="3" xfId="1" applyFont="1" applyBorder="1" applyAlignment="1">
      <alignment horizontal="left"/>
    </xf>
    <xf numFmtId="0" fontId="8" fillId="39" borderId="3" xfId="1" applyFont="1" applyFill="1" applyBorder="1" applyAlignment="1">
      <alignment horizontal="center" vertical="center" wrapText="1"/>
    </xf>
    <xf numFmtId="0" fontId="8" fillId="39" borderId="3" xfId="1" applyFont="1" applyFill="1" applyBorder="1" applyAlignment="1">
      <alignment horizontal="center" vertical="center" wrapText="1"/>
    </xf>
    <xf numFmtId="0" fontId="8" fillId="39" borderId="3" xfId="1" applyFont="1" applyFill="1" applyBorder="1" applyAlignment="1">
      <alignment horizontal="center" vertical="center" wrapText="1"/>
    </xf>
    <xf numFmtId="0" fontId="8" fillId="39" borderId="3" xfId="1" applyFont="1" applyFill="1" applyBorder="1" applyAlignment="1">
      <alignment horizontal="center" vertical="center" wrapText="1"/>
    </xf>
    <xf numFmtId="0" fontId="8" fillId="39" borderId="3" xfId="1" applyFont="1" applyFill="1" applyBorder="1" applyAlignment="1">
      <alignment horizontal="center" vertical="center" wrapText="1"/>
    </xf>
    <xf numFmtId="0" fontId="8" fillId="39" borderId="3" xfId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vertical="center" wrapText="1"/>
    </xf>
    <xf numFmtId="0" fontId="52" fillId="4" borderId="0" xfId="0" applyFont="1" applyFill="1"/>
    <xf numFmtId="167" fontId="23" fillId="0" borderId="3" xfId="1" applyNumberFormat="1" applyFont="1" applyFill="1" applyBorder="1" applyAlignment="1" applyProtection="1">
      <alignment horizontal="right"/>
      <protection locked="0"/>
    </xf>
    <xf numFmtId="167" fontId="11" fillId="0" borderId="3" xfId="1" applyNumberFormat="1" applyFont="1" applyFill="1" applyBorder="1" applyAlignment="1" applyProtection="1">
      <alignment horizontal="right"/>
      <protection locked="0"/>
    </xf>
    <xf numFmtId="167" fontId="23" fillId="4" borderId="3" xfId="1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/>
    <xf numFmtId="0" fontId="8" fillId="39" borderId="0" xfId="1" applyFont="1" applyFill="1" applyBorder="1" applyAlignment="1">
      <alignment horizontal="center" vertical="center" wrapText="1"/>
    </xf>
    <xf numFmtId="165" fontId="11" fillId="4" borderId="3" xfId="1" applyNumberFormat="1" applyFont="1" applyFill="1" applyBorder="1" applyProtection="1">
      <protection locked="0"/>
    </xf>
    <xf numFmtId="167" fontId="9" fillId="4" borderId="3" xfId="1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6" fontId="9" fillId="4" borderId="3" xfId="1" applyNumberFormat="1" applyFont="1" applyFill="1" applyBorder="1"/>
    <xf numFmtId="0" fontId="109" fillId="0" borderId="0" xfId="0" applyFont="1" applyFill="1" applyBorder="1"/>
    <xf numFmtId="0" fontId="7" fillId="39" borderId="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7" fontId="8" fillId="39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6" borderId="41" xfId="1" applyFont="1" applyFill="1" applyBorder="1" applyAlignment="1">
      <alignment horizontal="center" vertical="center" wrapText="1"/>
    </xf>
    <xf numFmtId="166" fontId="23" fillId="0" borderId="3" xfId="1" applyNumberFormat="1" applyFont="1" applyBorder="1" applyAlignment="1" applyProtection="1">
      <alignment horizontal="right"/>
      <protection locked="0"/>
    </xf>
    <xf numFmtId="165" fontId="23" fillId="0" borderId="48" xfId="15207" applyNumberFormat="1" applyFont="1" applyBorder="1" applyAlignment="1" applyProtection="1">
      <alignment horizontal="right"/>
    </xf>
    <xf numFmtId="165" fontId="23" fillId="0" borderId="8" xfId="15207" applyNumberFormat="1" applyFont="1" applyBorder="1" applyAlignment="1" applyProtection="1">
      <alignment horizontal="right"/>
    </xf>
    <xf numFmtId="166" fontId="11" fillId="44" borderId="3" xfId="0" applyNumberFormat="1" applyFont="1" applyFill="1" applyBorder="1"/>
    <xf numFmtId="165" fontId="23" fillId="0" borderId="3" xfId="15207" applyNumberFormat="1" applyFont="1" applyBorder="1" applyAlignment="1" applyProtection="1">
      <alignment horizontal="right"/>
    </xf>
    <xf numFmtId="165" fontId="11" fillId="44" borderId="3" xfId="0" applyNumberFormat="1" applyFont="1" applyFill="1" applyBorder="1"/>
    <xf numFmtId="167" fontId="23" fillId="0" borderId="29" xfId="15207" applyNumberFormat="1" applyFont="1" applyBorder="1" applyAlignment="1" applyProtection="1">
      <alignment horizontal="right"/>
    </xf>
    <xf numFmtId="167" fontId="23" fillId="0" borderId="5" xfId="15207" applyNumberFormat="1" applyFont="1" applyBorder="1" applyAlignment="1" applyProtection="1">
      <alignment horizontal="right"/>
    </xf>
    <xf numFmtId="167" fontId="11" fillId="44" borderId="3" xfId="0" applyNumberFormat="1" applyFont="1" applyFill="1" applyBorder="1"/>
    <xf numFmtId="2" fontId="11" fillId="4" borderId="3" xfId="2426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9" fillId="4" borderId="3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4" borderId="3" xfId="1" applyFont="1" applyFill="1" applyBorder="1" applyAlignment="1">
      <alignment vertical="center"/>
    </xf>
    <xf numFmtId="170" fontId="9" fillId="4" borderId="3" xfId="13" applyNumberFormat="1" applyFont="1" applyFill="1" applyBorder="1" applyAlignment="1">
      <alignment vertical="center"/>
    </xf>
    <xf numFmtId="2" fontId="23" fillId="4" borderId="3" xfId="15207" applyNumberFormat="1" applyFont="1" applyFill="1" applyBorder="1" applyAlignment="1">
      <alignment horizontal="right" vertical="center"/>
    </xf>
    <xf numFmtId="0" fontId="8" fillId="4" borderId="3" xfId="1" applyFont="1" applyFill="1" applyBorder="1" applyAlignment="1">
      <alignment vertical="center"/>
    </xf>
    <xf numFmtId="170" fontId="11" fillId="4" borderId="3" xfId="13" applyNumberFormat="1" applyFont="1" applyFill="1" applyBorder="1" applyAlignment="1" applyProtection="1">
      <alignment vertical="center"/>
      <protection locked="0"/>
    </xf>
    <xf numFmtId="167" fontId="11" fillId="4" borderId="3" xfId="4" applyNumberFormat="1" applyFont="1" applyFill="1" applyBorder="1" applyAlignment="1">
      <alignment horizontal="right"/>
    </xf>
    <xf numFmtId="170" fontId="9" fillId="4" borderId="3" xfId="13" applyNumberFormat="1" applyFont="1" applyFill="1" applyBorder="1" applyAlignment="1" applyProtection="1">
      <alignment vertical="center"/>
      <protection locked="0"/>
    </xf>
    <xf numFmtId="43" fontId="11" fillId="4" borderId="3" xfId="13" applyNumberFormat="1" applyFont="1" applyFill="1" applyBorder="1" applyAlignment="1" applyProtection="1">
      <alignment vertical="center"/>
      <protection locked="0"/>
    </xf>
    <xf numFmtId="2" fontId="24" fillId="4" borderId="3" xfId="15207" applyNumberFormat="1" applyFont="1" applyFill="1" applyBorder="1" applyAlignment="1">
      <alignment horizontal="right" vertical="center"/>
    </xf>
    <xf numFmtId="167" fontId="9" fillId="4" borderId="3" xfId="4" applyNumberFormat="1" applyFont="1" applyFill="1" applyBorder="1" applyAlignment="1">
      <alignment horizontal="right"/>
    </xf>
    <xf numFmtId="0" fontId="3" fillId="4" borderId="0" xfId="0" applyFont="1" applyFill="1"/>
    <xf numFmtId="0" fontId="11" fillId="4" borderId="3" xfId="1" applyFont="1" applyFill="1" applyBorder="1" applyAlignment="1" applyProtection="1">
      <alignment vertical="center"/>
      <protection locked="0"/>
    </xf>
    <xf numFmtId="4" fontId="11" fillId="4" borderId="3" xfId="1" applyNumberFormat="1" applyFont="1" applyFill="1" applyBorder="1" applyAlignment="1" applyProtection="1">
      <alignment vertical="center"/>
      <protection locked="0"/>
    </xf>
    <xf numFmtId="0" fontId="7" fillId="4" borderId="9" xfId="1" applyFont="1" applyFill="1" applyBorder="1" applyAlignment="1">
      <alignment vertical="center"/>
    </xf>
    <xf numFmtId="0" fontId="11" fillId="4" borderId="9" xfId="1" applyFont="1" applyFill="1" applyBorder="1" applyAlignment="1" applyProtection="1">
      <alignment vertical="center"/>
      <protection locked="0"/>
    </xf>
    <xf numFmtId="4" fontId="11" fillId="4" borderId="9" xfId="1" applyNumberFormat="1" applyFont="1" applyFill="1" applyBorder="1" applyAlignment="1" applyProtection="1">
      <alignment vertical="center"/>
      <protection locked="0"/>
    </xf>
    <xf numFmtId="167" fontId="11" fillId="0" borderId="3" xfId="4" applyNumberFormat="1" applyFont="1" applyBorder="1" applyAlignment="1">
      <alignment horizontal="right"/>
    </xf>
    <xf numFmtId="175" fontId="9" fillId="4" borderId="3" xfId="4" applyNumberFormat="1" applyFont="1" applyFill="1" applyBorder="1" applyAlignment="1">
      <alignment vertical="center"/>
    </xf>
    <xf numFmtId="170" fontId="11" fillId="4" borderId="3" xfId="13" applyNumberFormat="1" applyFont="1" applyFill="1" applyBorder="1" applyAlignment="1">
      <alignment vertical="center"/>
    </xf>
    <xf numFmtId="170" fontId="16" fillId="4" borderId="3" xfId="13" applyNumberFormat="1" applyFont="1" applyFill="1" applyBorder="1" applyAlignment="1">
      <alignment vertical="center"/>
    </xf>
    <xf numFmtId="0" fontId="16" fillId="4" borderId="3" xfId="1" applyFont="1" applyFill="1" applyBorder="1" applyAlignment="1" applyProtection="1">
      <alignment vertical="center"/>
      <protection locked="0"/>
    </xf>
    <xf numFmtId="0" fontId="38" fillId="4" borderId="3" xfId="1" applyFont="1" applyFill="1" applyBorder="1" applyAlignment="1">
      <alignment vertical="center"/>
    </xf>
    <xf numFmtId="0" fontId="6" fillId="4" borderId="0" xfId="0" applyFont="1" applyFill="1"/>
    <xf numFmtId="167" fontId="9" fillId="0" borderId="5" xfId="15208" applyNumberFormat="1" applyFont="1" applyFill="1" applyBorder="1" applyAlignment="1" applyProtection="1">
      <alignment horizontal="right"/>
      <protection locked="0"/>
    </xf>
    <xf numFmtId="168" fontId="9" fillId="0" borderId="49" xfId="15209" applyNumberFormat="1" applyFont="1" applyBorder="1" applyAlignment="1" applyProtection="1">
      <alignment horizontal="right" wrapText="1"/>
    </xf>
    <xf numFmtId="168" fontId="9" fillId="0" borderId="48" xfId="15209" applyNumberFormat="1" applyFont="1" applyBorder="1" applyAlignment="1" applyProtection="1">
      <alignment horizontal="right" wrapText="1"/>
    </xf>
    <xf numFmtId="167" fontId="65" fillId="45" borderId="3" xfId="920" applyNumberFormat="1" applyFont="1" applyFill="1" applyBorder="1" applyAlignment="1">
      <alignment horizontal="right" wrapText="1"/>
    </xf>
    <xf numFmtId="43" fontId="9" fillId="44" borderId="3" xfId="13" applyFont="1" applyFill="1" applyBorder="1" applyProtection="1"/>
    <xf numFmtId="168" fontId="9" fillId="0" borderId="41" xfId="15209" applyNumberFormat="1" applyFont="1" applyBorder="1" applyAlignment="1" applyProtection="1">
      <alignment horizontal="right" wrapText="1"/>
    </xf>
    <xf numFmtId="168" fontId="9" fillId="0" borderId="14" xfId="15209" applyNumberFormat="1" applyFont="1" applyBorder="1" applyAlignment="1" applyProtection="1">
      <alignment horizontal="right" wrapText="1"/>
    </xf>
    <xf numFmtId="170" fontId="9" fillId="44" borderId="3" xfId="13" applyNumberFormat="1" applyFont="1" applyFill="1" applyBorder="1" applyProtection="1"/>
    <xf numFmtId="168" fontId="9" fillId="0" borderId="50" xfId="15209" applyNumberFormat="1" applyFont="1" applyBorder="1" applyAlignment="1" applyProtection="1">
      <alignment horizontal="right" wrapText="1"/>
    </xf>
    <xf numFmtId="168" fontId="9" fillId="0" borderId="29" xfId="15209" applyNumberFormat="1" applyFont="1" applyBorder="1" applyAlignment="1" applyProtection="1">
      <alignment horizontal="right" wrapText="1"/>
    </xf>
    <xf numFmtId="2" fontId="37" fillId="0" borderId="3" xfId="2085" applyNumberFormat="1" applyFont="1" applyBorder="1" applyAlignment="1">
      <alignment horizontal="right" vertical="center"/>
    </xf>
    <xf numFmtId="165" fontId="23" fillId="0" borderId="3" xfId="4" quotePrefix="1" applyNumberFormat="1" applyFont="1" applyBorder="1" applyAlignment="1" applyProtection="1">
      <alignment horizontal="center"/>
    </xf>
    <xf numFmtId="175" fontId="11" fillId="0" borderId="3" xfId="4" applyNumberFormat="1" applyFont="1" applyFill="1" applyBorder="1"/>
    <xf numFmtId="165" fontId="23" fillId="0" borderId="5" xfId="4" quotePrefix="1" applyNumberFormat="1" applyFont="1" applyBorder="1" applyAlignment="1" applyProtection="1">
      <alignment horizontal="center"/>
    </xf>
    <xf numFmtId="169" fontId="9" fillId="0" borderId="3" xfId="13" quotePrefix="1" applyNumberFormat="1" applyFont="1" applyBorder="1" applyAlignment="1">
      <alignment horizontal="center"/>
    </xf>
    <xf numFmtId="170" fontId="11" fillId="0" borderId="3" xfId="13" quotePrefix="1" applyNumberFormat="1" applyFont="1" applyBorder="1" applyAlignment="1">
      <alignment horizontal="center"/>
    </xf>
    <xf numFmtId="170" fontId="11" fillId="0" borderId="3" xfId="4" quotePrefix="1" applyNumberFormat="1" applyFont="1" applyBorder="1" applyAlignment="1">
      <alignment horizontal="center"/>
    </xf>
    <xf numFmtId="0" fontId="17" fillId="39" borderId="3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108" fillId="0" borderId="0" xfId="0" applyFont="1" applyBorder="1" applyAlignment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5" fillId="39" borderId="3" xfId="26" applyFont="1" applyFill="1" applyBorder="1" applyAlignment="1">
      <alignment horizontal="center" vertical="center"/>
    </xf>
    <xf numFmtId="170" fontId="41" fillId="0" borderId="3" xfId="13" applyNumberFormat="1" applyFont="1" applyFill="1" applyBorder="1" applyAlignment="1">
      <alignment horizontal="center" vertical="center"/>
    </xf>
    <xf numFmtId="170" fontId="41" fillId="0" borderId="3" xfId="13" applyNumberFormat="1" applyFont="1" applyBorder="1" applyAlignment="1">
      <alignment horizontal="center" vertical="center"/>
    </xf>
    <xf numFmtId="0" fontId="0" fillId="0" borderId="0" xfId="0" applyBorder="1"/>
    <xf numFmtId="0" fontId="100" fillId="0" borderId="0" xfId="0" applyFont="1" applyBorder="1" applyAlignment="1">
      <alignment vertical="center"/>
    </xf>
    <xf numFmtId="165" fontId="11" fillId="0" borderId="0" xfId="1" applyNumberFormat="1" applyFont="1" applyFill="1" applyBorder="1"/>
    <xf numFmtId="0" fontId="101" fillId="0" borderId="0" xfId="0" applyFont="1" applyFill="1" applyBorder="1" applyAlignment="1">
      <alignment horizontal="right" vertical="center"/>
    </xf>
    <xf numFmtId="168" fontId="101" fillId="0" borderId="0" xfId="0" applyNumberFormat="1" applyFont="1" applyFill="1" applyBorder="1" applyAlignment="1">
      <alignment horizontal="right" vertical="center"/>
    </xf>
    <xf numFmtId="0" fontId="99" fillId="0" borderId="0" xfId="0" applyFont="1" applyBorder="1" applyAlignment="1">
      <alignment vertical="center"/>
    </xf>
    <xf numFmtId="166" fontId="102" fillId="0" borderId="0" xfId="0" applyNumberFormat="1" applyFont="1" applyBorder="1" applyAlignment="1">
      <alignment horizontal="right" vertical="center"/>
    </xf>
    <xf numFmtId="0" fontId="102" fillId="0" borderId="0" xfId="0" applyFont="1" applyBorder="1" applyAlignment="1">
      <alignment horizontal="right" vertical="center"/>
    </xf>
    <xf numFmtId="0" fontId="99" fillId="4" borderId="0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168" fontId="37" fillId="0" borderId="0" xfId="0" applyNumberFormat="1" applyFont="1" applyBorder="1"/>
    <xf numFmtId="168" fontId="11" fillId="4" borderId="0" xfId="1" applyNumberFormat="1" applyFont="1" applyFill="1" applyBorder="1"/>
    <xf numFmtId="0" fontId="101" fillId="4" borderId="0" xfId="0" applyFont="1" applyFill="1" applyBorder="1" applyAlignment="1">
      <alignment horizontal="right" vertical="center"/>
    </xf>
    <xf numFmtId="168" fontId="101" fillId="4" borderId="0" xfId="0" applyNumberFormat="1" applyFont="1" applyFill="1" applyBorder="1" applyAlignment="1">
      <alignment horizontal="right" vertical="center"/>
    </xf>
    <xf numFmtId="168" fontId="102" fillId="0" borderId="0" xfId="0" applyNumberFormat="1" applyFont="1" applyBorder="1" applyAlignment="1">
      <alignment horizontal="right" vertical="center"/>
    </xf>
    <xf numFmtId="0" fontId="103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11" fillId="0" borderId="12" xfId="1" applyNumberFormat="1" applyFont="1" applyBorder="1" applyAlignment="1">
      <alignment horizontal="right"/>
    </xf>
    <xf numFmtId="166" fontId="9" fillId="0" borderId="12" xfId="1" applyNumberFormat="1" applyFont="1" applyBorder="1" applyAlignment="1">
      <alignment horizontal="right"/>
    </xf>
    <xf numFmtId="0" fontId="104" fillId="43" borderId="0" xfId="0" applyFont="1" applyFill="1" applyBorder="1" applyAlignment="1"/>
    <xf numFmtId="0" fontId="105" fillId="0" borderId="0" xfId="0" applyFont="1" applyBorder="1"/>
    <xf numFmtId="0" fontId="104" fillId="0" borderId="0" xfId="0" applyFont="1" applyBorder="1"/>
    <xf numFmtId="0" fontId="101" fillId="0" borderId="0" xfId="0" applyFont="1" applyBorder="1" applyAlignment="1">
      <alignment horizontal="right" vertical="center"/>
    </xf>
    <xf numFmtId="168" fontId="106" fillId="0" borderId="0" xfId="0" applyNumberFormat="1" applyFont="1" applyBorder="1" applyAlignment="1">
      <alignment horizontal="right"/>
    </xf>
    <xf numFmtId="0" fontId="101" fillId="4" borderId="0" xfId="0" applyFont="1" applyFill="1" applyBorder="1" applyAlignment="1">
      <alignment horizontal="right" vertical="center" wrapText="1"/>
    </xf>
    <xf numFmtId="168" fontId="101" fillId="4" borderId="0" xfId="0" applyNumberFormat="1" applyFont="1" applyFill="1" applyBorder="1" applyAlignment="1">
      <alignment horizontal="right" vertical="center" wrapText="1"/>
    </xf>
    <xf numFmtId="0" fontId="99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4" fillId="42" borderId="0" xfId="0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vertical="center" wrapText="1"/>
    </xf>
    <xf numFmtId="0" fontId="106" fillId="4" borderId="0" xfId="0" applyFont="1" applyFill="1" applyBorder="1" applyAlignment="1">
      <alignment horizontal="center" vertical="center"/>
    </xf>
    <xf numFmtId="168" fontId="106" fillId="0" borderId="0" xfId="0" applyNumberFormat="1" applyFont="1" applyBorder="1" applyAlignment="1">
      <alignment horizontal="center" vertical="center"/>
    </xf>
    <xf numFmtId="0" fontId="104" fillId="0" borderId="0" xfId="0" applyFont="1" applyBorder="1" applyAlignment="1">
      <alignment vertical="center" wrapText="1"/>
    </xf>
    <xf numFmtId="0" fontId="107" fillId="0" borderId="0" xfId="0" applyFont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 wrapText="1"/>
    </xf>
    <xf numFmtId="2" fontId="16" fillId="0" borderId="0" xfId="0" applyNumberFormat="1" applyFont="1" applyBorder="1"/>
    <xf numFmtId="167" fontId="7" fillId="0" borderId="3" xfId="1" applyNumberFormat="1" applyFont="1" applyFill="1" applyBorder="1" applyAlignment="1">
      <alignment vertical="center"/>
    </xf>
    <xf numFmtId="0" fontId="17" fillId="42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8" fillId="0" borderId="3" xfId="1" applyFont="1" applyFill="1" applyBorder="1"/>
    <xf numFmtId="167" fontId="9" fillId="0" borderId="3" xfId="1" applyNumberFormat="1" applyFont="1" applyFill="1" applyBorder="1"/>
    <xf numFmtId="166" fontId="9" fillId="0" borderId="3" xfId="1" applyNumberFormat="1" applyFont="1" applyFill="1" applyBorder="1"/>
    <xf numFmtId="167" fontId="9" fillId="0" borderId="13" xfId="1" applyNumberFormat="1" applyFont="1" applyFill="1" applyBorder="1"/>
    <xf numFmtId="0" fontId="8" fillId="0" borderId="3" xfId="1" applyFont="1" applyFill="1" applyBorder="1"/>
    <xf numFmtId="2" fontId="9" fillId="0" borderId="3" xfId="1" applyNumberFormat="1" applyFont="1" applyFill="1" applyBorder="1" applyProtection="1">
      <protection locked="0"/>
    </xf>
    <xf numFmtId="0" fontId="8" fillId="0" borderId="3" xfId="1" applyFont="1" applyFill="1" applyBorder="1" applyAlignment="1">
      <alignment vertical="top" wrapText="1"/>
    </xf>
    <xf numFmtId="0" fontId="18" fillId="0" borderId="3" xfId="1" applyFont="1" applyFill="1" applyBorder="1" applyAlignment="1">
      <alignment horizontal="left"/>
    </xf>
    <xf numFmtId="175" fontId="9" fillId="0" borderId="3" xfId="0" applyNumberFormat="1" applyFont="1" applyFill="1" applyBorder="1"/>
    <xf numFmtId="175" fontId="9" fillId="0" borderId="3" xfId="0" applyNumberFormat="1" applyFont="1" applyFill="1" applyBorder="1" applyProtection="1">
      <protection locked="0"/>
    </xf>
    <xf numFmtId="2" fontId="11" fillId="0" borderId="3" xfId="1" applyNumberFormat="1" applyFont="1" applyFill="1" applyBorder="1" applyAlignment="1">
      <alignment horizontal="center" vertical="center"/>
    </xf>
    <xf numFmtId="167" fontId="55" fillId="0" borderId="3" xfId="1" applyNumberFormat="1" applyFont="1" applyFill="1" applyBorder="1"/>
    <xf numFmtId="166" fontId="55" fillId="0" borderId="3" xfId="1" applyNumberFormat="1" applyFont="1" applyFill="1" applyBorder="1"/>
    <xf numFmtId="167" fontId="8" fillId="0" borderId="3" xfId="1" applyNumberFormat="1" applyFont="1" applyFill="1" applyBorder="1"/>
    <xf numFmtId="167" fontId="18" fillId="0" borderId="3" xfId="1" applyNumberFormat="1" applyFont="1" applyFill="1" applyBorder="1"/>
    <xf numFmtId="166" fontId="9" fillId="0" borderId="3" xfId="0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 applyProtection="1">
      <alignment horizontal="center"/>
      <protection locked="0"/>
    </xf>
    <xf numFmtId="0" fontId="8" fillId="0" borderId="3" xfId="1" applyFont="1" applyFill="1" applyBorder="1" applyAlignment="1">
      <alignment wrapText="1"/>
    </xf>
    <xf numFmtId="0" fontId="18" fillId="0" borderId="3" xfId="1" applyFont="1" applyFill="1" applyBorder="1" applyAlignment="1">
      <alignment wrapText="1"/>
    </xf>
    <xf numFmtId="167" fontId="9" fillId="0" borderId="3" xfId="1" applyNumberFormat="1" applyFont="1" applyFill="1" applyBorder="1" applyAlignment="1">
      <alignment wrapText="1"/>
    </xf>
    <xf numFmtId="166" fontId="9" fillId="0" borderId="3" xfId="1" applyNumberFormat="1" applyFont="1" applyFill="1" applyBorder="1" applyAlignment="1">
      <alignment wrapText="1"/>
    </xf>
    <xf numFmtId="0" fontId="55" fillId="0" borderId="20" xfId="1" applyFont="1" applyFill="1" applyBorder="1" applyAlignment="1">
      <alignment vertical="center" wrapText="1"/>
    </xf>
    <xf numFmtId="167" fontId="11" fillId="0" borderId="3" xfId="14542" applyNumberFormat="1" applyFont="1" applyFill="1" applyBorder="1"/>
    <xf numFmtId="167" fontId="11" fillId="0" borderId="3" xfId="14542" applyNumberFormat="1" applyFont="1" applyFill="1" applyBorder="1" applyProtection="1">
      <protection locked="0"/>
    </xf>
    <xf numFmtId="0" fontId="25" fillId="0" borderId="3" xfId="1" applyFont="1" applyFill="1" applyBorder="1"/>
    <xf numFmtId="0" fontId="8" fillId="0" borderId="3" xfId="1" applyFont="1" applyFill="1" applyBorder="1" applyAlignment="1">
      <alignment vertical="center"/>
    </xf>
    <xf numFmtId="167" fontId="25" fillId="0" borderId="3" xfId="1" applyNumberFormat="1" applyFont="1" applyFill="1" applyBorder="1"/>
    <xf numFmtId="0" fontId="6" fillId="0" borderId="4" xfId="21" applyFont="1" applyFill="1" applyBorder="1"/>
    <xf numFmtId="166" fontId="9" fillId="0" borderId="5" xfId="1" applyNumberFormat="1" applyFont="1" applyFill="1" applyBorder="1"/>
    <xf numFmtId="0" fontId="0" fillId="0" borderId="5" xfId="0" applyFill="1" applyBorder="1"/>
    <xf numFmtId="167" fontId="9" fillId="0" borderId="5" xfId="1" applyNumberFormat="1" applyFont="1" applyFill="1" applyBorder="1"/>
    <xf numFmtId="168" fontId="58" fillId="0" borderId="5" xfId="21" applyNumberFormat="1" applyFont="1" applyFill="1" applyBorder="1"/>
    <xf numFmtId="0" fontId="6" fillId="0" borderId="0" xfId="0" applyFont="1" applyFill="1"/>
    <xf numFmtId="168" fontId="37" fillId="0" borderId="0" xfId="0" applyNumberFormat="1" applyFont="1" applyFill="1"/>
    <xf numFmtId="0" fontId="1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06" fillId="0" borderId="0" xfId="0" applyFont="1" applyFill="1" applyBorder="1" applyAlignment="1">
      <alignment horizontal="right" vertical="center"/>
    </xf>
    <xf numFmtId="0" fontId="106" fillId="0" borderId="0" xfId="0" applyFont="1" applyFill="1" applyBorder="1" applyAlignment="1">
      <alignment horizontal="right" vertical="center" wrapText="1"/>
    </xf>
    <xf numFmtId="167" fontId="11" fillId="0" borderId="3" xfId="1" applyNumberFormat="1" applyFont="1" applyFill="1" applyBorder="1" applyProtection="1">
      <protection locked="0"/>
    </xf>
    <xf numFmtId="167" fontId="11" fillId="0" borderId="3" xfId="1" applyNumberFormat="1" applyFont="1" applyFill="1" applyBorder="1"/>
    <xf numFmtId="167" fontId="9" fillId="0" borderId="3" xfId="1" applyNumberFormat="1" applyFont="1" applyFill="1" applyBorder="1" applyProtection="1">
      <protection locked="0"/>
    </xf>
    <xf numFmtId="167" fontId="65" fillId="0" borderId="3" xfId="14542" applyNumberFormat="1" applyFont="1" applyFill="1" applyBorder="1"/>
    <xf numFmtId="165" fontId="9" fillId="0" borderId="14" xfId="0" applyNumberFormat="1" applyFont="1" applyFill="1" applyBorder="1" applyProtection="1"/>
    <xf numFmtId="165" fontId="9" fillId="0" borderId="3" xfId="0" applyNumberFormat="1" applyFont="1" applyFill="1" applyBorder="1" applyProtection="1"/>
    <xf numFmtId="0" fontId="11" fillId="0" borderId="3" xfId="0" applyFont="1" applyFill="1" applyBorder="1"/>
    <xf numFmtId="167" fontId="11" fillId="0" borderId="5" xfId="1" applyNumberFormat="1" applyFont="1" applyFill="1" applyBorder="1" applyProtection="1">
      <protection locked="0"/>
    </xf>
    <xf numFmtId="167" fontId="11" fillId="0" borderId="5" xfId="1" applyNumberFormat="1" applyFont="1" applyFill="1" applyBorder="1"/>
    <xf numFmtId="167" fontId="9" fillId="0" borderId="5" xfId="1" applyNumberFormat="1" applyFont="1" applyFill="1" applyBorder="1" applyProtection="1">
      <protection locked="0"/>
    </xf>
    <xf numFmtId="167" fontId="0" fillId="0" borderId="0" xfId="0" applyNumberFormat="1" applyFill="1"/>
    <xf numFmtId="2" fontId="0" fillId="0" borderId="0" xfId="0" applyNumberFormat="1" applyFill="1"/>
    <xf numFmtId="0" fontId="6" fillId="0" borderId="0" xfId="0" applyFont="1" applyBorder="1"/>
    <xf numFmtId="0" fontId="6" fillId="0" borderId="0" xfId="0" quotePrefix="1" applyFont="1" applyBorder="1"/>
    <xf numFmtId="0" fontId="6" fillId="0" borderId="0" xfId="0" applyFont="1" applyFill="1" applyBorder="1"/>
    <xf numFmtId="2" fontId="0" fillId="0" borderId="0" xfId="0" applyNumberFormat="1" applyFill="1" applyBorder="1"/>
    <xf numFmtId="0" fontId="0" fillId="0" borderId="0" xfId="0" applyFill="1" applyBorder="1"/>
    <xf numFmtId="0" fontId="37" fillId="4" borderId="0" xfId="0" applyFont="1" applyFill="1" applyBorder="1"/>
    <xf numFmtId="2" fontId="37" fillId="4" borderId="0" xfId="0" applyNumberFormat="1" applyFont="1" applyFill="1" applyBorder="1"/>
    <xf numFmtId="0" fontId="104" fillId="42" borderId="0" xfId="0" applyFont="1" applyFill="1" applyBorder="1" applyAlignment="1">
      <alignment horizontal="center" vertical="center"/>
    </xf>
    <xf numFmtId="181" fontId="106" fillId="4" borderId="0" xfId="0" applyNumberFormat="1" applyFont="1" applyFill="1" applyBorder="1" applyAlignment="1">
      <alignment horizontal="right" vertical="center"/>
    </xf>
    <xf numFmtId="181" fontId="10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181" fontId="107" fillId="4" borderId="0" xfId="0" applyNumberFormat="1" applyFont="1" applyFill="1" applyBorder="1" applyAlignment="1">
      <alignment horizontal="right" vertical="center"/>
    </xf>
    <xf numFmtId="181" fontId="107" fillId="0" borderId="0" xfId="0" applyNumberFormat="1" applyFont="1" applyBorder="1" applyAlignment="1">
      <alignment horizontal="right" vertical="center" wrapText="1"/>
    </xf>
    <xf numFmtId="0" fontId="8" fillId="0" borderId="3" xfId="1" applyFont="1" applyFill="1" applyBorder="1" applyAlignment="1">
      <alignment horizontal="center" vertical="center"/>
    </xf>
    <xf numFmtId="167" fontId="8" fillId="0" borderId="3" xfId="1" quotePrefix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/>
    </xf>
    <xf numFmtId="165" fontId="9" fillId="0" borderId="48" xfId="14406" applyNumberFormat="1" applyFont="1" applyFill="1" applyBorder="1" applyAlignment="1" applyProtection="1">
      <alignment horizontal="right" wrapText="1"/>
    </xf>
    <xf numFmtId="165" fontId="9" fillId="0" borderId="8" xfId="14406" applyNumberFormat="1" applyFont="1" applyFill="1" applyBorder="1" applyAlignment="1" applyProtection="1">
      <alignment horizontal="right" wrapText="1"/>
    </xf>
    <xf numFmtId="4" fontId="9" fillId="0" borderId="3" xfId="2" applyNumberFormat="1" applyFont="1" applyFill="1" applyBorder="1" applyAlignment="1">
      <alignment horizontal="right" wrapText="1"/>
    </xf>
    <xf numFmtId="173" fontId="111" fillId="0" borderId="3" xfId="920" applyNumberFormat="1" applyFont="1" applyFill="1" applyBorder="1" applyAlignment="1">
      <alignment horizontal="right" wrapText="1"/>
    </xf>
    <xf numFmtId="166" fontId="9" fillId="0" borderId="3" xfId="2" applyNumberFormat="1" applyFont="1" applyFill="1" applyBorder="1" applyAlignment="1">
      <alignment horizontal="right" wrapText="1"/>
    </xf>
    <xf numFmtId="166" fontId="9" fillId="0" borderId="3" xfId="0" applyNumberFormat="1" applyFont="1" applyFill="1" applyBorder="1"/>
    <xf numFmtId="166" fontId="9" fillId="0" borderId="3" xfId="0" applyNumberFormat="1" applyFont="1" applyFill="1" applyBorder="1" applyProtection="1">
      <protection locked="0"/>
    </xf>
    <xf numFmtId="0" fontId="7" fillId="0" borderId="3" xfId="1" quotePrefix="1" applyFont="1" applyFill="1" applyBorder="1" applyAlignment="1">
      <alignment horizontal="left"/>
    </xf>
    <xf numFmtId="165" fontId="11" fillId="0" borderId="14" xfId="14406" applyNumberFormat="1" applyFont="1" applyFill="1" applyBorder="1" applyAlignment="1" applyProtection="1">
      <alignment horizontal="right" wrapText="1"/>
    </xf>
    <xf numFmtId="165" fontId="11" fillId="0" borderId="3" xfId="14406" applyNumberFormat="1" applyFont="1" applyFill="1" applyBorder="1" applyAlignment="1" applyProtection="1">
      <alignment horizontal="right" wrapText="1"/>
    </xf>
    <xf numFmtId="0" fontId="11" fillId="0" borderId="3" xfId="2" applyFont="1" applyFill="1" applyBorder="1" applyAlignment="1" applyProtection="1">
      <alignment horizontal="right" wrapText="1"/>
      <protection locked="0"/>
    </xf>
    <xf numFmtId="167" fontId="65" fillId="0" borderId="3" xfId="920" applyNumberFormat="1" applyFont="1" applyFill="1" applyBorder="1" applyAlignment="1">
      <alignment horizontal="right" wrapText="1"/>
    </xf>
    <xf numFmtId="166" fontId="11" fillId="0" borderId="3" xfId="2" applyNumberFormat="1" applyFont="1" applyFill="1" applyBorder="1" applyAlignment="1">
      <alignment horizontal="right" wrapText="1"/>
    </xf>
    <xf numFmtId="166" fontId="9" fillId="0" borderId="5" xfId="0" applyNumberFormat="1" applyFont="1" applyFill="1" applyBorder="1"/>
    <xf numFmtId="166" fontId="0" fillId="0" borderId="0" xfId="0" applyNumberFormat="1" applyFill="1"/>
    <xf numFmtId="0" fontId="9" fillId="0" borderId="3" xfId="2" applyFont="1" applyFill="1" applyBorder="1" applyAlignment="1">
      <alignment horizontal="right" wrapText="1"/>
    </xf>
    <xf numFmtId="177" fontId="9" fillId="0" borderId="3" xfId="4" quotePrefix="1" applyNumberFormat="1" applyFont="1" applyFill="1" applyBorder="1" applyAlignment="1">
      <alignment horizontal="center"/>
    </xf>
    <xf numFmtId="1" fontId="9" fillId="0" borderId="3" xfId="2" applyNumberFormat="1" applyFont="1" applyFill="1" applyBorder="1" applyAlignment="1">
      <alignment horizontal="right" wrapText="1"/>
    </xf>
    <xf numFmtId="166" fontId="11" fillId="0" borderId="3" xfId="1" applyNumberFormat="1" applyFont="1" applyFill="1" applyBorder="1"/>
    <xf numFmtId="177" fontId="11" fillId="0" borderId="3" xfId="4" quotePrefix="1" applyNumberFormat="1" applyFont="1" applyFill="1" applyBorder="1" applyAlignment="1">
      <alignment horizontal="center"/>
    </xf>
    <xf numFmtId="1" fontId="11" fillId="0" borderId="3" xfId="2" applyNumberFormat="1" applyFont="1" applyFill="1" applyBorder="1" applyAlignment="1">
      <alignment horizontal="right" wrapText="1"/>
    </xf>
    <xf numFmtId="3" fontId="0" fillId="0" borderId="0" xfId="0" applyNumberFormat="1" applyFill="1"/>
    <xf numFmtId="177" fontId="2" fillId="0" borderId="0" xfId="0" applyNumberFormat="1" applyFont="1" applyFill="1"/>
    <xf numFmtId="3" fontId="2" fillId="0" borderId="0" xfId="0" applyNumberFormat="1" applyFont="1" applyFill="1"/>
    <xf numFmtId="168" fontId="0" fillId="0" borderId="0" xfId="0" applyNumberFormat="1" applyFill="1"/>
    <xf numFmtId="165" fontId="9" fillId="0" borderId="0" xfId="14406" applyNumberFormat="1" applyFont="1" applyFill="1" applyBorder="1" applyAlignment="1" applyProtection="1">
      <alignment horizontal="right" wrapText="1"/>
    </xf>
    <xf numFmtId="166" fontId="9" fillId="0" borderId="0" xfId="14406" applyNumberFormat="1" applyFont="1" applyFill="1" applyBorder="1" applyAlignment="1" applyProtection="1">
      <alignment horizontal="right" wrapText="1"/>
    </xf>
    <xf numFmtId="168" fontId="0" fillId="0" borderId="0" xfId="0" applyNumberFormat="1" applyFill="1" applyBorder="1"/>
    <xf numFmtId="0" fontId="112" fillId="0" borderId="0" xfId="0" applyFont="1"/>
    <xf numFmtId="167" fontId="23" fillId="0" borderId="7" xfId="1" applyNumberFormat="1" applyFont="1" applyFill="1" applyBorder="1" applyAlignment="1" applyProtection="1">
      <alignment horizontal="right"/>
      <protection locked="0"/>
    </xf>
    <xf numFmtId="0" fontId="30" fillId="0" borderId="3" xfId="0" applyFont="1" applyBorder="1" applyAlignment="1">
      <alignment horizontal="left" vertical="center"/>
    </xf>
    <xf numFmtId="179" fontId="103" fillId="0" borderId="3" xfId="0" applyNumberFormat="1" applyFont="1" applyBorder="1" applyAlignment="1">
      <alignment horizontal="center" vertical="center"/>
    </xf>
    <xf numFmtId="0" fontId="103" fillId="0" borderId="3" xfId="0" applyFont="1" applyBorder="1" applyAlignment="1">
      <alignment vertical="center"/>
    </xf>
    <xf numFmtId="180" fontId="103" fillId="0" borderId="3" xfId="0" applyNumberFormat="1" applyFont="1" applyBorder="1" applyAlignment="1">
      <alignment horizontal="center" vertical="center" wrapText="1"/>
    </xf>
    <xf numFmtId="179" fontId="103" fillId="0" borderId="3" xfId="0" applyNumberFormat="1" applyFont="1" applyBorder="1" applyAlignment="1">
      <alignment horizontal="center" vertical="center" wrapText="1"/>
    </xf>
    <xf numFmtId="179" fontId="114" fillId="0" borderId="3" xfId="0" applyNumberFormat="1" applyFont="1" applyBorder="1" applyAlignment="1">
      <alignment horizontal="center" vertical="center"/>
    </xf>
    <xf numFmtId="179" fontId="114" fillId="0" borderId="3" xfId="0" applyNumberFormat="1" applyFont="1" applyBorder="1" applyAlignment="1">
      <alignment horizontal="center" vertical="center" wrapText="1"/>
    </xf>
    <xf numFmtId="179" fontId="116" fillId="0" borderId="3" xfId="0" applyNumberFormat="1" applyFont="1" applyBorder="1" applyAlignment="1">
      <alignment horizontal="center" vertical="center"/>
    </xf>
    <xf numFmtId="179" fontId="117" fillId="0" borderId="3" xfId="0" applyNumberFormat="1" applyFont="1" applyBorder="1" applyAlignment="1">
      <alignment horizontal="center" vertical="center"/>
    </xf>
    <xf numFmtId="0" fontId="114" fillId="0" borderId="3" xfId="0" applyFont="1" applyBorder="1" applyAlignment="1">
      <alignment horizontal="center" vertical="center" wrapText="1"/>
    </xf>
    <xf numFmtId="182" fontId="30" fillId="0" borderId="3" xfId="0" applyNumberFormat="1" applyFont="1" applyBorder="1" applyAlignment="1">
      <alignment horizontal="left" vertical="center"/>
    </xf>
    <xf numFmtId="182" fontId="115" fillId="0" borderId="3" xfId="0" applyNumberFormat="1" applyFont="1" applyBorder="1" applyAlignment="1">
      <alignment vertical="center"/>
    </xf>
    <xf numFmtId="182" fontId="115" fillId="0" borderId="3" xfId="0" applyNumberFormat="1" applyFont="1" applyBorder="1" applyAlignment="1">
      <alignment horizontal="left" vertical="center" wrapText="1"/>
    </xf>
    <xf numFmtId="182" fontId="116" fillId="0" borderId="3" xfId="0" applyNumberFormat="1" applyFont="1" applyBorder="1" applyAlignment="1">
      <alignment horizontal="center" vertical="center" wrapText="1"/>
    </xf>
    <xf numFmtId="182" fontId="115" fillId="0" borderId="3" xfId="0" applyNumberFormat="1" applyFont="1" applyBorder="1" applyAlignment="1">
      <alignment vertical="center" wrapText="1"/>
    </xf>
    <xf numFmtId="182" fontId="30" fillId="0" borderId="3" xfId="0" applyNumberFormat="1" applyFont="1" applyBorder="1" applyAlignment="1">
      <alignment vertical="center" wrapText="1"/>
    </xf>
    <xf numFmtId="182" fontId="114" fillId="0" borderId="3" xfId="0" applyNumberFormat="1" applyFont="1" applyBorder="1" applyAlignment="1">
      <alignment horizontal="right" vertical="center" wrapText="1"/>
    </xf>
    <xf numFmtId="0" fontId="118" fillId="0" borderId="3" xfId="0" applyFont="1" applyBorder="1"/>
    <xf numFmtId="0" fontId="113" fillId="0" borderId="3" xfId="0" applyFont="1" applyBorder="1"/>
    <xf numFmtId="179" fontId="114" fillId="0" borderId="9" xfId="0" applyNumberFormat="1" applyFont="1" applyBorder="1" applyAlignment="1">
      <alignment horizontal="center" vertical="center" wrapText="1"/>
    </xf>
    <xf numFmtId="182" fontId="115" fillId="0" borderId="9" xfId="0" applyNumberFormat="1" applyFont="1" applyBorder="1" applyAlignment="1">
      <alignment vertical="center"/>
    </xf>
    <xf numFmtId="182" fontId="114" fillId="0" borderId="9" xfId="0" applyNumberFormat="1" applyFont="1" applyBorder="1" applyAlignment="1">
      <alignment horizontal="right" vertical="center" wrapText="1"/>
    </xf>
    <xf numFmtId="0" fontId="66" fillId="0" borderId="0" xfId="0" applyFont="1" applyBorder="1"/>
    <xf numFmtId="0" fontId="8" fillId="39" borderId="3" xfId="1" applyFont="1" applyFill="1" applyBorder="1" applyAlignment="1">
      <alignment horizontal="center" vertical="center" wrapText="1"/>
    </xf>
    <xf numFmtId="0" fontId="55" fillId="0" borderId="20" xfId="1" applyFont="1" applyFill="1" applyBorder="1" applyAlignment="1">
      <alignment horizontal="center" vertical="center"/>
    </xf>
    <xf numFmtId="0" fontId="55" fillId="0" borderId="20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7" fillId="39" borderId="46" xfId="1" applyFont="1" applyFill="1" applyBorder="1" applyAlignment="1">
      <alignment horizontal="center" vertical="center" wrapText="1"/>
    </xf>
    <xf numFmtId="0" fontId="7" fillId="39" borderId="41" xfId="1" applyFont="1" applyFill="1" applyBorder="1" applyAlignment="1">
      <alignment horizontal="center" vertical="center" wrapText="1"/>
    </xf>
    <xf numFmtId="0" fontId="7" fillId="39" borderId="45" xfId="1" applyFont="1" applyFill="1" applyBorder="1" applyAlignment="1">
      <alignment horizontal="center"/>
    </xf>
    <xf numFmtId="0" fontId="7" fillId="39" borderId="44" xfId="1" applyFont="1" applyFill="1" applyBorder="1" applyAlignment="1">
      <alignment horizontal="center"/>
    </xf>
    <xf numFmtId="0" fontId="7" fillId="39" borderId="3" xfId="1" applyFont="1" applyFill="1" applyBorder="1" applyAlignment="1">
      <alignment horizontal="center" vertical="center" wrapText="1"/>
    </xf>
    <xf numFmtId="0" fontId="7" fillId="39" borderId="40" xfId="1" applyFont="1" applyFill="1" applyBorder="1" applyAlignment="1">
      <alignment horizontal="center" vertical="center" wrapText="1"/>
    </xf>
    <xf numFmtId="0" fontId="44" fillId="0" borderId="0" xfId="14" applyFont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 wrapText="1"/>
    </xf>
    <xf numFmtId="0" fontId="99" fillId="4" borderId="0" xfId="0" applyFont="1" applyFill="1" applyBorder="1" applyAlignment="1">
      <alignment horizontal="center" vertical="center" wrapText="1"/>
    </xf>
    <xf numFmtId="0" fontId="99" fillId="4" borderId="0" xfId="0" applyFont="1" applyFill="1" applyBorder="1" applyAlignment="1">
      <alignment horizontal="center" vertical="center"/>
    </xf>
    <xf numFmtId="0" fontId="7" fillId="39" borderId="8" xfId="1" applyFont="1" applyFill="1" applyBorder="1" applyAlignment="1">
      <alignment horizontal="center" vertical="center" wrapText="1"/>
    </xf>
    <xf numFmtId="0" fontId="7" fillId="40" borderId="12" xfId="1" applyFont="1" applyFill="1" applyBorder="1" applyAlignment="1">
      <alignment horizontal="center"/>
    </xf>
    <xf numFmtId="0" fontId="7" fillId="40" borderId="18" xfId="1" applyFont="1" applyFill="1" applyBorder="1" applyAlignment="1">
      <alignment horizontal="center"/>
    </xf>
    <xf numFmtId="0" fontId="7" fillId="40" borderId="14" xfId="1" applyFont="1" applyFill="1" applyBorder="1" applyAlignment="1">
      <alignment horizontal="center"/>
    </xf>
    <xf numFmtId="0" fontId="7" fillId="4" borderId="12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/>
    </xf>
    <xf numFmtId="0" fontId="7" fillId="39" borderId="8" xfId="1" applyFont="1" applyFill="1" applyBorder="1" applyAlignment="1">
      <alignment horizontal="center"/>
    </xf>
    <xf numFmtId="0" fontId="8" fillId="39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165" fontId="13" fillId="4" borderId="0" xfId="1" applyNumberFormat="1" applyFont="1" applyFill="1" applyAlignment="1" applyProtection="1">
      <alignment horizontal="center"/>
      <protection locked="0"/>
    </xf>
    <xf numFmtId="0" fontId="103" fillId="0" borderId="0" xfId="0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3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8" fillId="39" borderId="9" xfId="1" applyFont="1" applyFill="1" applyBorder="1" applyAlignment="1">
      <alignment horizontal="center" vertical="center" wrapText="1"/>
    </xf>
    <xf numFmtId="0" fontId="8" fillId="39" borderId="8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 vertical="center" wrapText="1"/>
    </xf>
    <xf numFmtId="165" fontId="7" fillId="39" borderId="8" xfId="1" applyNumberFormat="1" applyFont="1" applyFill="1" applyBorder="1" applyAlignment="1">
      <alignment horizontal="center" vertical="center" wrapText="1"/>
    </xf>
    <xf numFmtId="165" fontId="7" fillId="39" borderId="3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99" fillId="0" borderId="0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left" vertical="top" wrapText="1"/>
    </xf>
    <xf numFmtId="0" fontId="48" fillId="0" borderId="0" xfId="4" applyFont="1" applyAlignment="1">
      <alignment horizontal="center"/>
    </xf>
    <xf numFmtId="0" fontId="50" fillId="0" borderId="0" xfId="4" applyFont="1" applyAlignment="1">
      <alignment horizont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/>
    </xf>
    <xf numFmtId="0" fontId="8" fillId="39" borderId="13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7" fillId="39" borderId="1" xfId="0" applyFont="1" applyFill="1" applyBorder="1" applyAlignment="1">
      <alignment horizontal="center" vertical="center" wrapText="1"/>
    </xf>
    <xf numFmtId="0" fontId="7" fillId="39" borderId="20" xfId="0" applyFont="1" applyFill="1" applyBorder="1" applyAlignment="1">
      <alignment horizontal="center" vertical="center" wrapText="1"/>
    </xf>
    <xf numFmtId="0" fontId="7" fillId="39" borderId="21" xfId="0" applyFont="1" applyFill="1" applyBorder="1" applyAlignment="1">
      <alignment horizontal="center" vertical="center" wrapText="1"/>
    </xf>
    <xf numFmtId="0" fontId="7" fillId="39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/>
    </xf>
    <xf numFmtId="167" fontId="8" fillId="3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167" fontId="7" fillId="3" borderId="8" xfId="1" applyNumberFormat="1" applyFont="1" applyFill="1" applyBorder="1" applyAlignment="1">
      <alignment horizontal="center" vertical="center"/>
    </xf>
    <xf numFmtId="167" fontId="7" fillId="3" borderId="3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/>
    </xf>
    <xf numFmtId="167" fontId="7" fillId="0" borderId="3" xfId="1" applyNumberFormat="1" applyFont="1" applyFill="1" applyBorder="1" applyAlignment="1">
      <alignment horizontal="center"/>
    </xf>
    <xf numFmtId="0" fontId="55" fillId="0" borderId="9" xfId="1" applyFont="1" applyBorder="1" applyAlignment="1">
      <alignment horizontal="center" vertical="center" wrapText="1"/>
    </xf>
    <xf numFmtId="0" fontId="55" fillId="0" borderId="7" xfId="1" applyFont="1" applyBorder="1" applyAlignment="1">
      <alignment horizontal="center" vertical="center" wrapText="1"/>
    </xf>
    <xf numFmtId="0" fontId="55" fillId="0" borderId="8" xfId="1" applyFont="1" applyBorder="1" applyAlignment="1">
      <alignment horizontal="center" vertical="center" wrapText="1"/>
    </xf>
    <xf numFmtId="0" fontId="55" fillId="0" borderId="9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5" fillId="0" borderId="7" xfId="1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55" fillId="0" borderId="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wrapText="1"/>
    </xf>
    <xf numFmtId="0" fontId="7" fillId="2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top" wrapText="1"/>
    </xf>
    <xf numFmtId="0" fontId="55" fillId="0" borderId="20" xfId="1" applyFont="1" applyFill="1" applyBorder="1" applyAlignment="1">
      <alignment horizontal="center" vertical="center"/>
    </xf>
    <xf numFmtId="0" fontId="26" fillId="0" borderId="5" xfId="21" applyFont="1" applyFill="1" applyBorder="1" applyAlignment="1">
      <alignment horizontal="right"/>
    </xf>
    <xf numFmtId="0" fontId="55" fillId="0" borderId="2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7" fontId="7" fillId="2" borderId="1" xfId="1" applyNumberFormat="1" applyFont="1" applyFill="1" applyBorder="1" applyAlignment="1">
      <alignment horizontal="center" vertical="center"/>
    </xf>
    <xf numFmtId="167" fontId="7" fillId="2" borderId="20" xfId="1" applyNumberFormat="1" applyFont="1" applyFill="1" applyBorder="1" applyAlignment="1">
      <alignment horizontal="center" vertical="center"/>
    </xf>
    <xf numFmtId="167" fontId="7" fillId="2" borderId="2" xfId="1" applyNumberFormat="1" applyFont="1" applyFill="1" applyBorder="1" applyAlignment="1">
      <alignment horizontal="center" vertical="center" wrapText="1"/>
    </xf>
    <xf numFmtId="167" fontId="7" fillId="2" borderId="3" xfId="1" applyNumberFormat="1" applyFont="1" applyFill="1" applyBorder="1" applyAlignment="1">
      <alignment horizontal="center" vertical="center" wrapText="1"/>
    </xf>
    <xf numFmtId="167" fontId="7" fillId="3" borderId="3" xfId="1" applyNumberFormat="1" applyFont="1" applyFill="1" applyBorder="1" applyAlignment="1">
      <alignment horizontal="center" vertical="center" wrapText="1"/>
    </xf>
    <xf numFmtId="167" fontId="7" fillId="2" borderId="2" xfId="1" applyNumberFormat="1" applyFont="1" applyFill="1" applyBorder="1" applyAlignment="1">
      <alignment horizontal="center"/>
    </xf>
    <xf numFmtId="167" fontId="7" fillId="2" borderId="15" xfId="1" applyNumberFormat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67" fontId="8" fillId="39" borderId="3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167" fontId="7" fillId="39" borderId="1" xfId="1" applyNumberFormat="1" applyFont="1" applyFill="1" applyBorder="1" applyAlignment="1">
      <alignment horizontal="center" vertical="center"/>
    </xf>
    <xf numFmtId="167" fontId="7" fillId="39" borderId="20" xfId="1" applyNumberFormat="1" applyFont="1" applyFill="1" applyBorder="1" applyAlignment="1">
      <alignment horizontal="center" vertical="center"/>
    </xf>
    <xf numFmtId="167" fontId="7" fillId="39" borderId="2" xfId="1" applyNumberFormat="1" applyFont="1" applyFill="1" applyBorder="1" applyAlignment="1">
      <alignment horizontal="center" vertical="center" wrapText="1"/>
    </xf>
    <xf numFmtId="167" fontId="7" fillId="39" borderId="3" xfId="1" applyNumberFormat="1" applyFont="1" applyFill="1" applyBorder="1" applyAlignment="1">
      <alignment horizontal="center" vertical="center" wrapText="1"/>
    </xf>
    <xf numFmtId="167" fontId="7" fillId="0" borderId="2" xfId="1" applyNumberFormat="1" applyFont="1" applyFill="1" applyBorder="1" applyAlignment="1">
      <alignment horizontal="center"/>
    </xf>
    <xf numFmtId="167" fontId="7" fillId="0" borderId="15" xfId="1" applyNumberFormat="1" applyFont="1" applyFill="1" applyBorder="1" applyAlignment="1">
      <alignment horizontal="center"/>
    </xf>
    <xf numFmtId="167" fontId="7" fillId="2" borderId="3" xfId="1" applyNumberFormat="1" applyFont="1" applyFill="1" applyBorder="1" applyAlignment="1">
      <alignment horizontal="center"/>
    </xf>
    <xf numFmtId="0" fontId="8" fillId="0" borderId="30" xfId="1" applyFont="1" applyBorder="1" applyAlignment="1">
      <alignment horizontal="left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41" borderId="8" xfId="1" applyFont="1" applyFill="1" applyBorder="1" applyAlignment="1">
      <alignment horizontal="center"/>
    </xf>
    <xf numFmtId="0" fontId="7" fillId="41" borderId="3" xfId="1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38" fillId="0" borderId="0" xfId="0" quotePrefix="1" applyFont="1" applyAlignment="1">
      <alignment horizontal="right"/>
    </xf>
    <xf numFmtId="0" fontId="3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0" fillId="0" borderId="0" xfId="0" quotePrefix="1" applyFont="1" applyAlignment="1">
      <alignment horizontal="right"/>
    </xf>
    <xf numFmtId="0" fontId="30" fillId="0" borderId="0" xfId="0" applyFont="1" applyAlignment="1">
      <alignment horizontal="right"/>
    </xf>
    <xf numFmtId="0" fontId="31" fillId="39" borderId="3" xfId="1" applyFont="1" applyFill="1" applyBorder="1" applyAlignment="1">
      <alignment horizontal="center" vertical="center"/>
    </xf>
    <xf numFmtId="0" fontId="7" fillId="39" borderId="3" xfId="1" applyFont="1" applyFill="1" applyBorder="1" applyAlignment="1">
      <alignment horizontal="center"/>
    </xf>
    <xf numFmtId="0" fontId="31" fillId="39" borderId="8" xfId="1" applyFont="1" applyFill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quotePrefix="1" applyFont="1" applyAlignment="1">
      <alignment horizontal="right"/>
    </xf>
    <xf numFmtId="0" fontId="8" fillId="0" borderId="0" xfId="2" applyFont="1" applyAlignment="1">
      <alignment horizontal="right"/>
    </xf>
    <xf numFmtId="0" fontId="7" fillId="2" borderId="3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35" fillId="3" borderId="3" xfId="2" applyNumberFormat="1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/>
    </xf>
    <xf numFmtId="0" fontId="31" fillId="3" borderId="3" xfId="1" applyFont="1" applyFill="1" applyBorder="1" applyAlignment="1">
      <alignment horizontal="center" vertical="center"/>
    </xf>
    <xf numFmtId="2" fontId="31" fillId="3" borderId="3" xfId="1" applyNumberFormat="1" applyFont="1" applyFill="1" applyBorder="1" applyAlignment="1">
      <alignment horizontal="center" vertical="center"/>
    </xf>
    <xf numFmtId="2" fontId="7" fillId="0" borderId="3" xfId="1" applyNumberFormat="1" applyFont="1" applyFill="1" applyBorder="1" applyAlignment="1">
      <alignment horizontal="center"/>
    </xf>
    <xf numFmtId="2" fontId="8" fillId="3" borderId="3" xfId="1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/>
    </xf>
    <xf numFmtId="0" fontId="7" fillId="39" borderId="13" xfId="1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7" fillId="0" borderId="1" xfId="4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/>
    </xf>
    <xf numFmtId="0" fontId="7" fillId="0" borderId="15" xfId="4" applyFont="1" applyFill="1" applyBorder="1" applyAlignment="1">
      <alignment horizontal="center"/>
    </xf>
    <xf numFmtId="0" fontId="7" fillId="39" borderId="24" xfId="4" applyFont="1" applyFill="1" applyBorder="1" applyAlignment="1">
      <alignment horizontal="center" vertical="center"/>
    </xf>
    <xf numFmtId="0" fontId="7" fillId="39" borderId="25" xfId="4" applyFont="1" applyFill="1" applyBorder="1" applyAlignment="1">
      <alignment horizontal="center" vertical="center"/>
    </xf>
    <xf numFmtId="0" fontId="7" fillId="39" borderId="26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/>
    </xf>
    <xf numFmtId="0" fontId="7" fillId="5" borderId="10" xfId="4" applyFont="1" applyFill="1" applyBorder="1" applyAlignment="1">
      <alignment horizontal="center" vertical="center"/>
    </xf>
    <xf numFmtId="0" fontId="7" fillId="5" borderId="17" xfId="4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96" fillId="0" borderId="1" xfId="4" applyFont="1" applyFill="1" applyBorder="1" applyAlignment="1">
      <alignment horizontal="center"/>
    </xf>
    <xf numFmtId="0" fontId="96" fillId="0" borderId="2" xfId="4" applyFont="1" applyFill="1" applyBorder="1" applyAlignment="1">
      <alignment horizontal="center"/>
    </xf>
    <xf numFmtId="0" fontId="96" fillId="0" borderId="15" xfId="4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/>
    </xf>
    <xf numFmtId="0" fontId="17" fillId="0" borderId="0" xfId="0" applyFont="1" applyFill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38" fillId="0" borderId="3" xfId="1" applyFont="1" applyFill="1" applyBorder="1" applyAlignment="1">
      <alignment horizontal="center"/>
    </xf>
    <xf numFmtId="0" fontId="13" fillId="0" borderId="0" xfId="4" applyFont="1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39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119" fillId="0" borderId="3" xfId="0" applyFont="1" applyBorder="1" applyAlignment="1">
      <alignment horizontal="center"/>
    </xf>
    <xf numFmtId="182" fontId="103" fillId="0" borderId="3" xfId="0" applyNumberFormat="1" applyFont="1" applyBorder="1" applyAlignment="1">
      <alignment horizontal="left" vertical="center" wrapText="1"/>
    </xf>
    <xf numFmtId="180" fontId="103" fillId="0" borderId="3" xfId="0" applyNumberFormat="1" applyFont="1" applyBorder="1" applyAlignment="1">
      <alignment horizontal="center" vertical="center" wrapText="1"/>
    </xf>
    <xf numFmtId="182" fontId="114" fillId="0" borderId="12" xfId="0" applyNumberFormat="1" applyFont="1" applyBorder="1" applyAlignment="1">
      <alignment horizontal="right" vertical="center" wrapText="1"/>
    </xf>
  </cellXfs>
  <cellStyles count="15210">
    <cellStyle name="20% - Accent1" xfId="14713" builtinId="30" customBuiltin="1"/>
    <cellStyle name="20% - Accent1 2" xfId="1955"/>
    <cellStyle name="20% - Accent2" xfId="14716" builtinId="34" customBuiltin="1"/>
    <cellStyle name="20% - Accent2 2" xfId="1959"/>
    <cellStyle name="20% - Accent3" xfId="14719" builtinId="38" customBuiltin="1"/>
    <cellStyle name="20% - Accent3 2" xfId="1963"/>
    <cellStyle name="20% - Accent4" xfId="14722" builtinId="42" customBuiltin="1"/>
    <cellStyle name="20% - Accent4 2" xfId="1967"/>
    <cellStyle name="20% - Accent5" xfId="14725" builtinId="46" customBuiltin="1"/>
    <cellStyle name="20% - Accent5 2" xfId="1971"/>
    <cellStyle name="20% - Accent6" xfId="14728" builtinId="50" customBuiltin="1"/>
    <cellStyle name="20% - Accent6 2" xfId="1975"/>
    <cellStyle name="40% - Accent1" xfId="14714" builtinId="31" customBuiltin="1"/>
    <cellStyle name="40% - Accent1 2" xfId="1956"/>
    <cellStyle name="40% - Accent2" xfId="14717" builtinId="35" customBuiltin="1"/>
    <cellStyle name="40% - Accent2 2" xfId="1960"/>
    <cellStyle name="40% - Accent3" xfId="14720" builtinId="39" customBuiltin="1"/>
    <cellStyle name="40% - Accent3 2" xfId="1964"/>
    <cellStyle name="40% - Accent4" xfId="14723" builtinId="43" customBuiltin="1"/>
    <cellStyle name="40% - Accent4 2" xfId="1968"/>
    <cellStyle name="40% - Accent5" xfId="14726" builtinId="47" customBuiltin="1"/>
    <cellStyle name="40% - Accent5 2" xfId="1972"/>
    <cellStyle name="40% - Accent6" xfId="14729" builtinId="51" customBuiltin="1"/>
    <cellStyle name="40% - Accent6 2" xfId="1976"/>
    <cellStyle name="60% - Accent1 2" xfId="1957"/>
    <cellStyle name="60% - Accent2 2" xfId="1961"/>
    <cellStyle name="60% - Accent3 2" xfId="1965"/>
    <cellStyle name="60% - Accent4 2" xfId="1969"/>
    <cellStyle name="60% - Accent5 2" xfId="1973"/>
    <cellStyle name="60% - Accent6 2" xfId="1977"/>
    <cellStyle name="Accent1" xfId="14712" builtinId="29" customBuiltin="1"/>
    <cellStyle name="Accent1 2" xfId="1954"/>
    <cellStyle name="Accent2" xfId="14715" builtinId="33" customBuiltin="1"/>
    <cellStyle name="Accent2 2" xfId="1958"/>
    <cellStyle name="Accent3" xfId="14718" builtinId="37" customBuiltin="1"/>
    <cellStyle name="Accent3 2" xfId="1962"/>
    <cellStyle name="Accent4" xfId="14721" builtinId="41" customBuiltin="1"/>
    <cellStyle name="Accent4 2" xfId="1966"/>
    <cellStyle name="Accent5" xfId="14724" builtinId="45" customBuiltin="1"/>
    <cellStyle name="Accent5 2" xfId="1970"/>
    <cellStyle name="Accent6" xfId="14727" builtinId="49" customBuiltin="1"/>
    <cellStyle name="Accent6 2" xfId="1974"/>
    <cellStyle name="Bad" xfId="14703" builtinId="27" customBuiltin="1"/>
    <cellStyle name="Bad 2" xfId="1944"/>
    <cellStyle name="Calculation" xfId="14706" builtinId="22" customBuiltin="1"/>
    <cellStyle name="Calculation 2" xfId="1948"/>
    <cellStyle name="Check Cell" xfId="14708" builtinId="23" customBuiltin="1"/>
    <cellStyle name="Check Cell 2" xfId="1950"/>
    <cellStyle name="Comma" xfId="13" builtinId="3"/>
    <cellStyle name="Comma 10" xfId="10"/>
    <cellStyle name="Comma 10 2" xfId="1698"/>
    <cellStyle name="Comma 10 2 2" xfId="14766"/>
    <cellStyle name="Comma 10 3" xfId="2129"/>
    <cellStyle name="Comma 10 3 2" xfId="2378"/>
    <cellStyle name="Comma 10 3 3" xfId="14742"/>
    <cellStyle name="Comma 10 4" xfId="2294"/>
    <cellStyle name="Comma 10 4 2" xfId="14765"/>
    <cellStyle name="Comma 10 5" xfId="14689"/>
    <cellStyle name="Comma 11" xfId="2419"/>
    <cellStyle name="Comma 11 2" xfId="14746"/>
    <cellStyle name="Comma 11 3" xfId="14770"/>
    <cellStyle name="Comma 12" xfId="14435"/>
    <cellStyle name="Comma 12 2" xfId="14751"/>
    <cellStyle name="Comma 14" xfId="1697"/>
    <cellStyle name="Comma 14 2" xfId="2281"/>
    <cellStyle name="Comma 14 2 2" xfId="14732"/>
    <cellStyle name="Comma 14 3" xfId="14695"/>
    <cellStyle name="Comma 2" xfId="11"/>
    <cellStyle name="Comma 2 10" xfId="34"/>
    <cellStyle name="Comma 2 10 2" xfId="1703"/>
    <cellStyle name="Comma 2 10 2 2" xfId="2296"/>
    <cellStyle name="Comma 2 10 2 3" xfId="2465"/>
    <cellStyle name="Comma 2 10 3" xfId="14433"/>
    <cellStyle name="Comma 2 10 4" xfId="14602"/>
    <cellStyle name="Comma 2 10 5" xfId="14786"/>
    <cellStyle name="Comma 2 10 5 2" xfId="15001"/>
    <cellStyle name="Comma 2 11" xfId="35"/>
    <cellStyle name="Comma 2 11 2" xfId="1704"/>
    <cellStyle name="Comma 2 11 2 2" xfId="2297"/>
    <cellStyle name="Comma 2 11 2 3" xfId="2463"/>
    <cellStyle name="Comma 2 11 3" xfId="14432"/>
    <cellStyle name="Comma 2 11 4" xfId="14603"/>
    <cellStyle name="Comma 2 11 5" xfId="14787"/>
    <cellStyle name="Comma 2 11 5 2" xfId="15002"/>
    <cellStyle name="Comma 2 12" xfId="36"/>
    <cellStyle name="Comma 2 12 2" xfId="1705"/>
    <cellStyle name="Comma 2 12 2 2" xfId="2298"/>
    <cellStyle name="Comma 2 12 2 3" xfId="2456"/>
    <cellStyle name="Comma 2 12 3" xfId="14431"/>
    <cellStyle name="Comma 2 12 4" xfId="14604"/>
    <cellStyle name="Comma 2 12 5" xfId="14788"/>
    <cellStyle name="Comma 2 12 5 2" xfId="15003"/>
    <cellStyle name="Comma 2 13" xfId="37"/>
    <cellStyle name="Comma 2 13 2" xfId="1706"/>
    <cellStyle name="Comma 2 13 2 2" xfId="2299"/>
    <cellStyle name="Comma 2 13 2 3" xfId="9434"/>
    <cellStyle name="Comma 2 13 3" xfId="9641"/>
    <cellStyle name="Comma 2 13 4" xfId="14605"/>
    <cellStyle name="Comma 2 13 5" xfId="14789"/>
    <cellStyle name="Comma 2 13 5 2" xfId="15004"/>
    <cellStyle name="Comma 2 14" xfId="38"/>
    <cellStyle name="Comma 2 14 2" xfId="1707"/>
    <cellStyle name="Comma 2 14 2 2" xfId="2300"/>
    <cellStyle name="Comma 2 14 2 3" xfId="2455"/>
    <cellStyle name="Comma 2 14 3" xfId="2449"/>
    <cellStyle name="Comma 2 14 4" xfId="14606"/>
    <cellStyle name="Comma 2 14 5" xfId="14790"/>
    <cellStyle name="Comma 2 14 5 2" xfId="15005"/>
    <cellStyle name="Comma 2 15" xfId="39"/>
    <cellStyle name="Comma 2 15 2" xfId="1708"/>
    <cellStyle name="Comma 2 15 2 2" xfId="2301"/>
    <cellStyle name="Comma 2 15 2 3" xfId="9304"/>
    <cellStyle name="Comma 2 15 3" xfId="2450"/>
    <cellStyle name="Comma 2 15 4" xfId="14607"/>
    <cellStyle name="Comma 2 15 5" xfId="14791"/>
    <cellStyle name="Comma 2 15 5 2" xfId="15006"/>
    <cellStyle name="Comma 2 16" xfId="40"/>
    <cellStyle name="Comma 2 16 2" xfId="1709"/>
    <cellStyle name="Comma 2 16 2 2" xfId="2302"/>
    <cellStyle name="Comma 2 16 2 3" xfId="2780"/>
    <cellStyle name="Comma 2 16 3" xfId="2453"/>
    <cellStyle name="Comma 2 16 4" xfId="14608"/>
    <cellStyle name="Comma 2 16 5" xfId="14792"/>
    <cellStyle name="Comma 2 16 5 2" xfId="15007"/>
    <cellStyle name="Comma 2 17" xfId="41"/>
    <cellStyle name="Comma 2 17 2" xfId="1710"/>
    <cellStyle name="Comma 2 17 2 2" xfId="2303"/>
    <cellStyle name="Comma 2 17 2 3" xfId="2775"/>
    <cellStyle name="Comma 2 17 3" xfId="14418"/>
    <cellStyle name="Comma 2 17 4" xfId="14609"/>
    <cellStyle name="Comma 2 17 5" xfId="14793"/>
    <cellStyle name="Comma 2 17 5 2" xfId="15008"/>
    <cellStyle name="Comma 2 18" xfId="42"/>
    <cellStyle name="Comma 2 18 2" xfId="1711"/>
    <cellStyle name="Comma 2 18 2 2" xfId="2304"/>
    <cellStyle name="Comma 2 18 2 3" xfId="3015"/>
    <cellStyle name="Comma 2 18 3" xfId="14417"/>
    <cellStyle name="Comma 2 18 4" xfId="14610"/>
    <cellStyle name="Comma 2 18 5" xfId="14794"/>
    <cellStyle name="Comma 2 18 5 2" xfId="15009"/>
    <cellStyle name="Comma 2 19" xfId="43"/>
    <cellStyle name="Comma 2 19 2" xfId="1712"/>
    <cellStyle name="Comma 2 19 2 2" xfId="2305"/>
    <cellStyle name="Comma 2 19 2 3" xfId="9648"/>
    <cellStyle name="Comma 2 19 3" xfId="14414"/>
    <cellStyle name="Comma 2 19 4" xfId="14611"/>
    <cellStyle name="Comma 2 19 5" xfId="14795"/>
    <cellStyle name="Comma 2 19 5 2" xfId="15010"/>
    <cellStyle name="Comma 2 2" xfId="44"/>
    <cellStyle name="Comma 2 2 2" xfId="1713"/>
    <cellStyle name="Comma 2 2 2 2" xfId="2306"/>
    <cellStyle name="Comma 2 2 2 3" xfId="3014"/>
    <cellStyle name="Comma 2 2 3" xfId="14415"/>
    <cellStyle name="Comma 2 2 4" xfId="14612"/>
    <cellStyle name="Comma 2 2 5" xfId="14796"/>
    <cellStyle name="Comma 2 2 5 2" xfId="15011"/>
    <cellStyle name="Comma 2 20" xfId="45"/>
    <cellStyle name="Comma 2 20 2" xfId="1714"/>
    <cellStyle name="Comma 2 20 2 2" xfId="2307"/>
    <cellStyle name="Comma 2 20 2 3" xfId="2444"/>
    <cellStyle name="Comma 2 20 3" xfId="14416"/>
    <cellStyle name="Comma 2 20 4" xfId="14613"/>
    <cellStyle name="Comma 2 20 5" xfId="14797"/>
    <cellStyle name="Comma 2 20 5 2" xfId="15012"/>
    <cellStyle name="Comma 2 21" xfId="46"/>
    <cellStyle name="Comma 2 21 2" xfId="1715"/>
    <cellStyle name="Comma 2 21 2 2" xfId="2308"/>
    <cellStyle name="Comma 2 21 2 3" xfId="2543"/>
    <cellStyle name="Comma 2 21 3" xfId="3413"/>
    <cellStyle name="Comma 2 21 4" xfId="14614"/>
    <cellStyle name="Comma 2 21 5" xfId="14798"/>
    <cellStyle name="Comma 2 21 5 2" xfId="15013"/>
    <cellStyle name="Comma 2 22" xfId="47"/>
    <cellStyle name="Comma 2 22 2" xfId="1716"/>
    <cellStyle name="Comma 2 22 2 2" xfId="2309"/>
    <cellStyle name="Comma 2 22 2 3" xfId="2516"/>
    <cellStyle name="Comma 2 22 3" xfId="14600"/>
    <cellStyle name="Comma 2 22 4" xfId="14615"/>
    <cellStyle name="Comma 2 22 5" xfId="14799"/>
    <cellStyle name="Comma 2 22 5 2" xfId="15014"/>
    <cellStyle name="Comma 2 23" xfId="48"/>
    <cellStyle name="Comma 2 23 2" xfId="1717"/>
    <cellStyle name="Comma 2 23 2 2" xfId="2310"/>
    <cellStyle name="Comma 2 23 2 3" xfId="2448"/>
    <cellStyle name="Comma 2 23 3" xfId="14599"/>
    <cellStyle name="Comma 2 23 4" xfId="14616"/>
    <cellStyle name="Comma 2 23 5" xfId="14800"/>
    <cellStyle name="Comma 2 23 5 2" xfId="15015"/>
    <cellStyle name="Comma 2 24" xfId="49"/>
    <cellStyle name="Comma 2 24 2" xfId="1718"/>
    <cellStyle name="Comma 2 24 2 2" xfId="2311"/>
    <cellStyle name="Comma 2 24 2 3" xfId="3136"/>
    <cellStyle name="Comma 2 24 3" xfId="14597"/>
    <cellStyle name="Comma 2 24 4" xfId="14617"/>
    <cellStyle name="Comma 2 24 5" xfId="14801"/>
    <cellStyle name="Comma 2 24 5 2" xfId="15016"/>
    <cellStyle name="Comma 2 25" xfId="50"/>
    <cellStyle name="Comma 2 25 2" xfId="1719"/>
    <cellStyle name="Comma 2 25 2 2" xfId="2312"/>
    <cellStyle name="Comma 2 25 2 3" xfId="3048"/>
    <cellStyle name="Comma 2 25 3" xfId="14593"/>
    <cellStyle name="Comma 2 25 4" xfId="14618"/>
    <cellStyle name="Comma 2 25 5" xfId="14802"/>
    <cellStyle name="Comma 2 25 5 2" xfId="15017"/>
    <cellStyle name="Comma 2 26" xfId="51"/>
    <cellStyle name="Comma 2 26 2" xfId="1720"/>
    <cellStyle name="Comma 2 26 2 2" xfId="2313"/>
    <cellStyle name="Comma 2 26 2 3" xfId="3013"/>
    <cellStyle name="Comma 2 26 3" xfId="14598"/>
    <cellStyle name="Comma 2 26 4" xfId="14619"/>
    <cellStyle name="Comma 2 26 5" xfId="14803"/>
    <cellStyle name="Comma 2 26 5 2" xfId="15018"/>
    <cellStyle name="Comma 2 27" xfId="52"/>
    <cellStyle name="Comma 2 27 2" xfId="1721"/>
    <cellStyle name="Comma 2 27 2 2" xfId="2314"/>
    <cellStyle name="Comma 2 27 2 3" xfId="9645"/>
    <cellStyle name="Comma 2 27 3" xfId="14596"/>
    <cellStyle name="Comma 2 27 4" xfId="14620"/>
    <cellStyle name="Comma 2 27 5" xfId="14804"/>
    <cellStyle name="Comma 2 27 5 2" xfId="15019"/>
    <cellStyle name="Comma 2 28" xfId="53"/>
    <cellStyle name="Comma 2 28 2" xfId="1722"/>
    <cellStyle name="Comma 2 28 2 2" xfId="2315"/>
    <cellStyle name="Comma 2 28 2 3" xfId="3135"/>
    <cellStyle name="Comma 2 28 3" xfId="14592"/>
    <cellStyle name="Comma 2 28 4" xfId="14621"/>
    <cellStyle name="Comma 2 28 5" xfId="14805"/>
    <cellStyle name="Comma 2 28 5 2" xfId="15020"/>
    <cellStyle name="Comma 2 29" xfId="54"/>
    <cellStyle name="Comma 2 29 2" xfId="1723"/>
    <cellStyle name="Comma 2 29 2 2" xfId="2316"/>
    <cellStyle name="Comma 2 29 2 3" xfId="5515"/>
    <cellStyle name="Comma 2 29 3" xfId="2416"/>
    <cellStyle name="Comma 2 29 3 2" xfId="14762"/>
    <cellStyle name="Comma 2 29 4" xfId="14594"/>
    <cellStyle name="Comma 2 29 5" xfId="14622"/>
    <cellStyle name="Comma 2 29 6" xfId="14806"/>
    <cellStyle name="Comma 2 29 6 2" xfId="15021"/>
    <cellStyle name="Comma 2 3" xfId="55"/>
    <cellStyle name="Comma 2 3 2" xfId="1724"/>
    <cellStyle name="Comma 2 3 2 2" xfId="2317"/>
    <cellStyle name="Comma 2 3 2 3" xfId="2542"/>
    <cellStyle name="Comma 2 3 3" xfId="14595"/>
    <cellStyle name="Comma 2 3 4" xfId="14623"/>
    <cellStyle name="Comma 2 3 5" xfId="14807"/>
    <cellStyle name="Comma 2 3 5 2" xfId="15022"/>
    <cellStyle name="Comma 2 30" xfId="56"/>
    <cellStyle name="Comma 2 30 2" xfId="1725"/>
    <cellStyle name="Comma 2 30 2 2" xfId="2318"/>
    <cellStyle name="Comma 2 30 2 3" xfId="3012"/>
    <cellStyle name="Comma 2 30 3" xfId="14591"/>
    <cellStyle name="Comma 2 30 4" xfId="14624"/>
    <cellStyle name="Comma 2 30 5" xfId="14808"/>
    <cellStyle name="Comma 2 30 5 2" xfId="15023"/>
    <cellStyle name="Comma 2 31" xfId="57"/>
    <cellStyle name="Comma 2 31 2" xfId="1726"/>
    <cellStyle name="Comma 2 31 2 2" xfId="2319"/>
    <cellStyle name="Comma 2 31 2 3" xfId="9644"/>
    <cellStyle name="Comma 2 31 3" xfId="14531"/>
    <cellStyle name="Comma 2 31 4" xfId="14625"/>
    <cellStyle name="Comma 2 31 5" xfId="14809"/>
    <cellStyle name="Comma 2 31 5 2" xfId="15024"/>
    <cellStyle name="Comma 2 32" xfId="58"/>
    <cellStyle name="Comma 2 32 2" xfId="1727"/>
    <cellStyle name="Comma 2 32 2 2" xfId="2320"/>
    <cellStyle name="Comma 2 32 2 3" xfId="3010"/>
    <cellStyle name="Comma 2 32 3" xfId="14529"/>
    <cellStyle name="Comma 2 32 4" xfId="14626"/>
    <cellStyle name="Comma 2 32 5" xfId="14810"/>
    <cellStyle name="Comma 2 32 5 2" xfId="15025"/>
    <cellStyle name="Comma 2 33" xfId="59"/>
    <cellStyle name="Comma 2 33 2" xfId="1728"/>
    <cellStyle name="Comma 2 33 2 2" xfId="2321"/>
    <cellStyle name="Comma 2 33 2 3" xfId="2949"/>
    <cellStyle name="Comma 2 33 3" xfId="14454"/>
    <cellStyle name="Comma 2 33 4" xfId="14627"/>
    <cellStyle name="Comma 2 33 5" xfId="14811"/>
    <cellStyle name="Comma 2 33 5 2" xfId="15026"/>
    <cellStyle name="Comma 2 34" xfId="60"/>
    <cellStyle name="Comma 2 34 2" xfId="1729"/>
    <cellStyle name="Comma 2 34 2 2" xfId="2322"/>
    <cellStyle name="Comma 2 34 2 3" xfId="9607"/>
    <cellStyle name="Comma 2 34 3" xfId="2490"/>
    <cellStyle name="Comma 2 34 4" xfId="14628"/>
    <cellStyle name="Comma 2 34 5" xfId="14812"/>
    <cellStyle name="Comma 2 34 5 2" xfId="15027"/>
    <cellStyle name="Comma 2 35" xfId="61"/>
    <cellStyle name="Comma 2 35 2" xfId="1730"/>
    <cellStyle name="Comma 2 35 2 2" xfId="2323"/>
    <cellStyle name="Comma 2 35 2 3" xfId="2439"/>
    <cellStyle name="Comma 2 35 3" xfId="14447"/>
    <cellStyle name="Comma 2 35 4" xfId="14629"/>
    <cellStyle name="Comma 2 35 5" xfId="14813"/>
    <cellStyle name="Comma 2 35 5 2" xfId="15028"/>
    <cellStyle name="Comma 2 36" xfId="62"/>
    <cellStyle name="Comma 2 36 2" xfId="1731"/>
    <cellStyle name="Comma 2 36 2 2" xfId="2324"/>
    <cellStyle name="Comma 2 36 2 3" xfId="2457"/>
    <cellStyle name="Comma 2 36 3" xfId="14527"/>
    <cellStyle name="Comma 2 36 4" xfId="14630"/>
    <cellStyle name="Comma 2 36 5" xfId="14814"/>
    <cellStyle name="Comma 2 36 5 2" xfId="15029"/>
    <cellStyle name="Comma 2 37" xfId="63"/>
    <cellStyle name="Comma 2 37 2" xfId="1732"/>
    <cellStyle name="Comma 2 37 2 2" xfId="2325"/>
    <cellStyle name="Comma 2 37 2 3" xfId="1936"/>
    <cellStyle name="Comma 2 37 3" xfId="14445"/>
    <cellStyle name="Comma 2 37 4" xfId="14631"/>
    <cellStyle name="Comma 2 37 5" xfId="14815"/>
    <cellStyle name="Comma 2 37 5 2" xfId="15030"/>
    <cellStyle name="Comma 2 38" xfId="64"/>
    <cellStyle name="Comma 2 38 2" xfId="1733"/>
    <cellStyle name="Comma 2 38 2 2" xfId="2326"/>
    <cellStyle name="Comma 2 38 2 3" xfId="2466"/>
    <cellStyle name="Comma 2 38 3" xfId="14444"/>
    <cellStyle name="Comma 2 38 4" xfId="14632"/>
    <cellStyle name="Comma 2 38 5" xfId="14816"/>
    <cellStyle name="Comma 2 38 5 2" xfId="15031"/>
    <cellStyle name="Comma 2 39" xfId="65"/>
    <cellStyle name="Comma 2 39 2" xfId="1734"/>
    <cellStyle name="Comma 2 39 2 2" xfId="2327"/>
    <cellStyle name="Comma 2 39 2 3" xfId="2529"/>
    <cellStyle name="Comma 2 39 3" xfId="14443"/>
    <cellStyle name="Comma 2 39 4" xfId="14633"/>
    <cellStyle name="Comma 2 39 5" xfId="14817"/>
    <cellStyle name="Comma 2 39 5 2" xfId="15032"/>
    <cellStyle name="Comma 2 4" xfId="66"/>
    <cellStyle name="Comma 2 4 2" xfId="1735"/>
    <cellStyle name="Comma 2 4 2 2" xfId="2328"/>
    <cellStyle name="Comma 2 4 2 3" xfId="2504"/>
    <cellStyle name="Comma 2 4 3" xfId="14442"/>
    <cellStyle name="Comma 2 4 4" xfId="14634"/>
    <cellStyle name="Comma 2 4 5" xfId="14818"/>
    <cellStyle name="Comma 2 4 5 2" xfId="15033"/>
    <cellStyle name="Comma 2 40" xfId="67"/>
    <cellStyle name="Comma 2 40 2" xfId="1736"/>
    <cellStyle name="Comma 2 40 2 2" xfId="2329"/>
    <cellStyle name="Comma 2 40 2 3" xfId="2460"/>
    <cellStyle name="Comma 2 40 3" xfId="14441"/>
    <cellStyle name="Comma 2 40 4" xfId="14635"/>
    <cellStyle name="Comma 2 40 5" xfId="14819"/>
    <cellStyle name="Comma 2 40 5 2" xfId="15034"/>
    <cellStyle name="Comma 2 41" xfId="68"/>
    <cellStyle name="Comma 2 41 2" xfId="1737"/>
    <cellStyle name="Comma 2 41 2 2" xfId="2330"/>
    <cellStyle name="Comma 2 41 2 3" xfId="2441"/>
    <cellStyle name="Comma 2 41 3" xfId="14584"/>
    <cellStyle name="Comma 2 41 4" xfId="14636"/>
    <cellStyle name="Comma 2 41 5" xfId="14820"/>
    <cellStyle name="Comma 2 41 5 2" xfId="15035"/>
    <cellStyle name="Comma 2 42" xfId="69"/>
    <cellStyle name="Comma 2 42 2" xfId="1738"/>
    <cellStyle name="Comma 2 42 2 2" xfId="2331"/>
    <cellStyle name="Comma 2 42 2 3" xfId="2452"/>
    <cellStyle name="Comma 2 42 3" xfId="14554"/>
    <cellStyle name="Comma 2 42 4" xfId="14637"/>
    <cellStyle name="Comma 2 42 5" xfId="14821"/>
    <cellStyle name="Comma 2 42 5 2" xfId="15036"/>
    <cellStyle name="Comma 2 43" xfId="70"/>
    <cellStyle name="Comma 2 43 2" xfId="1739"/>
    <cellStyle name="Comma 2 43 2 2" xfId="2332"/>
    <cellStyle name="Comma 2 43 2 3" xfId="2445"/>
    <cellStyle name="Comma 2 43 3" xfId="14520"/>
    <cellStyle name="Comma 2 43 4" xfId="14638"/>
    <cellStyle name="Comma 2 43 5" xfId="14822"/>
    <cellStyle name="Comma 2 43 5 2" xfId="15037"/>
    <cellStyle name="Comma 2 44" xfId="71"/>
    <cellStyle name="Comma 2 44 2" xfId="1740"/>
    <cellStyle name="Comma 2 44 2 2" xfId="2333"/>
    <cellStyle name="Comma 2 44 2 3" xfId="2442"/>
    <cellStyle name="Comma 2 44 3" xfId="14491"/>
    <cellStyle name="Comma 2 44 4" xfId="14639"/>
    <cellStyle name="Comma 2 44 5" xfId="14823"/>
    <cellStyle name="Comma 2 44 5 2" xfId="15038"/>
    <cellStyle name="Comma 2 45" xfId="72"/>
    <cellStyle name="Comma 2 45 2" xfId="1741"/>
    <cellStyle name="Comma 2 45 2 2" xfId="2334"/>
    <cellStyle name="Comma 2 45 2 3" xfId="2451"/>
    <cellStyle name="Comma 2 45 3" xfId="14463"/>
    <cellStyle name="Comma 2 45 4" xfId="14640"/>
    <cellStyle name="Comma 2 45 5" xfId="14824"/>
    <cellStyle name="Comma 2 45 5 2" xfId="15039"/>
    <cellStyle name="Comma 2 46" xfId="73"/>
    <cellStyle name="Comma 2 46 2" xfId="1742"/>
    <cellStyle name="Comma 2 46 2 2" xfId="2335"/>
    <cellStyle name="Comma 2 46 2 3" xfId="2464"/>
    <cellStyle name="Comma 2 46 3" xfId="14577"/>
    <cellStyle name="Comma 2 46 4" xfId="14641"/>
    <cellStyle name="Comma 2 46 5" xfId="14825"/>
    <cellStyle name="Comma 2 46 5 2" xfId="15040"/>
    <cellStyle name="Comma 2 47" xfId="74"/>
    <cellStyle name="Comma 2 47 2" xfId="1743"/>
    <cellStyle name="Comma 2 47 2 2" xfId="2336"/>
    <cellStyle name="Comma 2 47 2 3" xfId="2519"/>
    <cellStyle name="Comma 2 47 3" xfId="14547"/>
    <cellStyle name="Comma 2 47 4" xfId="14642"/>
    <cellStyle name="Comma 2 47 5" xfId="14826"/>
    <cellStyle name="Comma 2 47 5 2" xfId="15041"/>
    <cellStyle name="Comma 2 48" xfId="75"/>
    <cellStyle name="Comma 2 48 2" xfId="1744"/>
    <cellStyle name="Comma 2 48 2 2" xfId="2337"/>
    <cellStyle name="Comma 2 48 2 3" xfId="2493"/>
    <cellStyle name="Comma 2 48 3" xfId="14512"/>
    <cellStyle name="Comma 2 48 4" xfId="14643"/>
    <cellStyle name="Comma 2 48 5" xfId="14827"/>
    <cellStyle name="Comma 2 48 5 2" xfId="15042"/>
    <cellStyle name="Comma 2 49" xfId="76"/>
    <cellStyle name="Comma 2 49 2" xfId="1745"/>
    <cellStyle name="Comma 2 49 2 2" xfId="2338"/>
    <cellStyle name="Comma 2 49 2 3" xfId="1935"/>
    <cellStyle name="Comma 2 49 3" xfId="14484"/>
    <cellStyle name="Comma 2 49 4" xfId="14644"/>
    <cellStyle name="Comma 2 49 5" xfId="14828"/>
    <cellStyle name="Comma 2 49 5 2" xfId="15043"/>
    <cellStyle name="Comma 2 5" xfId="77"/>
    <cellStyle name="Comma 2 5 2" xfId="1746"/>
    <cellStyle name="Comma 2 5 2 2" xfId="2339"/>
    <cellStyle name="Comma 2 5 2 3" xfId="2485"/>
    <cellStyle name="Comma 2 5 3" xfId="14455"/>
    <cellStyle name="Comma 2 5 4" xfId="14645"/>
    <cellStyle name="Comma 2 5 5" xfId="14829"/>
    <cellStyle name="Comma 2 5 5 2" xfId="15044"/>
    <cellStyle name="Comma 2 50" xfId="78"/>
    <cellStyle name="Comma 2 50 2" xfId="1747"/>
    <cellStyle name="Comma 2 50 2 2" xfId="2340"/>
    <cellStyle name="Comma 2 50 2 3" xfId="2468"/>
    <cellStyle name="Comma 2 50 3" xfId="14569"/>
    <cellStyle name="Comma 2 50 4" xfId="14646"/>
    <cellStyle name="Comma 2 50 5" xfId="14830"/>
    <cellStyle name="Comma 2 50 5 2" xfId="15045"/>
    <cellStyle name="Comma 2 51" xfId="79"/>
    <cellStyle name="Comma 2 51 2" xfId="1748"/>
    <cellStyle name="Comma 2 51 2 2" xfId="2341"/>
    <cellStyle name="Comma 2 51 2 3" xfId="2977"/>
    <cellStyle name="Comma 2 51 3" xfId="14540"/>
    <cellStyle name="Comma 2 51 4" xfId="14647"/>
    <cellStyle name="Comma 2 51 5" xfId="14831"/>
    <cellStyle name="Comma 2 51 5 2" xfId="15046"/>
    <cellStyle name="Comma 2 52" xfId="80"/>
    <cellStyle name="Comma 2 52 2" xfId="1749"/>
    <cellStyle name="Comma 2 52 2 2" xfId="2342"/>
    <cellStyle name="Comma 2 52 2 3" xfId="3047"/>
    <cellStyle name="Comma 2 52 3" xfId="14506"/>
    <cellStyle name="Comma 2 52 4" xfId="14648"/>
    <cellStyle name="Comma 2 52 5" xfId="14832"/>
    <cellStyle name="Comma 2 52 5 2" xfId="15047"/>
    <cellStyle name="Comma 2 53" xfId="81"/>
    <cellStyle name="Comma 2 53 2" xfId="1750"/>
    <cellStyle name="Comma 2 53 2 2" xfId="2343"/>
    <cellStyle name="Comma 2 53 2 3" xfId="3011"/>
    <cellStyle name="Comma 2 53 3" xfId="14478"/>
    <cellStyle name="Comma 2 53 4" xfId="14649"/>
    <cellStyle name="Comma 2 53 5" xfId="14833"/>
    <cellStyle name="Comma 2 53 5 2" xfId="15048"/>
    <cellStyle name="Comma 2 54" xfId="82"/>
    <cellStyle name="Comma 2 54 2" xfId="1751"/>
    <cellStyle name="Comma 2 54 2 2" xfId="2344"/>
    <cellStyle name="Comma 2 54 2 3" xfId="9643"/>
    <cellStyle name="Comma 2 54 3" xfId="14448"/>
    <cellStyle name="Comma 2 54 4" xfId="14650"/>
    <cellStyle name="Comma 2 54 5" xfId="14834"/>
    <cellStyle name="Comma 2 54 5 2" xfId="15049"/>
    <cellStyle name="Comma 2 55" xfId="83"/>
    <cellStyle name="Comma 2 55 2" xfId="1752"/>
    <cellStyle name="Comma 2 55 2 2" xfId="2345"/>
    <cellStyle name="Comma 2 55 2 3" xfId="3025"/>
    <cellStyle name="Comma 2 55 3" xfId="14567"/>
    <cellStyle name="Comma 2 55 4" xfId="14651"/>
    <cellStyle name="Comma 2 55 5" xfId="14835"/>
    <cellStyle name="Comma 2 55 5 2" xfId="15050"/>
    <cellStyle name="Comma 2 56" xfId="84"/>
    <cellStyle name="Comma 2 56 2" xfId="1753"/>
    <cellStyle name="Comma 2 56 2 2" xfId="2346"/>
    <cellStyle name="Comma 2 56 2 3" xfId="2988"/>
    <cellStyle name="Comma 2 56 3" xfId="14538"/>
    <cellStyle name="Comma 2 56 4" xfId="14652"/>
    <cellStyle name="Comma 2 56 5" xfId="14836"/>
    <cellStyle name="Comma 2 56 5 2" xfId="15051"/>
    <cellStyle name="Comma 2 57" xfId="85"/>
    <cellStyle name="Comma 2 57 2" xfId="1754"/>
    <cellStyle name="Comma 2 57 2 2" xfId="2347"/>
    <cellStyle name="Comma 2 57 2 3" xfId="9640"/>
    <cellStyle name="Comma 2 57 3" xfId="14504"/>
    <cellStyle name="Comma 2 57 4" xfId="14653"/>
    <cellStyle name="Comma 2 57 5" xfId="14837"/>
    <cellStyle name="Comma 2 57 5 2" xfId="15052"/>
    <cellStyle name="Comma 2 58" xfId="86"/>
    <cellStyle name="Comma 2 58 2" xfId="1755"/>
    <cellStyle name="Comma 2 58 2 2" xfId="2348"/>
    <cellStyle name="Comma 2 58 2 3" xfId="3024"/>
    <cellStyle name="Comma 2 58 3" xfId="14476"/>
    <cellStyle name="Comma 2 58 4" xfId="14654"/>
    <cellStyle name="Comma 2 58 5" xfId="14838"/>
    <cellStyle name="Comma 2 58 5 2" xfId="15053"/>
    <cellStyle name="Comma 2 59" xfId="87"/>
    <cellStyle name="Comma 2 59 2" xfId="1756"/>
    <cellStyle name="Comma 2 59 2 2" xfId="2349"/>
    <cellStyle name="Comma 2 59 2 3" xfId="2987"/>
    <cellStyle name="Comma 2 59 3" xfId="14590"/>
    <cellStyle name="Comma 2 59 4" xfId="14655"/>
    <cellStyle name="Comma 2 59 5" xfId="14839"/>
    <cellStyle name="Comma 2 59 5 2" xfId="15054"/>
    <cellStyle name="Comma 2 6" xfId="88"/>
    <cellStyle name="Comma 2 6 2" xfId="1757"/>
    <cellStyle name="Comma 2 6 2 2" xfId="2350"/>
    <cellStyle name="Comma 2 6 2 3" xfId="9639"/>
    <cellStyle name="Comma 2 6 3" xfId="14561"/>
    <cellStyle name="Comma 2 6 4" xfId="14656"/>
    <cellStyle name="Comma 2 6 5" xfId="14840"/>
    <cellStyle name="Comma 2 6 5 2" xfId="15055"/>
    <cellStyle name="Comma 2 60" xfId="89"/>
    <cellStyle name="Comma 2 60 2" xfId="1758"/>
    <cellStyle name="Comma 2 60 2 2" xfId="2351"/>
    <cellStyle name="Comma 2 60 2 3" xfId="3023"/>
    <cellStyle name="Comma 2 60 3" xfId="14526"/>
    <cellStyle name="Comma 2 60 4" xfId="14657"/>
    <cellStyle name="Comma 2 60 5" xfId="14841"/>
    <cellStyle name="Comma 2 60 5 2" xfId="15056"/>
    <cellStyle name="Comma 2 61" xfId="90"/>
    <cellStyle name="Comma 2 61 2" xfId="1759"/>
    <cellStyle name="Comma 2 61 2 2" xfId="2352"/>
    <cellStyle name="Comma 2 61 2 3" xfId="2986"/>
    <cellStyle name="Comma 2 61 3" xfId="14497"/>
    <cellStyle name="Comma 2 61 4" xfId="14658"/>
    <cellStyle name="Comma 2 61 5" xfId="14842"/>
    <cellStyle name="Comma 2 61 5 2" xfId="15057"/>
    <cellStyle name="Comma 2 62" xfId="91"/>
    <cellStyle name="Comma 2 62 2" xfId="1760"/>
    <cellStyle name="Comma 2 62 2 2" xfId="2353"/>
    <cellStyle name="Comma 2 62 2 3" xfId="9638"/>
    <cellStyle name="Comma 2 62 3" xfId="14469"/>
    <cellStyle name="Comma 2 62 4" xfId="14659"/>
    <cellStyle name="Comma 2 62 5" xfId="14843"/>
    <cellStyle name="Comma 2 62 5 2" xfId="15058"/>
    <cellStyle name="Comma 2 63" xfId="92"/>
    <cellStyle name="Comma 2 63 2" xfId="1761"/>
    <cellStyle name="Comma 2 63 2 2" xfId="2354"/>
    <cellStyle name="Comma 2 63 2 3" xfId="3022"/>
    <cellStyle name="Comma 2 63 3" xfId="14583"/>
    <cellStyle name="Comma 2 63 4" xfId="14660"/>
    <cellStyle name="Comma 2 63 5" xfId="14844"/>
    <cellStyle name="Comma 2 63 5 2" xfId="15059"/>
    <cellStyle name="Comma 2 64" xfId="93"/>
    <cellStyle name="Comma 2 64 2" xfId="1762"/>
    <cellStyle name="Comma 2 64 2 2" xfId="2355"/>
    <cellStyle name="Comma 2 64 2 3" xfId="2985"/>
    <cellStyle name="Comma 2 64 3" xfId="14552"/>
    <cellStyle name="Comma 2 64 4" xfId="14661"/>
    <cellStyle name="Comma 2 64 5" xfId="14845"/>
    <cellStyle name="Comma 2 64 5 2" xfId="15060"/>
    <cellStyle name="Comma 2 65" xfId="94"/>
    <cellStyle name="Comma 2 65 2" xfId="1763"/>
    <cellStyle name="Comma 2 65 2 2" xfId="2356"/>
    <cellStyle name="Comma 2 65 2 3" xfId="9637"/>
    <cellStyle name="Comma 2 65 3" xfId="14518"/>
    <cellStyle name="Comma 2 65 4" xfId="14662"/>
    <cellStyle name="Comma 2 65 5" xfId="14846"/>
    <cellStyle name="Comma 2 65 5 2" xfId="15061"/>
    <cellStyle name="Comma 2 66" xfId="95"/>
    <cellStyle name="Comma 2 66 2" xfId="1764"/>
    <cellStyle name="Comma 2 66 2 2" xfId="2357"/>
    <cellStyle name="Comma 2 66 2 3" xfId="3021"/>
    <cellStyle name="Comma 2 66 3" xfId="14489"/>
    <cellStyle name="Comma 2 66 4" xfId="14663"/>
    <cellStyle name="Comma 2 66 5" xfId="14847"/>
    <cellStyle name="Comma 2 66 5 2" xfId="15062"/>
    <cellStyle name="Comma 2 67" xfId="96"/>
    <cellStyle name="Comma 2 67 2" xfId="1765"/>
    <cellStyle name="Comma 2 67 2 2" xfId="2358"/>
    <cellStyle name="Comma 2 67 2 3" xfId="2984"/>
    <cellStyle name="Comma 2 67 3" xfId="14461"/>
    <cellStyle name="Comma 2 67 4" xfId="14664"/>
    <cellStyle name="Comma 2 67 5" xfId="14848"/>
    <cellStyle name="Comma 2 67 5 2" xfId="15063"/>
    <cellStyle name="Comma 2 68" xfId="97"/>
    <cellStyle name="Comma 2 68 2" xfId="1766"/>
    <cellStyle name="Comma 2 68 2 2" xfId="2359"/>
    <cellStyle name="Comma 2 68 2 3" xfId="9636"/>
    <cellStyle name="Comma 2 68 3" xfId="14575"/>
    <cellStyle name="Comma 2 68 4" xfId="14665"/>
    <cellStyle name="Comma 2 68 5" xfId="14849"/>
    <cellStyle name="Comma 2 68 5 2" xfId="15064"/>
    <cellStyle name="Comma 2 69" xfId="98"/>
    <cellStyle name="Comma 2 69 2" xfId="1767"/>
    <cellStyle name="Comma 2 69 2 2" xfId="2360"/>
    <cellStyle name="Comma 2 69 2 3" xfId="3020"/>
    <cellStyle name="Comma 2 69 3" xfId="14545"/>
    <cellStyle name="Comma 2 69 4" xfId="14666"/>
    <cellStyle name="Comma 2 69 5" xfId="14850"/>
    <cellStyle name="Comma 2 69 5 2" xfId="15065"/>
    <cellStyle name="Comma 2 7" xfId="99"/>
    <cellStyle name="Comma 2 7 2" xfId="1768"/>
    <cellStyle name="Comma 2 7 2 2" xfId="2361"/>
    <cellStyle name="Comma 2 7 2 3" xfId="2983"/>
    <cellStyle name="Comma 2 7 3" xfId="2428"/>
    <cellStyle name="Comma 2 7 3 2" xfId="14771"/>
    <cellStyle name="Comma 2 7 4" xfId="14510"/>
    <cellStyle name="Comma 2 7 5" xfId="14667"/>
    <cellStyle name="Comma 2 7 6" xfId="14851"/>
    <cellStyle name="Comma 2 7 6 2" xfId="15066"/>
    <cellStyle name="Comma 2 70" xfId="100"/>
    <cellStyle name="Comma 2 70 2" xfId="1769"/>
    <cellStyle name="Comma 2 70 2 2" xfId="2362"/>
    <cellStyle name="Comma 2 70 2 3" xfId="9635"/>
    <cellStyle name="Comma 2 70 3" xfId="14483"/>
    <cellStyle name="Comma 2 70 4" xfId="14668"/>
    <cellStyle name="Comma 2 70 5" xfId="14852"/>
    <cellStyle name="Comma 2 70 5 2" xfId="15067"/>
    <cellStyle name="Comma 2 71" xfId="101"/>
    <cellStyle name="Comma 2 71 2" xfId="1770"/>
    <cellStyle name="Comma 2 71 2 2" xfId="2363"/>
    <cellStyle name="Comma 2 71 2 3" xfId="3019"/>
    <cellStyle name="Comma 2 71 3" xfId="14452"/>
    <cellStyle name="Comma 2 71 4" xfId="14669"/>
    <cellStyle name="Comma 2 71 5" xfId="14853"/>
    <cellStyle name="Comma 2 71 5 2" xfId="15068"/>
    <cellStyle name="Comma 2 72" xfId="102"/>
    <cellStyle name="Comma 2 72 2" xfId="1771"/>
    <cellStyle name="Comma 2 72 2 2" xfId="2364"/>
    <cellStyle name="Comma 2 72 2 3" xfId="2982"/>
    <cellStyle name="Comma 2 72 3" xfId="14440"/>
    <cellStyle name="Comma 2 72 4" xfId="14670"/>
    <cellStyle name="Comma 2 72 5" xfId="14854"/>
    <cellStyle name="Comma 2 72 5 2" xfId="15069"/>
    <cellStyle name="Comma 2 73" xfId="103"/>
    <cellStyle name="Comma 2 73 2" xfId="1772"/>
    <cellStyle name="Comma 2 73 2 2" xfId="2365"/>
    <cellStyle name="Comma 2 73 2 3" xfId="9634"/>
    <cellStyle name="Comma 2 73 3" xfId="14565"/>
    <cellStyle name="Comma 2 73 4" xfId="14671"/>
    <cellStyle name="Comma 2 73 5" xfId="14855"/>
    <cellStyle name="Comma 2 73 5 2" xfId="15070"/>
    <cellStyle name="Comma 2 74" xfId="104"/>
    <cellStyle name="Comma 2 74 2" xfId="1773"/>
    <cellStyle name="Comma 2 74 2 2" xfId="2366"/>
    <cellStyle name="Comma 2 74 2 3" xfId="3018"/>
    <cellStyle name="Comma 2 74 3" xfId="14536"/>
    <cellStyle name="Comma 2 74 4" xfId="14672"/>
    <cellStyle name="Comma 2 74 5" xfId="14856"/>
    <cellStyle name="Comma 2 74 5 2" xfId="15071"/>
    <cellStyle name="Comma 2 75" xfId="105"/>
    <cellStyle name="Comma 2 75 2" xfId="1774"/>
    <cellStyle name="Comma 2 75 2 2" xfId="2367"/>
    <cellStyle name="Comma 2 75 2 3" xfId="2981"/>
    <cellStyle name="Comma 2 75 3" xfId="14502"/>
    <cellStyle name="Comma 2 75 4" xfId="14673"/>
    <cellStyle name="Comma 2 75 5" xfId="14857"/>
    <cellStyle name="Comma 2 75 5 2" xfId="15072"/>
    <cellStyle name="Comma 2 76" xfId="106"/>
    <cellStyle name="Comma 2 76 2" xfId="1775"/>
    <cellStyle name="Comma 2 76 2 2" xfId="2368"/>
    <cellStyle name="Comma 2 76 2 3" xfId="9633"/>
    <cellStyle name="Comma 2 76 3" xfId="14474"/>
    <cellStyle name="Comma 2 76 4" xfId="14674"/>
    <cellStyle name="Comma 2 76 5" xfId="14858"/>
    <cellStyle name="Comma 2 76 5 2" xfId="15073"/>
    <cellStyle name="Comma 2 77" xfId="107"/>
    <cellStyle name="Comma 2 77 2" xfId="1776"/>
    <cellStyle name="Comma 2 77 2 2" xfId="2369"/>
    <cellStyle name="Comma 2 77 2 3" xfId="3017"/>
    <cellStyle name="Comma 2 77 3" xfId="14588"/>
    <cellStyle name="Comma 2 77 4" xfId="14675"/>
    <cellStyle name="Comma 2 77 5" xfId="14859"/>
    <cellStyle name="Comma 2 77 5 2" xfId="15074"/>
    <cellStyle name="Comma 2 78" xfId="108"/>
    <cellStyle name="Comma 2 78 2" xfId="1777"/>
    <cellStyle name="Comma 2 78 2 2" xfId="2370"/>
    <cellStyle name="Comma 2 78 2 3" xfId="2980"/>
    <cellStyle name="Comma 2 78 3" xfId="14559"/>
    <cellStyle name="Comma 2 78 4" xfId="14676"/>
    <cellStyle name="Comma 2 78 5" xfId="14860"/>
    <cellStyle name="Comma 2 78 5 2" xfId="15075"/>
    <cellStyle name="Comma 2 79" xfId="109"/>
    <cellStyle name="Comma 2 79 2" xfId="1778"/>
    <cellStyle name="Comma 2 79 2 2" xfId="2371"/>
    <cellStyle name="Comma 2 79 2 3" xfId="9632"/>
    <cellStyle name="Comma 2 79 3" xfId="14525"/>
    <cellStyle name="Comma 2 79 4" xfId="14677"/>
    <cellStyle name="Comma 2 79 5" xfId="14861"/>
    <cellStyle name="Comma 2 79 5 2" xfId="15076"/>
    <cellStyle name="Comma 2 8" xfId="110"/>
    <cellStyle name="Comma 2 8 2" xfId="1779"/>
    <cellStyle name="Comma 2 8 2 2" xfId="2372"/>
    <cellStyle name="Comma 2 8 2 3" xfId="3016"/>
    <cellStyle name="Comma 2 8 3" xfId="14496"/>
    <cellStyle name="Comma 2 8 4" xfId="14678"/>
    <cellStyle name="Comma 2 8 5" xfId="14862"/>
    <cellStyle name="Comma 2 8 5 2" xfId="15077"/>
    <cellStyle name="Comma 2 80" xfId="33"/>
    <cellStyle name="Comma 2 80 2" xfId="2295"/>
    <cellStyle name="Comma 2 80 3" xfId="1982"/>
    <cellStyle name="Comma 2 80 4" xfId="2518"/>
    <cellStyle name="Comma 2 80 5" xfId="14692"/>
    <cellStyle name="Comma 2 80 6" xfId="14776"/>
    <cellStyle name="Comma 2 80 7" xfId="14785"/>
    <cellStyle name="Comma 2 80 7 2" xfId="15000"/>
    <cellStyle name="Comma 2 81" xfId="1701"/>
    <cellStyle name="Comma 2 81 2" xfId="2284"/>
    <cellStyle name="Comma 2 81 3" xfId="14769"/>
    <cellStyle name="Comma 2 82" xfId="14434"/>
    <cellStyle name="Comma 2 9" xfId="111"/>
    <cellStyle name="Comma 2 9 2" xfId="1780"/>
    <cellStyle name="Comma 2 9 2 2" xfId="2373"/>
    <cellStyle name="Comma 2 9 2 3" xfId="2492"/>
    <cellStyle name="Comma 2 9 3" xfId="14467"/>
    <cellStyle name="Comma 2 9 4" xfId="14679"/>
    <cellStyle name="Comma 2 9 5" xfId="14863"/>
    <cellStyle name="Comma 2 9 5 2" xfId="15078"/>
    <cellStyle name="Comma 20" xfId="2418"/>
    <cellStyle name="Comma 20 2" xfId="14773"/>
    <cellStyle name="Comma 21 2 2" xfId="2406"/>
    <cellStyle name="Comma 21 2 2 2" xfId="14763"/>
    <cellStyle name="Comma 22 4" xfId="2403"/>
    <cellStyle name="Comma 22 4 2" xfId="14757"/>
    <cellStyle name="Comma 23" xfId="2285"/>
    <cellStyle name="Comma 23 2" xfId="14764"/>
    <cellStyle name="Comma 24" xfId="2169"/>
    <cellStyle name="Comma 24 2" xfId="2461"/>
    <cellStyle name="Comma 24 3" xfId="14694"/>
    <cellStyle name="Comma 24 4" xfId="14768"/>
    <cellStyle name="Comma 25" xfId="2282"/>
    <cellStyle name="Comma 25 2" xfId="14756"/>
    <cellStyle name="Comma 27" xfId="2424"/>
    <cellStyle name="Comma 27 2" xfId="14772"/>
    <cellStyle name="Comma 29" xfId="2422"/>
    <cellStyle name="Comma 29 2" xfId="14758"/>
    <cellStyle name="Comma 3" xfId="15"/>
    <cellStyle name="Comma 3 2" xfId="112"/>
    <cellStyle name="Comma 3 2 2" xfId="2130"/>
    <cellStyle name="Comma 3 2 2 2" xfId="2379"/>
    <cellStyle name="Comma 3 2 2 3" xfId="14737"/>
    <cellStyle name="Comma 3 2 3" xfId="1981"/>
    <cellStyle name="Comma 3 2 4" xfId="2462"/>
    <cellStyle name="Comma 3 2 5" xfId="14680"/>
    <cellStyle name="Comma 3 2 6" xfId="14780"/>
    <cellStyle name="Comma 3 2 7" xfId="14864"/>
    <cellStyle name="Comma 3 2 7 2" xfId="15079"/>
    <cellStyle name="Comma 3 3" xfId="1781"/>
    <cellStyle name="Comma 3 3 2" xfId="2380"/>
    <cellStyle name="Comma 3 3 3" xfId="14736"/>
    <cellStyle name="Comma 3 4" xfId="2131"/>
    <cellStyle name="Comma 3 4 2" xfId="2381"/>
    <cellStyle name="Comma 3 4 3" xfId="14738"/>
    <cellStyle name="Comma 3 5" xfId="2132"/>
    <cellStyle name="Comma 3 5 2" xfId="2382"/>
    <cellStyle name="Comma 3 5 3" xfId="14740"/>
    <cellStyle name="Comma 3 6" xfId="2133"/>
    <cellStyle name="Comma 3 6 2" xfId="2383"/>
    <cellStyle name="Comma 3 6 3" xfId="14741"/>
    <cellStyle name="Comma 3 7" xfId="2134"/>
    <cellStyle name="Comma 3 7 2" xfId="2384"/>
    <cellStyle name="Comma 3 7 3" xfId="14739"/>
    <cellStyle name="Comma 3 8" xfId="2374"/>
    <cellStyle name="Comma 3 9" xfId="14581"/>
    <cellStyle name="Comma 30" xfId="2421"/>
    <cellStyle name="Comma 30 2" xfId="14761"/>
    <cellStyle name="Comma 32" xfId="2135"/>
    <cellStyle name="Comma 32 2" xfId="2274"/>
    <cellStyle name="Comma 32 2 2" xfId="2385"/>
    <cellStyle name="Comma 32 2 3" xfId="14745"/>
    <cellStyle name="Comma 32 3" xfId="2392"/>
    <cellStyle name="Comma 32 3 2" xfId="14748"/>
    <cellStyle name="Comma 32 4" xfId="14753"/>
    <cellStyle name="Comma 32 5" xfId="14733"/>
    <cellStyle name="Comma 4" xfId="23"/>
    <cellStyle name="Comma 4 2" xfId="1929"/>
    <cellStyle name="Comma 4 2 2" xfId="2386"/>
    <cellStyle name="Comma 4 2 3" xfId="14734"/>
    <cellStyle name="Comma 4 3" xfId="2136"/>
    <cellStyle name="Comma 5" xfId="32"/>
    <cellStyle name="Comma 5 2" xfId="2387"/>
    <cellStyle name="Comma 5 3" xfId="2137"/>
    <cellStyle name="Comma 5 4" xfId="14681"/>
    <cellStyle name="Comma 5 5" xfId="14774"/>
    <cellStyle name="Comma 5 6" xfId="14784"/>
    <cellStyle name="Comma 5 6 2" xfId="14999"/>
    <cellStyle name="Comma 6" xfId="1692"/>
    <cellStyle name="Comma 6 2" xfId="2388"/>
    <cellStyle name="Comma 6 3" xfId="2138"/>
    <cellStyle name="Comma 6 4" xfId="14735"/>
    <cellStyle name="Comma 7" xfId="2127"/>
    <cellStyle name="Comma 7 2" xfId="2128"/>
    <cellStyle name="Comma 7 2 2" xfId="2377"/>
    <cellStyle name="Comma 7 2 3" xfId="14690"/>
    <cellStyle name="Comma 7 3" xfId="2376"/>
    <cellStyle name="Comma 8" xfId="2139"/>
    <cellStyle name="Comma 8 2" xfId="2140"/>
    <cellStyle name="Comma 8 2 2" xfId="2390"/>
    <cellStyle name="Comma 8 2 3" xfId="14759"/>
    <cellStyle name="Comma 8 3" xfId="2389"/>
    <cellStyle name="Comma 8 4" xfId="14731"/>
    <cellStyle name="Comma 8 5" xfId="14767"/>
    <cellStyle name="Comma 9" xfId="2292"/>
    <cellStyle name="Comma 9 2" xfId="14744"/>
    <cellStyle name="Currency 2" xfId="1984"/>
    <cellStyle name="Explanatory Text" xfId="14710" builtinId="53" customBuiltin="1"/>
    <cellStyle name="Explanatory Text 2" xfId="1952"/>
    <cellStyle name="Good" xfId="14702" builtinId="26" customBuiltin="1"/>
    <cellStyle name="Good 2" xfId="1943"/>
    <cellStyle name="Heading 1" xfId="14698" builtinId="16" customBuiltin="1"/>
    <cellStyle name="Heading 1 2" xfId="1700"/>
    <cellStyle name="Heading 2" xfId="14699" builtinId="17" customBuiltin="1"/>
    <cellStyle name="Heading 2 2" xfId="1801"/>
    <cellStyle name="Heading 3" xfId="14700" builtinId="18" customBuiltin="1"/>
    <cellStyle name="Heading 3 2" xfId="1694"/>
    <cellStyle name="Heading 4" xfId="14701" builtinId="19" customBuiltin="1"/>
    <cellStyle name="Heading 4 2" xfId="1942"/>
    <cellStyle name="Hyperlink" xfId="26" builtinId="8"/>
    <cellStyle name="Hyperlink 2" xfId="7"/>
    <cellStyle name="Hyperlink 2 2" xfId="113"/>
    <cellStyle name="Hyperlink 2 2 2" xfId="14691"/>
    <cellStyle name="Hyperlink 3" xfId="1693"/>
    <cellStyle name="Hyperlink 3 2" xfId="14411"/>
    <cellStyle name="Hyperlink 4" xfId="2777"/>
    <cellStyle name="Input" xfId="14704" builtinId="20" customBuiltin="1"/>
    <cellStyle name="Input 2" xfId="1946"/>
    <cellStyle name="Linked Cell" xfId="14707" builtinId="24" customBuiltin="1"/>
    <cellStyle name="Linked Cell 2" xfId="1949"/>
    <cellStyle name="Neutral 2" xfId="1945"/>
    <cellStyle name="Normal" xfId="0" builtinId="0"/>
    <cellStyle name="Normal 10" xfId="4"/>
    <cellStyle name="Normal 10 2" xfId="114"/>
    <cellStyle name="Normal 10 2 2" xfId="2275"/>
    <cellStyle name="Normal 10 2 3" xfId="2396"/>
    <cellStyle name="Normal 10 2 3 2" xfId="14750"/>
    <cellStyle name="Normal 10 2 4" xfId="2141"/>
    <cellStyle name="Normal 10 3" xfId="2394"/>
    <cellStyle name="Normal 10 3 2" xfId="2401"/>
    <cellStyle name="Normal 10 5" xfId="2397"/>
    <cellStyle name="Normal 100" xfId="1987"/>
    <cellStyle name="Normal 101" xfId="2173"/>
    <cellStyle name="Normal 102" xfId="1978"/>
    <cellStyle name="Normal 102 2" xfId="2432"/>
    <cellStyle name="Normal 103" xfId="2283"/>
    <cellStyle name="Normal 104" xfId="2291"/>
    <cellStyle name="Normal 104 2" xfId="2433"/>
    <cellStyle name="Normal 105" xfId="2429"/>
    <cellStyle name="Normal 106" xfId="2430"/>
    <cellStyle name="Normal 106 2" xfId="2434"/>
    <cellStyle name="Normal 107" xfId="2431"/>
    <cellStyle name="Normal 107 2" xfId="2435"/>
    <cellStyle name="Normal 108" xfId="2436"/>
    <cellStyle name="Normal 108 2" xfId="14777"/>
    <cellStyle name="Normal 108 3" xfId="14990"/>
    <cellStyle name="Normal 108 3 2" xfId="15205"/>
    <cellStyle name="Normal 109" xfId="2438"/>
    <cellStyle name="Normal 109 2" xfId="14781"/>
    <cellStyle name="Normal 109 3" xfId="14991"/>
    <cellStyle name="Normal 109 3 2" xfId="15206"/>
    <cellStyle name="Normal 11" xfId="115"/>
    <cellStyle name="Normal 11 2" xfId="1782"/>
    <cellStyle name="Normal 110" xfId="14601"/>
    <cellStyle name="Normal 110 2" xfId="14994"/>
    <cellStyle name="Normal 111" xfId="14755"/>
    <cellStyle name="Normal 111 2" xfId="14995"/>
    <cellStyle name="Normal 112" xfId="14760"/>
    <cellStyle name="Normal 112 2" xfId="14996"/>
    <cellStyle name="Normal 113" xfId="14993"/>
    <cellStyle name="Normal 114" xfId="15207"/>
    <cellStyle name="Normal 12" xfId="116"/>
    <cellStyle name="Normal 12 2" xfId="1783"/>
    <cellStyle name="Normal 120" xfId="1931"/>
    <cellStyle name="Normal 13" xfId="117"/>
    <cellStyle name="Normal 13 2" xfId="1784"/>
    <cellStyle name="Normal 14" xfId="118"/>
    <cellStyle name="Normal 14 2" xfId="1785"/>
    <cellStyle name="Normal 144" xfId="119"/>
    <cellStyle name="Normal 15" xfId="120"/>
    <cellStyle name="Normal 15 2" xfId="1786"/>
    <cellStyle name="Normal 16" xfId="121"/>
    <cellStyle name="Normal 16 2" xfId="1787"/>
    <cellStyle name="Normal 17" xfId="122"/>
    <cellStyle name="Normal 17 2" xfId="1788"/>
    <cellStyle name="Normal 18" xfId="123"/>
    <cellStyle name="Normal 18 2" xfId="1789"/>
    <cellStyle name="Normal 19" xfId="124"/>
    <cellStyle name="Normal 19 2" xfId="1790"/>
    <cellStyle name="Normal 2" xfId="14"/>
    <cellStyle name="Normal 2 10" xfId="126"/>
    <cellStyle name="Normal 2 10 2" xfId="127"/>
    <cellStyle name="Normal 2 10 3" xfId="128"/>
    <cellStyle name="Normal 2 10 4" xfId="129"/>
    <cellStyle name="Normal 2 10 5" xfId="130"/>
    <cellStyle name="Normal 2 10 6" xfId="131"/>
    <cellStyle name="Normal 2 10 7" xfId="2286"/>
    <cellStyle name="Normal 2 11" xfId="132"/>
    <cellStyle name="Normal 2 11 2" xfId="133"/>
    <cellStyle name="Normal 2 11 3" xfId="134"/>
    <cellStyle name="Normal 2 11 4" xfId="135"/>
    <cellStyle name="Normal 2 11 5" xfId="136"/>
    <cellStyle name="Normal 2 11 6" xfId="137"/>
    <cellStyle name="Normal 2 12" xfId="138"/>
    <cellStyle name="Normal 2 12 2" xfId="139"/>
    <cellStyle name="Normal 2 12 3" xfId="140"/>
    <cellStyle name="Normal 2 12 4" xfId="141"/>
    <cellStyle name="Normal 2 12 5" xfId="142"/>
    <cellStyle name="Normal 2 12 6" xfId="143"/>
    <cellStyle name="Normal 2 13" xfId="144"/>
    <cellStyle name="Normal 2 14" xfId="145"/>
    <cellStyle name="Normal 2 14 2" xfId="2426"/>
    <cellStyle name="Normal 2 15" xfId="125"/>
    <cellStyle name="Normal 2 15 2" xfId="14693"/>
    <cellStyle name="Normal 2 19" xfId="2410"/>
    <cellStyle name="Normal 2 2" xfId="3"/>
    <cellStyle name="Normal 2 2 2" xfId="5"/>
    <cellStyle name="Normal 2 2 2 2" xfId="147"/>
    <cellStyle name="Normal 2 2 2 2 2" xfId="14683"/>
    <cellStyle name="Normal 2 2 2 4" xfId="2400"/>
    <cellStyle name="Normal 2 2 3" xfId="146"/>
    <cellStyle name="Normal 2 2 3 2" xfId="2142"/>
    <cellStyle name="Normal 2 2 3 3" xfId="2517"/>
    <cellStyle name="Normal 2 2 3 4" xfId="14747"/>
    <cellStyle name="Normal 2 2 3 5" xfId="14752"/>
    <cellStyle name="Normal 2 2 4" xfId="2143"/>
    <cellStyle name="Normal 2 2 5" xfId="2144"/>
    <cellStyle name="Normal 2 2 6" xfId="2145"/>
    <cellStyle name="Normal 2 2 7" xfId="2146"/>
    <cellStyle name="Normal 2 3" xfId="16"/>
    <cellStyle name="Normal 2 3 2" xfId="148"/>
    <cellStyle name="Normal 2 3 2 2" xfId="2147"/>
    <cellStyle name="Normal 2 3 3" xfId="2148"/>
    <cellStyle name="Normal 2 3 4" xfId="2149"/>
    <cellStyle name="Normal 2 3 5" xfId="2150"/>
    <cellStyle name="Normal 2 3 6" xfId="2151"/>
    <cellStyle name="Normal 2 3 7" xfId="2152"/>
    <cellStyle name="Normal 2 3 8" xfId="2287"/>
    <cellStyle name="Normal 2 4" xfId="24"/>
    <cellStyle name="Normal 2 4 10" xfId="150"/>
    <cellStyle name="Normal 2 4 10 2" xfId="4475"/>
    <cellStyle name="Normal 2 4 11" xfId="151"/>
    <cellStyle name="Normal 2 4 11 2" xfId="4474"/>
    <cellStyle name="Normal 2 4 12" xfId="152"/>
    <cellStyle name="Normal 2 4 12 2" xfId="9327"/>
    <cellStyle name="Normal 2 4 13" xfId="153"/>
    <cellStyle name="Normal 2 4 13 2" xfId="9326"/>
    <cellStyle name="Normal 2 4 14" xfId="154"/>
    <cellStyle name="Normal 2 4 14 2" xfId="9307"/>
    <cellStyle name="Normal 2 4 15" xfId="149"/>
    <cellStyle name="Normal 2 4 15 2" xfId="9630"/>
    <cellStyle name="Normal 2 4 15 3" xfId="14682"/>
    <cellStyle name="Normal 2 4 16" xfId="1791"/>
    <cellStyle name="Normal 2 4 2" xfId="155"/>
    <cellStyle name="Normal 2 4 2 2" xfId="2153"/>
    <cellStyle name="Normal 2 4 2 2 2" xfId="5298"/>
    <cellStyle name="Normal 2 4 2 2 3" xfId="7691"/>
    <cellStyle name="Normal 2 4 2 2 4" xfId="10375"/>
    <cellStyle name="Normal 2 4 2 2 5" xfId="12786"/>
    <cellStyle name="Normal 2 4 2 2 6" xfId="2968"/>
    <cellStyle name="Normal 2 4 2 3" xfId="3403"/>
    <cellStyle name="Normal 2 4 2 3 2" xfId="5874"/>
    <cellStyle name="Normal 2 4 2 3 3" xfId="8270"/>
    <cellStyle name="Normal 2 4 2 3 4" xfId="10954"/>
    <cellStyle name="Normal 2 4 2 3 5" xfId="13365"/>
    <cellStyle name="Normal 2 4 2 4" xfId="3973"/>
    <cellStyle name="Normal 2 4 2 4 2" xfId="6447"/>
    <cellStyle name="Normal 2 4 2 4 3" xfId="8843"/>
    <cellStyle name="Normal 2 4 2 4 4" xfId="11527"/>
    <cellStyle name="Normal 2 4 2 4 5" xfId="13938"/>
    <cellStyle name="Normal 2 4 2 5" xfId="4623"/>
    <cellStyle name="Normal 2 4 2 6" xfId="7015"/>
    <cellStyle name="Normal 2 4 2 7" xfId="9697"/>
    <cellStyle name="Normal 2 4 2 8" xfId="12110"/>
    <cellStyle name="Normal 2 4 2 9" xfId="2480"/>
    <cellStyle name="Normal 2 4 3" xfId="156"/>
    <cellStyle name="Normal 2 4 3 2" xfId="1988"/>
    <cellStyle name="Normal 2 4 3 2 2" xfId="5293"/>
    <cellStyle name="Normal 2 4 3 2 3" xfId="7686"/>
    <cellStyle name="Normal 2 4 3 2 4" xfId="10370"/>
    <cellStyle name="Normal 2 4 3 2 5" xfId="12781"/>
    <cellStyle name="Normal 2 4 3 3" xfId="3398"/>
    <cellStyle name="Normal 2 4 3 3 2" xfId="5869"/>
    <cellStyle name="Normal 2 4 3 3 3" xfId="8265"/>
    <cellStyle name="Normal 2 4 3 3 4" xfId="10949"/>
    <cellStyle name="Normal 2 4 3 3 5" xfId="13360"/>
    <cellStyle name="Normal 2 4 3 4" xfId="3968"/>
    <cellStyle name="Normal 2 4 3 4 2" xfId="6442"/>
    <cellStyle name="Normal 2 4 3 4 3" xfId="8838"/>
    <cellStyle name="Normal 2 4 3 4 4" xfId="11522"/>
    <cellStyle name="Normal 2 4 3 4 5" xfId="13933"/>
    <cellStyle name="Normal 2 4 3 5" xfId="4618"/>
    <cellStyle name="Normal 2 4 3 6" xfId="7010"/>
    <cellStyle name="Normal 2 4 3 7" xfId="9692"/>
    <cellStyle name="Normal 2 4 3 8" xfId="12105"/>
    <cellStyle name="Normal 2 4 4" xfId="157"/>
    <cellStyle name="Normal 2 4 4 2" xfId="2174"/>
    <cellStyle name="Normal 2 4 4 2 2" xfId="5296"/>
    <cellStyle name="Normal 2 4 4 2 3" xfId="7689"/>
    <cellStyle name="Normal 2 4 4 2 4" xfId="10373"/>
    <cellStyle name="Normal 2 4 4 2 5" xfId="12784"/>
    <cellStyle name="Normal 2 4 4 3" xfId="3401"/>
    <cellStyle name="Normal 2 4 4 3 2" xfId="5872"/>
    <cellStyle name="Normal 2 4 4 3 3" xfId="8268"/>
    <cellStyle name="Normal 2 4 4 3 4" xfId="10952"/>
    <cellStyle name="Normal 2 4 4 3 5" xfId="13363"/>
    <cellStyle name="Normal 2 4 4 4" xfId="3971"/>
    <cellStyle name="Normal 2 4 4 4 2" xfId="6445"/>
    <cellStyle name="Normal 2 4 4 4 3" xfId="8841"/>
    <cellStyle name="Normal 2 4 4 4 4" xfId="11525"/>
    <cellStyle name="Normal 2 4 4 4 5" xfId="13936"/>
    <cellStyle name="Normal 2 4 4 5" xfId="4621"/>
    <cellStyle name="Normal 2 4 4 6" xfId="7013"/>
    <cellStyle name="Normal 2 4 4 7" xfId="9695"/>
    <cellStyle name="Normal 2 4 4 8" xfId="12108"/>
    <cellStyle name="Normal 2 4 5" xfId="158"/>
    <cellStyle name="Normal 2 4 5 2" xfId="2288"/>
    <cellStyle name="Normal 2 4 5 2 2" xfId="5294"/>
    <cellStyle name="Normal 2 4 5 2 3" xfId="7687"/>
    <cellStyle name="Normal 2 4 5 2 4" xfId="10371"/>
    <cellStyle name="Normal 2 4 5 2 5" xfId="12782"/>
    <cellStyle name="Normal 2 4 5 2 6" xfId="2965"/>
    <cellStyle name="Normal 2 4 5 3" xfId="3399"/>
    <cellStyle name="Normal 2 4 5 3 2" xfId="5870"/>
    <cellStyle name="Normal 2 4 5 3 3" xfId="8266"/>
    <cellStyle name="Normal 2 4 5 3 4" xfId="10950"/>
    <cellStyle name="Normal 2 4 5 3 5" xfId="13361"/>
    <cellStyle name="Normal 2 4 5 4" xfId="3969"/>
    <cellStyle name="Normal 2 4 5 4 2" xfId="6443"/>
    <cellStyle name="Normal 2 4 5 4 3" xfId="8839"/>
    <cellStyle name="Normal 2 4 5 4 4" xfId="11523"/>
    <cellStyle name="Normal 2 4 5 4 5" xfId="13934"/>
    <cellStyle name="Normal 2 4 5 5" xfId="4619"/>
    <cellStyle name="Normal 2 4 5 6" xfId="7011"/>
    <cellStyle name="Normal 2 4 5 7" xfId="9693"/>
    <cellStyle name="Normal 2 4 5 8" xfId="12106"/>
    <cellStyle name="Normal 2 4 5 9" xfId="2477"/>
    <cellStyle name="Normal 2 4 6" xfId="159"/>
    <cellStyle name="Normal 2 4 6 2" xfId="2966"/>
    <cellStyle name="Normal 2 4 6 2 2" xfId="5295"/>
    <cellStyle name="Normal 2 4 6 2 3" xfId="7688"/>
    <cellStyle name="Normal 2 4 6 2 4" xfId="10372"/>
    <cellStyle name="Normal 2 4 6 2 5" xfId="12783"/>
    <cellStyle name="Normal 2 4 6 3" xfId="3400"/>
    <cellStyle name="Normal 2 4 6 3 2" xfId="5871"/>
    <cellStyle name="Normal 2 4 6 3 3" xfId="8267"/>
    <cellStyle name="Normal 2 4 6 3 4" xfId="10951"/>
    <cellStyle name="Normal 2 4 6 3 5" xfId="13362"/>
    <cellStyle name="Normal 2 4 6 4" xfId="3970"/>
    <cellStyle name="Normal 2 4 6 4 2" xfId="6444"/>
    <cellStyle name="Normal 2 4 6 4 3" xfId="8840"/>
    <cellStyle name="Normal 2 4 6 4 4" xfId="11524"/>
    <cellStyle name="Normal 2 4 6 4 5" xfId="13935"/>
    <cellStyle name="Normal 2 4 6 5" xfId="4620"/>
    <cellStyle name="Normal 2 4 6 6" xfId="7012"/>
    <cellStyle name="Normal 2 4 6 7" xfId="9694"/>
    <cellStyle name="Normal 2 4 6 8" xfId="12107"/>
    <cellStyle name="Normal 2 4 6 9" xfId="2478"/>
    <cellStyle name="Normal 2 4 7" xfId="160"/>
    <cellStyle name="Normal 2 4 7 2" xfId="5128"/>
    <cellStyle name="Normal 2 4 7 3" xfId="7520"/>
    <cellStyle name="Normal 2 4 7 4" xfId="10203"/>
    <cellStyle name="Normal 2 4 7 5" xfId="12615"/>
    <cellStyle name="Normal 2 4 7 6" xfId="2826"/>
    <cellStyle name="Normal 2 4 8" xfId="161"/>
    <cellStyle name="Normal 2 4 8 2" xfId="5126"/>
    <cellStyle name="Normal 2 4 8 3" xfId="7518"/>
    <cellStyle name="Normal 2 4 8 4" xfId="10201"/>
    <cellStyle name="Normal 2 4 8 5" xfId="12613"/>
    <cellStyle name="Normal 2 4 8 6" xfId="2824"/>
    <cellStyle name="Normal 2 4 9" xfId="162"/>
    <cellStyle name="Normal 2 4 9 2" xfId="5127"/>
    <cellStyle name="Normal 2 4 9 3" xfId="7519"/>
    <cellStyle name="Normal 2 4 9 4" xfId="10202"/>
    <cellStyle name="Normal 2 4 9 5" xfId="12614"/>
    <cellStyle name="Normal 2 4 9 6" xfId="2825"/>
    <cellStyle name="Normal 2 5" xfId="163"/>
    <cellStyle name="Normal 2 5 2" xfId="164"/>
    <cellStyle name="Normal 2 5 2 2" xfId="2289"/>
    <cellStyle name="Normal 2 5 3" xfId="165"/>
    <cellStyle name="Normal 2 5 4" xfId="166"/>
    <cellStyle name="Normal 2 5 5" xfId="167"/>
    <cellStyle name="Normal 2 5 6" xfId="168"/>
    <cellStyle name="Normal 2 5 7" xfId="2154"/>
    <cellStyle name="Normal 2 5 8" xfId="14686"/>
    <cellStyle name="Normal 2 6" xfId="169"/>
    <cellStyle name="Normal 2 6 2" xfId="170"/>
    <cellStyle name="Normal 2 6 3" xfId="171"/>
    <cellStyle name="Normal 2 6 4" xfId="172"/>
    <cellStyle name="Normal 2 6 5" xfId="173"/>
    <cellStyle name="Normal 2 6 6" xfId="174"/>
    <cellStyle name="Normal 2 6 7" xfId="2155"/>
    <cellStyle name="Normal 2 7" xfId="175"/>
    <cellStyle name="Normal 2 7 2" xfId="176"/>
    <cellStyle name="Normal 2 7 3" xfId="177"/>
    <cellStyle name="Normal 2 7 4" xfId="178"/>
    <cellStyle name="Normal 2 7 5" xfId="179"/>
    <cellStyle name="Normal 2 7 6" xfId="180"/>
    <cellStyle name="Normal 2 7 7" xfId="2156"/>
    <cellStyle name="Normal 2 8" xfId="181"/>
    <cellStyle name="Normal 2 8 2" xfId="182"/>
    <cellStyle name="Normal 2 8 3" xfId="183"/>
    <cellStyle name="Normal 2 8 4" xfId="184"/>
    <cellStyle name="Normal 2 8 5" xfId="185"/>
    <cellStyle name="Normal 2 8 6" xfId="186"/>
    <cellStyle name="Normal 2 9" xfId="187"/>
    <cellStyle name="Normal 2 9 2" xfId="188"/>
    <cellStyle name="Normal 2 9 3" xfId="189"/>
    <cellStyle name="Normal 2 9 4" xfId="190"/>
    <cellStyle name="Normal 2 9 5" xfId="191"/>
    <cellStyle name="Normal 2 9 6" xfId="192"/>
    <cellStyle name="Normal 2_Compile annya 2068 Poush" xfId="17"/>
    <cellStyle name="Normal 20" xfId="193"/>
    <cellStyle name="Normal 20 2" xfId="1792"/>
    <cellStyle name="Normal 21" xfId="194"/>
    <cellStyle name="Normal 21 2" xfId="1793"/>
    <cellStyle name="Normal 22" xfId="195"/>
    <cellStyle name="Normal 22 2" xfId="1794"/>
    <cellStyle name="Normal 23" xfId="196"/>
    <cellStyle name="Normal 23 2" xfId="1795"/>
    <cellStyle name="Normal 24" xfId="197"/>
    <cellStyle name="Normal 24 2" xfId="1796"/>
    <cellStyle name="Normal 25" xfId="198"/>
    <cellStyle name="Normal 25 2" xfId="1797"/>
    <cellStyle name="Normal 26" xfId="199"/>
    <cellStyle name="Normal 26 2" xfId="1798"/>
    <cellStyle name="Normal 27" xfId="6"/>
    <cellStyle name="Normal 27 2" xfId="200"/>
    <cellStyle name="Normal 27 2 2" xfId="14687"/>
    <cellStyle name="Normal 28" xfId="201"/>
    <cellStyle name="Normal 28 2" xfId="1799"/>
    <cellStyle name="Normal 29" xfId="202"/>
    <cellStyle name="Normal 29 2" xfId="1800"/>
    <cellStyle name="Normal 29 3 2" xfId="2417"/>
    <cellStyle name="Normal 3" xfId="18"/>
    <cellStyle name="Normal 3 10" xfId="204"/>
    <cellStyle name="Normal 3 10 10" xfId="205"/>
    <cellStyle name="Normal 3 10 10 2" xfId="4477"/>
    <cellStyle name="Normal 3 10 11" xfId="206"/>
    <cellStyle name="Normal 3 10 11 2" xfId="4472"/>
    <cellStyle name="Normal 3 10 12" xfId="207"/>
    <cellStyle name="Normal 3 10 12 2" xfId="9330"/>
    <cellStyle name="Normal 3 10 13" xfId="208"/>
    <cellStyle name="Normal 3 10 13 2" xfId="9324"/>
    <cellStyle name="Normal 3 10 14" xfId="209"/>
    <cellStyle name="Normal 3 10 14 2" xfId="9309"/>
    <cellStyle name="Normal 3 10 15" xfId="1802"/>
    <cellStyle name="Normal 3 10 16" xfId="9628"/>
    <cellStyle name="Normal 3 10 2" xfId="210"/>
    <cellStyle name="Normal 3 10 2 2" xfId="1990"/>
    <cellStyle name="Normal 3 10 2 2 2" xfId="5309"/>
    <cellStyle name="Normal 3 10 2 2 3" xfId="7702"/>
    <cellStyle name="Normal 3 10 2 2 4" xfId="10386"/>
    <cellStyle name="Normal 3 10 2 2 5" xfId="12797"/>
    <cellStyle name="Normal 3 10 2 3" xfId="3414"/>
    <cellStyle name="Normal 3 10 2 3 2" xfId="5885"/>
    <cellStyle name="Normal 3 10 2 3 3" xfId="8281"/>
    <cellStyle name="Normal 3 10 2 3 4" xfId="10965"/>
    <cellStyle name="Normal 3 10 2 3 5" xfId="13376"/>
    <cellStyle name="Normal 3 10 2 4" xfId="3984"/>
    <cellStyle name="Normal 3 10 2 4 2" xfId="6458"/>
    <cellStyle name="Normal 3 10 2 4 3" xfId="8854"/>
    <cellStyle name="Normal 3 10 2 4 4" xfId="11538"/>
    <cellStyle name="Normal 3 10 2 4 5" xfId="13949"/>
    <cellStyle name="Normal 3 10 2 5" xfId="4634"/>
    <cellStyle name="Normal 3 10 2 6" xfId="7026"/>
    <cellStyle name="Normal 3 10 2 7" xfId="9708"/>
    <cellStyle name="Normal 3 10 2 8" xfId="12121"/>
    <cellStyle name="Normal 3 10 3" xfId="211"/>
    <cellStyle name="Normal 3 10 3 2" xfId="2176"/>
    <cellStyle name="Normal 3 10 3 2 2" xfId="5283"/>
    <cellStyle name="Normal 3 10 3 2 3" xfId="7676"/>
    <cellStyle name="Normal 3 10 3 2 4" xfId="10360"/>
    <cellStyle name="Normal 3 10 3 2 5" xfId="12771"/>
    <cellStyle name="Normal 3 10 3 3" xfId="3388"/>
    <cellStyle name="Normal 3 10 3 3 2" xfId="5859"/>
    <cellStyle name="Normal 3 10 3 3 3" xfId="8255"/>
    <cellStyle name="Normal 3 10 3 3 4" xfId="10939"/>
    <cellStyle name="Normal 3 10 3 3 5" xfId="13350"/>
    <cellStyle name="Normal 3 10 3 4" xfId="3958"/>
    <cellStyle name="Normal 3 10 3 4 2" xfId="6432"/>
    <cellStyle name="Normal 3 10 3 4 3" xfId="8828"/>
    <cellStyle name="Normal 3 10 3 4 4" xfId="11512"/>
    <cellStyle name="Normal 3 10 3 4 5" xfId="13923"/>
    <cellStyle name="Normal 3 10 3 5" xfId="4608"/>
    <cellStyle name="Normal 3 10 3 6" xfId="7000"/>
    <cellStyle name="Normal 3 10 3 7" xfId="9682"/>
    <cellStyle name="Normal 3 10 3 8" xfId="12095"/>
    <cellStyle name="Normal 3 10 4" xfId="212"/>
    <cellStyle name="Normal 3 10 4 2" xfId="2973"/>
    <cellStyle name="Normal 3 10 4 2 2" xfId="5304"/>
    <cellStyle name="Normal 3 10 4 2 3" xfId="7697"/>
    <cellStyle name="Normal 3 10 4 2 4" xfId="10381"/>
    <cellStyle name="Normal 3 10 4 2 5" xfId="12792"/>
    <cellStyle name="Normal 3 10 4 3" xfId="3409"/>
    <cellStyle name="Normal 3 10 4 3 2" xfId="5880"/>
    <cellStyle name="Normal 3 10 4 3 3" xfId="8276"/>
    <cellStyle name="Normal 3 10 4 3 4" xfId="10960"/>
    <cellStyle name="Normal 3 10 4 3 5" xfId="13371"/>
    <cellStyle name="Normal 3 10 4 4" xfId="3979"/>
    <cellStyle name="Normal 3 10 4 4 2" xfId="6453"/>
    <cellStyle name="Normal 3 10 4 4 3" xfId="8849"/>
    <cellStyle name="Normal 3 10 4 4 4" xfId="11533"/>
    <cellStyle name="Normal 3 10 4 4 5" xfId="13944"/>
    <cellStyle name="Normal 3 10 4 5" xfId="4629"/>
    <cellStyle name="Normal 3 10 4 6" xfId="7021"/>
    <cellStyle name="Normal 3 10 4 7" xfId="9703"/>
    <cellStyle name="Normal 3 10 4 8" xfId="12116"/>
    <cellStyle name="Normal 3 10 4 9" xfId="2486"/>
    <cellStyle name="Normal 3 10 5" xfId="213"/>
    <cellStyle name="Normal 3 10 5 2" xfId="2963"/>
    <cellStyle name="Normal 3 10 5 2 2" xfId="5291"/>
    <cellStyle name="Normal 3 10 5 2 3" xfId="7684"/>
    <cellStyle name="Normal 3 10 5 2 4" xfId="10368"/>
    <cellStyle name="Normal 3 10 5 2 5" xfId="12779"/>
    <cellStyle name="Normal 3 10 5 3" xfId="3396"/>
    <cellStyle name="Normal 3 10 5 3 2" xfId="5867"/>
    <cellStyle name="Normal 3 10 5 3 3" xfId="8263"/>
    <cellStyle name="Normal 3 10 5 3 4" xfId="10947"/>
    <cellStyle name="Normal 3 10 5 3 5" xfId="13358"/>
    <cellStyle name="Normal 3 10 5 4" xfId="3966"/>
    <cellStyle name="Normal 3 10 5 4 2" xfId="6440"/>
    <cellStyle name="Normal 3 10 5 4 3" xfId="8836"/>
    <cellStyle name="Normal 3 10 5 4 4" xfId="11520"/>
    <cellStyle name="Normal 3 10 5 4 5" xfId="13931"/>
    <cellStyle name="Normal 3 10 5 5" xfId="4616"/>
    <cellStyle name="Normal 3 10 5 6" xfId="7008"/>
    <cellStyle name="Normal 3 10 5 7" xfId="9690"/>
    <cellStyle name="Normal 3 10 5 8" xfId="12103"/>
    <cellStyle name="Normal 3 10 5 9" xfId="2475"/>
    <cellStyle name="Normal 3 10 6" xfId="214"/>
    <cellStyle name="Normal 3 10 6 2" xfId="2969"/>
    <cellStyle name="Normal 3 10 6 2 2" xfId="5299"/>
    <cellStyle name="Normal 3 10 6 2 3" xfId="7692"/>
    <cellStyle name="Normal 3 10 6 2 4" xfId="10376"/>
    <cellStyle name="Normal 3 10 6 2 5" xfId="12787"/>
    <cellStyle name="Normal 3 10 6 3" xfId="3404"/>
    <cellStyle name="Normal 3 10 6 3 2" xfId="5875"/>
    <cellStyle name="Normal 3 10 6 3 3" xfId="8271"/>
    <cellStyle name="Normal 3 10 6 3 4" xfId="10955"/>
    <cellStyle name="Normal 3 10 6 3 5" xfId="13366"/>
    <cellStyle name="Normal 3 10 6 4" xfId="3974"/>
    <cellStyle name="Normal 3 10 6 4 2" xfId="6448"/>
    <cellStyle name="Normal 3 10 6 4 3" xfId="8844"/>
    <cellStyle name="Normal 3 10 6 4 4" xfId="11528"/>
    <cellStyle name="Normal 3 10 6 4 5" xfId="13939"/>
    <cellStyle name="Normal 3 10 6 5" xfId="4624"/>
    <cellStyle name="Normal 3 10 6 6" xfId="7016"/>
    <cellStyle name="Normal 3 10 6 7" xfId="9698"/>
    <cellStyle name="Normal 3 10 6 8" xfId="12111"/>
    <cellStyle name="Normal 3 10 6 9" xfId="2481"/>
    <cellStyle name="Normal 3 10 7" xfId="215"/>
    <cellStyle name="Normal 3 10 7 2" xfId="5135"/>
    <cellStyle name="Normal 3 10 7 3" xfId="7527"/>
    <cellStyle name="Normal 3 10 7 4" xfId="10210"/>
    <cellStyle name="Normal 3 10 7 5" xfId="12622"/>
    <cellStyle name="Normal 3 10 7 6" xfId="2833"/>
    <cellStyle name="Normal 3 10 8" xfId="216"/>
    <cellStyle name="Normal 3 10 8 2" xfId="5124"/>
    <cellStyle name="Normal 3 10 8 3" xfId="7516"/>
    <cellStyle name="Normal 3 10 8 4" xfId="10199"/>
    <cellStyle name="Normal 3 10 8 5" xfId="12611"/>
    <cellStyle name="Normal 3 10 8 6" xfId="2822"/>
    <cellStyle name="Normal 3 10 9" xfId="217"/>
    <cellStyle name="Normal 3 10 9 2" xfId="5130"/>
    <cellStyle name="Normal 3 10 9 3" xfId="7522"/>
    <cellStyle name="Normal 3 10 9 4" xfId="10205"/>
    <cellStyle name="Normal 3 10 9 5" xfId="12617"/>
    <cellStyle name="Normal 3 10 9 6" xfId="2828"/>
    <cellStyle name="Normal 3 100" xfId="2832"/>
    <cellStyle name="Normal 3 100 2" xfId="5134"/>
    <cellStyle name="Normal 3 100 3" xfId="7526"/>
    <cellStyle name="Normal 3 100 4" xfId="10209"/>
    <cellStyle name="Normal 3 100 5" xfId="12621"/>
    <cellStyle name="Normal 3 101" xfId="2823"/>
    <cellStyle name="Normal 3 101 2" xfId="5125"/>
    <cellStyle name="Normal 3 101 3" xfId="7517"/>
    <cellStyle name="Normal 3 101 4" xfId="10200"/>
    <cellStyle name="Normal 3 101 5" xfId="12612"/>
    <cellStyle name="Normal 3 102" xfId="2827"/>
    <cellStyle name="Normal 3 102 2" xfId="5129"/>
    <cellStyle name="Normal 3 102 3" xfId="7521"/>
    <cellStyle name="Normal 3 102 4" xfId="10204"/>
    <cellStyle name="Normal 3 102 5" xfId="12616"/>
    <cellStyle name="Normal 3 103" xfId="4476"/>
    <cellStyle name="Normal 3 104" xfId="4473"/>
    <cellStyle name="Normal 3 105" xfId="9329"/>
    <cellStyle name="Normal 3 106" xfId="9325"/>
    <cellStyle name="Normal 3 107" xfId="9308"/>
    <cellStyle name="Normal 3 108" xfId="9631"/>
    <cellStyle name="Normal 3 109" xfId="9629"/>
    <cellStyle name="Normal 3 11" xfId="218"/>
    <cellStyle name="Normal 3 11 10" xfId="219"/>
    <cellStyle name="Normal 3 11 10 2" xfId="4478"/>
    <cellStyle name="Normal 3 11 11" xfId="220"/>
    <cellStyle name="Normal 3 11 11 2" xfId="4471"/>
    <cellStyle name="Normal 3 11 12" xfId="221"/>
    <cellStyle name="Normal 3 11 12 2" xfId="9331"/>
    <cellStyle name="Normal 3 11 13" xfId="222"/>
    <cellStyle name="Normal 3 11 13 2" xfId="9323"/>
    <cellStyle name="Normal 3 11 14" xfId="223"/>
    <cellStyle name="Normal 3 11 14 2" xfId="9328"/>
    <cellStyle name="Normal 3 11 15" xfId="1803"/>
    <cellStyle name="Normal 3 11 16" xfId="9627"/>
    <cellStyle name="Normal 3 11 2" xfId="224"/>
    <cellStyle name="Normal 3 11 2 2" xfId="1991"/>
    <cellStyle name="Normal 3 11 2 2 2" xfId="5310"/>
    <cellStyle name="Normal 3 11 2 2 3" xfId="7703"/>
    <cellStyle name="Normal 3 11 2 2 4" xfId="10387"/>
    <cellStyle name="Normal 3 11 2 2 5" xfId="12798"/>
    <cellStyle name="Normal 3 11 2 3" xfId="3415"/>
    <cellStyle name="Normal 3 11 2 3 2" xfId="5886"/>
    <cellStyle name="Normal 3 11 2 3 3" xfId="8282"/>
    <cellStyle name="Normal 3 11 2 3 4" xfId="10966"/>
    <cellStyle name="Normal 3 11 2 3 5" xfId="13377"/>
    <cellStyle name="Normal 3 11 2 4" xfId="3985"/>
    <cellStyle name="Normal 3 11 2 4 2" xfId="6459"/>
    <cellStyle name="Normal 3 11 2 4 3" xfId="8855"/>
    <cellStyle name="Normal 3 11 2 4 4" xfId="11539"/>
    <cellStyle name="Normal 3 11 2 4 5" xfId="13950"/>
    <cellStyle name="Normal 3 11 2 5" xfId="4635"/>
    <cellStyle name="Normal 3 11 2 6" xfId="7027"/>
    <cellStyle name="Normal 3 11 2 7" xfId="9709"/>
    <cellStyle name="Normal 3 11 2 8" xfId="12122"/>
    <cellStyle name="Normal 3 11 3" xfId="225"/>
    <cellStyle name="Normal 3 11 3 2" xfId="2177"/>
    <cellStyle name="Normal 3 11 3 2 2" xfId="5282"/>
    <cellStyle name="Normal 3 11 3 2 3" xfId="7675"/>
    <cellStyle name="Normal 3 11 3 2 4" xfId="10359"/>
    <cellStyle name="Normal 3 11 3 2 5" xfId="12770"/>
    <cellStyle name="Normal 3 11 3 3" xfId="3387"/>
    <cellStyle name="Normal 3 11 3 3 2" xfId="5858"/>
    <cellStyle name="Normal 3 11 3 3 3" xfId="8254"/>
    <cellStyle name="Normal 3 11 3 3 4" xfId="10938"/>
    <cellStyle name="Normal 3 11 3 3 5" xfId="13349"/>
    <cellStyle name="Normal 3 11 3 4" xfId="3957"/>
    <cellStyle name="Normal 3 11 3 4 2" xfId="6431"/>
    <cellStyle name="Normal 3 11 3 4 3" xfId="8827"/>
    <cellStyle name="Normal 3 11 3 4 4" xfId="11511"/>
    <cellStyle name="Normal 3 11 3 4 5" xfId="13922"/>
    <cellStyle name="Normal 3 11 3 5" xfId="4607"/>
    <cellStyle name="Normal 3 11 3 6" xfId="6999"/>
    <cellStyle name="Normal 3 11 3 7" xfId="9681"/>
    <cellStyle name="Normal 3 11 3 8" xfId="12094"/>
    <cellStyle name="Normal 3 11 4" xfId="226"/>
    <cellStyle name="Normal 3 11 4 2" xfId="2974"/>
    <cellStyle name="Normal 3 11 4 2 2" xfId="5305"/>
    <cellStyle name="Normal 3 11 4 2 3" xfId="7698"/>
    <cellStyle name="Normal 3 11 4 2 4" xfId="10382"/>
    <cellStyle name="Normal 3 11 4 2 5" xfId="12793"/>
    <cellStyle name="Normal 3 11 4 3" xfId="3410"/>
    <cellStyle name="Normal 3 11 4 3 2" xfId="5881"/>
    <cellStyle name="Normal 3 11 4 3 3" xfId="8277"/>
    <cellStyle name="Normal 3 11 4 3 4" xfId="10961"/>
    <cellStyle name="Normal 3 11 4 3 5" xfId="13372"/>
    <cellStyle name="Normal 3 11 4 4" xfId="3980"/>
    <cellStyle name="Normal 3 11 4 4 2" xfId="6454"/>
    <cellStyle name="Normal 3 11 4 4 3" xfId="8850"/>
    <cellStyle name="Normal 3 11 4 4 4" xfId="11534"/>
    <cellStyle name="Normal 3 11 4 4 5" xfId="13945"/>
    <cellStyle name="Normal 3 11 4 5" xfId="4630"/>
    <cellStyle name="Normal 3 11 4 6" xfId="7022"/>
    <cellStyle name="Normal 3 11 4 7" xfId="9704"/>
    <cellStyle name="Normal 3 11 4 8" xfId="12117"/>
    <cellStyle name="Normal 3 11 4 9" xfId="2487"/>
    <cellStyle name="Normal 3 11 5" xfId="227"/>
    <cellStyle name="Normal 3 11 5 2" xfId="2962"/>
    <cellStyle name="Normal 3 11 5 2 2" xfId="5290"/>
    <cellStyle name="Normal 3 11 5 2 3" xfId="7683"/>
    <cellStyle name="Normal 3 11 5 2 4" xfId="10367"/>
    <cellStyle name="Normal 3 11 5 2 5" xfId="12778"/>
    <cellStyle name="Normal 3 11 5 3" xfId="3395"/>
    <cellStyle name="Normal 3 11 5 3 2" xfId="5866"/>
    <cellStyle name="Normal 3 11 5 3 3" xfId="8262"/>
    <cellStyle name="Normal 3 11 5 3 4" xfId="10946"/>
    <cellStyle name="Normal 3 11 5 3 5" xfId="13357"/>
    <cellStyle name="Normal 3 11 5 4" xfId="3965"/>
    <cellStyle name="Normal 3 11 5 4 2" xfId="6439"/>
    <cellStyle name="Normal 3 11 5 4 3" xfId="8835"/>
    <cellStyle name="Normal 3 11 5 4 4" xfId="11519"/>
    <cellStyle name="Normal 3 11 5 4 5" xfId="13930"/>
    <cellStyle name="Normal 3 11 5 5" xfId="4615"/>
    <cellStyle name="Normal 3 11 5 6" xfId="7007"/>
    <cellStyle name="Normal 3 11 5 7" xfId="9689"/>
    <cellStyle name="Normal 3 11 5 8" xfId="12102"/>
    <cellStyle name="Normal 3 11 5 9" xfId="2474"/>
    <cellStyle name="Normal 3 11 6" xfId="228"/>
    <cellStyle name="Normal 3 11 6 2" xfId="2970"/>
    <cellStyle name="Normal 3 11 6 2 2" xfId="5300"/>
    <cellStyle name="Normal 3 11 6 2 3" xfId="7693"/>
    <cellStyle name="Normal 3 11 6 2 4" xfId="10377"/>
    <cellStyle name="Normal 3 11 6 2 5" xfId="12788"/>
    <cellStyle name="Normal 3 11 6 3" xfId="3405"/>
    <cellStyle name="Normal 3 11 6 3 2" xfId="5876"/>
    <cellStyle name="Normal 3 11 6 3 3" xfId="8272"/>
    <cellStyle name="Normal 3 11 6 3 4" xfId="10956"/>
    <cellStyle name="Normal 3 11 6 3 5" xfId="13367"/>
    <cellStyle name="Normal 3 11 6 4" xfId="3975"/>
    <cellStyle name="Normal 3 11 6 4 2" xfId="6449"/>
    <cellStyle name="Normal 3 11 6 4 3" xfId="8845"/>
    <cellStyle name="Normal 3 11 6 4 4" xfId="11529"/>
    <cellStyle name="Normal 3 11 6 4 5" xfId="13940"/>
    <cellStyle name="Normal 3 11 6 5" xfId="4625"/>
    <cellStyle name="Normal 3 11 6 6" xfId="7017"/>
    <cellStyle name="Normal 3 11 6 7" xfId="9699"/>
    <cellStyle name="Normal 3 11 6 8" xfId="12112"/>
    <cellStyle name="Normal 3 11 6 9" xfId="2482"/>
    <cellStyle name="Normal 3 11 7" xfId="229"/>
    <cellStyle name="Normal 3 11 7 2" xfId="5136"/>
    <cellStyle name="Normal 3 11 7 3" xfId="7528"/>
    <cellStyle name="Normal 3 11 7 4" xfId="10211"/>
    <cellStyle name="Normal 3 11 7 5" xfId="12623"/>
    <cellStyle name="Normal 3 11 7 6" xfId="2834"/>
    <cellStyle name="Normal 3 11 8" xfId="230"/>
    <cellStyle name="Normal 3 11 8 2" xfId="5123"/>
    <cellStyle name="Normal 3 11 8 3" xfId="7515"/>
    <cellStyle name="Normal 3 11 8 4" xfId="10198"/>
    <cellStyle name="Normal 3 11 8 5" xfId="12610"/>
    <cellStyle name="Normal 3 11 8 6" xfId="2821"/>
    <cellStyle name="Normal 3 11 9" xfId="231"/>
    <cellStyle name="Normal 3 11 9 2" xfId="5131"/>
    <cellStyle name="Normal 3 11 9 3" xfId="7523"/>
    <cellStyle name="Normal 3 11 9 4" xfId="10206"/>
    <cellStyle name="Normal 3 11 9 5" xfId="12618"/>
    <cellStyle name="Normal 3 11 9 6" xfId="2829"/>
    <cellStyle name="Normal 3 12" xfId="232"/>
    <cellStyle name="Normal 3 12 10" xfId="233"/>
    <cellStyle name="Normal 3 12 10 2" xfId="4479"/>
    <cellStyle name="Normal 3 12 11" xfId="234"/>
    <cellStyle name="Normal 3 12 11 2" xfId="4470"/>
    <cellStyle name="Normal 3 12 12" xfId="235"/>
    <cellStyle name="Normal 3 12 12 2" xfId="9332"/>
    <cellStyle name="Normal 3 12 13" xfId="236"/>
    <cellStyle name="Normal 3 12 13 2" xfId="9322"/>
    <cellStyle name="Normal 3 12 14" xfId="237"/>
    <cellStyle name="Normal 3 12 14 2" xfId="9340"/>
    <cellStyle name="Normal 3 12 15" xfId="1804"/>
    <cellStyle name="Normal 3 12 16" xfId="9626"/>
    <cellStyle name="Normal 3 12 2" xfId="238"/>
    <cellStyle name="Normal 3 12 2 2" xfId="1992"/>
    <cellStyle name="Normal 3 12 2 2 2" xfId="5311"/>
    <cellStyle name="Normal 3 12 2 2 3" xfId="7704"/>
    <cellStyle name="Normal 3 12 2 2 4" xfId="10388"/>
    <cellStyle name="Normal 3 12 2 2 5" xfId="12799"/>
    <cellStyle name="Normal 3 12 2 3" xfId="3416"/>
    <cellStyle name="Normal 3 12 2 3 2" xfId="5887"/>
    <cellStyle name="Normal 3 12 2 3 3" xfId="8283"/>
    <cellStyle name="Normal 3 12 2 3 4" xfId="10967"/>
    <cellStyle name="Normal 3 12 2 3 5" xfId="13378"/>
    <cellStyle name="Normal 3 12 2 4" xfId="3986"/>
    <cellStyle name="Normal 3 12 2 4 2" xfId="6460"/>
    <cellStyle name="Normal 3 12 2 4 3" xfId="8856"/>
    <cellStyle name="Normal 3 12 2 4 4" xfId="11540"/>
    <cellStyle name="Normal 3 12 2 4 5" xfId="13951"/>
    <cellStyle name="Normal 3 12 2 5" xfId="4636"/>
    <cellStyle name="Normal 3 12 2 6" xfId="7028"/>
    <cellStyle name="Normal 3 12 2 7" xfId="9710"/>
    <cellStyle name="Normal 3 12 2 8" xfId="12123"/>
    <cellStyle name="Normal 3 12 3" xfId="239"/>
    <cellStyle name="Normal 3 12 3 2" xfId="2178"/>
    <cellStyle name="Normal 3 12 3 2 2" xfId="5281"/>
    <cellStyle name="Normal 3 12 3 2 3" xfId="7674"/>
    <cellStyle name="Normal 3 12 3 2 4" xfId="10358"/>
    <cellStyle name="Normal 3 12 3 2 5" xfId="12769"/>
    <cellStyle name="Normal 3 12 3 3" xfId="3386"/>
    <cellStyle name="Normal 3 12 3 3 2" xfId="5857"/>
    <cellStyle name="Normal 3 12 3 3 3" xfId="8253"/>
    <cellStyle name="Normal 3 12 3 3 4" xfId="10937"/>
    <cellStyle name="Normal 3 12 3 3 5" xfId="13348"/>
    <cellStyle name="Normal 3 12 3 4" xfId="3956"/>
    <cellStyle name="Normal 3 12 3 4 2" xfId="6430"/>
    <cellStyle name="Normal 3 12 3 4 3" xfId="8826"/>
    <cellStyle name="Normal 3 12 3 4 4" xfId="11510"/>
    <cellStyle name="Normal 3 12 3 4 5" xfId="13921"/>
    <cellStyle name="Normal 3 12 3 5" xfId="4606"/>
    <cellStyle name="Normal 3 12 3 6" xfId="6998"/>
    <cellStyle name="Normal 3 12 3 7" xfId="9680"/>
    <cellStyle name="Normal 3 12 3 8" xfId="12093"/>
    <cellStyle name="Normal 3 12 4" xfId="240"/>
    <cellStyle name="Normal 3 12 4 2" xfId="2975"/>
    <cellStyle name="Normal 3 12 4 2 2" xfId="5306"/>
    <cellStyle name="Normal 3 12 4 2 3" xfId="7699"/>
    <cellStyle name="Normal 3 12 4 2 4" xfId="10383"/>
    <cellStyle name="Normal 3 12 4 2 5" xfId="12794"/>
    <cellStyle name="Normal 3 12 4 3" xfId="3411"/>
    <cellStyle name="Normal 3 12 4 3 2" xfId="5882"/>
    <cellStyle name="Normal 3 12 4 3 3" xfId="8278"/>
    <cellStyle name="Normal 3 12 4 3 4" xfId="10962"/>
    <cellStyle name="Normal 3 12 4 3 5" xfId="13373"/>
    <cellStyle name="Normal 3 12 4 4" xfId="3981"/>
    <cellStyle name="Normal 3 12 4 4 2" xfId="6455"/>
    <cellStyle name="Normal 3 12 4 4 3" xfId="8851"/>
    <cellStyle name="Normal 3 12 4 4 4" xfId="11535"/>
    <cellStyle name="Normal 3 12 4 4 5" xfId="13946"/>
    <cellStyle name="Normal 3 12 4 5" xfId="4631"/>
    <cellStyle name="Normal 3 12 4 6" xfId="7023"/>
    <cellStyle name="Normal 3 12 4 7" xfId="9705"/>
    <cellStyle name="Normal 3 12 4 8" xfId="12118"/>
    <cellStyle name="Normal 3 12 4 9" xfId="2488"/>
    <cellStyle name="Normal 3 12 5" xfId="241"/>
    <cellStyle name="Normal 3 12 5 2" xfId="2961"/>
    <cellStyle name="Normal 3 12 5 2 2" xfId="5289"/>
    <cellStyle name="Normal 3 12 5 2 3" xfId="7682"/>
    <cellStyle name="Normal 3 12 5 2 4" xfId="10366"/>
    <cellStyle name="Normal 3 12 5 2 5" xfId="12777"/>
    <cellStyle name="Normal 3 12 5 3" xfId="3394"/>
    <cellStyle name="Normal 3 12 5 3 2" xfId="5865"/>
    <cellStyle name="Normal 3 12 5 3 3" xfId="8261"/>
    <cellStyle name="Normal 3 12 5 3 4" xfId="10945"/>
    <cellStyle name="Normal 3 12 5 3 5" xfId="13356"/>
    <cellStyle name="Normal 3 12 5 4" xfId="3964"/>
    <cellStyle name="Normal 3 12 5 4 2" xfId="6438"/>
    <cellStyle name="Normal 3 12 5 4 3" xfId="8834"/>
    <cellStyle name="Normal 3 12 5 4 4" xfId="11518"/>
    <cellStyle name="Normal 3 12 5 4 5" xfId="13929"/>
    <cellStyle name="Normal 3 12 5 5" xfId="4614"/>
    <cellStyle name="Normal 3 12 5 6" xfId="7006"/>
    <cellStyle name="Normal 3 12 5 7" xfId="9688"/>
    <cellStyle name="Normal 3 12 5 8" xfId="12101"/>
    <cellStyle name="Normal 3 12 5 9" xfId="2473"/>
    <cellStyle name="Normal 3 12 6" xfId="242"/>
    <cellStyle name="Normal 3 12 6 2" xfId="2971"/>
    <cellStyle name="Normal 3 12 6 2 2" xfId="5301"/>
    <cellStyle name="Normal 3 12 6 2 3" xfId="7694"/>
    <cellStyle name="Normal 3 12 6 2 4" xfId="10378"/>
    <cellStyle name="Normal 3 12 6 2 5" xfId="12789"/>
    <cellStyle name="Normal 3 12 6 3" xfId="3406"/>
    <cellStyle name="Normal 3 12 6 3 2" xfId="5877"/>
    <cellStyle name="Normal 3 12 6 3 3" xfId="8273"/>
    <cellStyle name="Normal 3 12 6 3 4" xfId="10957"/>
    <cellStyle name="Normal 3 12 6 3 5" xfId="13368"/>
    <cellStyle name="Normal 3 12 6 4" xfId="3976"/>
    <cellStyle name="Normal 3 12 6 4 2" xfId="6450"/>
    <cellStyle name="Normal 3 12 6 4 3" xfId="8846"/>
    <cellStyle name="Normal 3 12 6 4 4" xfId="11530"/>
    <cellStyle name="Normal 3 12 6 4 5" xfId="13941"/>
    <cellStyle name="Normal 3 12 6 5" xfId="4626"/>
    <cellStyle name="Normal 3 12 6 6" xfId="7018"/>
    <cellStyle name="Normal 3 12 6 7" xfId="9700"/>
    <cellStyle name="Normal 3 12 6 8" xfId="12113"/>
    <cellStyle name="Normal 3 12 6 9" xfId="2483"/>
    <cellStyle name="Normal 3 12 7" xfId="243"/>
    <cellStyle name="Normal 3 12 7 2" xfId="5137"/>
    <cellStyle name="Normal 3 12 7 3" xfId="7529"/>
    <cellStyle name="Normal 3 12 7 4" xfId="10212"/>
    <cellStyle name="Normal 3 12 7 5" xfId="12624"/>
    <cellStyle name="Normal 3 12 7 6" xfId="2835"/>
    <cellStyle name="Normal 3 12 8" xfId="244"/>
    <cellStyle name="Normal 3 12 8 2" xfId="5122"/>
    <cellStyle name="Normal 3 12 8 3" xfId="7514"/>
    <cellStyle name="Normal 3 12 8 4" xfId="10197"/>
    <cellStyle name="Normal 3 12 8 5" xfId="12609"/>
    <cellStyle name="Normal 3 12 8 6" xfId="2820"/>
    <cellStyle name="Normal 3 12 9" xfId="245"/>
    <cellStyle name="Normal 3 12 9 2" xfId="5132"/>
    <cellStyle name="Normal 3 12 9 3" xfId="7524"/>
    <cellStyle name="Normal 3 12 9 4" xfId="10207"/>
    <cellStyle name="Normal 3 12 9 5" xfId="12619"/>
    <cellStyle name="Normal 3 12 9 6" xfId="2830"/>
    <cellStyle name="Normal 3 13" xfId="246"/>
    <cellStyle name="Normal 3 13 10" xfId="247"/>
    <cellStyle name="Normal 3 13 10 2" xfId="4480"/>
    <cellStyle name="Normal 3 13 11" xfId="248"/>
    <cellStyle name="Normal 3 13 11 2" xfId="4469"/>
    <cellStyle name="Normal 3 13 12" xfId="249"/>
    <cellStyle name="Normal 3 13 12 2" xfId="9333"/>
    <cellStyle name="Normal 3 13 13" xfId="250"/>
    <cellStyle name="Normal 3 13 13 2" xfId="9321"/>
    <cellStyle name="Normal 3 13 14" xfId="251"/>
    <cellStyle name="Normal 3 13 14 2" xfId="9420"/>
    <cellStyle name="Normal 3 13 15" xfId="1805"/>
    <cellStyle name="Normal 3 13 16" xfId="9625"/>
    <cellStyle name="Normal 3 13 2" xfId="252"/>
    <cellStyle name="Normal 3 13 2 2" xfId="1993"/>
    <cellStyle name="Normal 3 13 2 2 2" xfId="5312"/>
    <cellStyle name="Normal 3 13 2 2 3" xfId="7705"/>
    <cellStyle name="Normal 3 13 2 2 4" xfId="10389"/>
    <cellStyle name="Normal 3 13 2 2 5" xfId="12800"/>
    <cellStyle name="Normal 3 13 2 3" xfId="3417"/>
    <cellStyle name="Normal 3 13 2 3 2" xfId="5888"/>
    <cellStyle name="Normal 3 13 2 3 3" xfId="8284"/>
    <cellStyle name="Normal 3 13 2 3 4" xfId="10968"/>
    <cellStyle name="Normal 3 13 2 3 5" xfId="13379"/>
    <cellStyle name="Normal 3 13 2 4" xfId="3987"/>
    <cellStyle name="Normal 3 13 2 4 2" xfId="6461"/>
    <cellStyle name="Normal 3 13 2 4 3" xfId="8857"/>
    <cellStyle name="Normal 3 13 2 4 4" xfId="11541"/>
    <cellStyle name="Normal 3 13 2 4 5" xfId="13952"/>
    <cellStyle name="Normal 3 13 2 5" xfId="4637"/>
    <cellStyle name="Normal 3 13 2 6" xfId="7029"/>
    <cellStyle name="Normal 3 13 2 7" xfId="9711"/>
    <cellStyle name="Normal 3 13 2 8" xfId="12124"/>
    <cellStyle name="Normal 3 13 3" xfId="253"/>
    <cellStyle name="Normal 3 13 3 2" xfId="2179"/>
    <cellStyle name="Normal 3 13 3 2 2" xfId="5280"/>
    <cellStyle name="Normal 3 13 3 2 3" xfId="7673"/>
    <cellStyle name="Normal 3 13 3 2 4" xfId="10357"/>
    <cellStyle name="Normal 3 13 3 2 5" xfId="12768"/>
    <cellStyle name="Normal 3 13 3 3" xfId="3385"/>
    <cellStyle name="Normal 3 13 3 3 2" xfId="5856"/>
    <cellStyle name="Normal 3 13 3 3 3" xfId="8252"/>
    <cellStyle name="Normal 3 13 3 3 4" xfId="10936"/>
    <cellStyle name="Normal 3 13 3 3 5" xfId="13347"/>
    <cellStyle name="Normal 3 13 3 4" xfId="3955"/>
    <cellStyle name="Normal 3 13 3 4 2" xfId="6429"/>
    <cellStyle name="Normal 3 13 3 4 3" xfId="8825"/>
    <cellStyle name="Normal 3 13 3 4 4" xfId="11509"/>
    <cellStyle name="Normal 3 13 3 4 5" xfId="13920"/>
    <cellStyle name="Normal 3 13 3 5" xfId="4605"/>
    <cellStyle name="Normal 3 13 3 6" xfId="6997"/>
    <cellStyle name="Normal 3 13 3 7" xfId="9679"/>
    <cellStyle name="Normal 3 13 3 8" xfId="12092"/>
    <cellStyle name="Normal 3 13 4" xfId="254"/>
    <cellStyle name="Normal 3 13 4 2" xfId="2950"/>
    <cellStyle name="Normal 3 13 4 2 2" xfId="5252"/>
    <cellStyle name="Normal 3 13 4 2 3" xfId="7645"/>
    <cellStyle name="Normal 3 13 4 2 4" xfId="10329"/>
    <cellStyle name="Normal 3 13 4 2 5" xfId="12740"/>
    <cellStyle name="Normal 3 13 4 3" xfId="3357"/>
    <cellStyle name="Normal 3 13 4 3 2" xfId="5828"/>
    <cellStyle name="Normal 3 13 4 3 3" xfId="8224"/>
    <cellStyle name="Normal 3 13 4 3 4" xfId="10908"/>
    <cellStyle name="Normal 3 13 4 3 5" xfId="13319"/>
    <cellStyle name="Normal 3 13 4 4" xfId="3927"/>
    <cellStyle name="Normal 3 13 4 4 2" xfId="6401"/>
    <cellStyle name="Normal 3 13 4 4 3" xfId="8797"/>
    <cellStyle name="Normal 3 13 4 4 4" xfId="11481"/>
    <cellStyle name="Normal 3 13 4 4 5" xfId="13892"/>
    <cellStyle name="Normal 3 13 4 5" xfId="4577"/>
    <cellStyle name="Normal 3 13 4 6" xfId="6969"/>
    <cellStyle name="Normal 3 13 4 7" xfId="9651"/>
    <cellStyle name="Normal 3 13 4 8" xfId="12064"/>
    <cellStyle name="Normal 3 13 4 9" xfId="2440"/>
    <cellStyle name="Normal 3 13 5" xfId="255"/>
    <cellStyle name="Normal 3 13 5 2" xfId="2960"/>
    <cellStyle name="Normal 3 13 5 2 2" xfId="5288"/>
    <cellStyle name="Normal 3 13 5 2 3" xfId="7681"/>
    <cellStyle name="Normal 3 13 5 2 4" xfId="10365"/>
    <cellStyle name="Normal 3 13 5 2 5" xfId="12776"/>
    <cellStyle name="Normal 3 13 5 3" xfId="3393"/>
    <cellStyle name="Normal 3 13 5 3 2" xfId="5864"/>
    <cellStyle name="Normal 3 13 5 3 3" xfId="8260"/>
    <cellStyle name="Normal 3 13 5 3 4" xfId="10944"/>
    <cellStyle name="Normal 3 13 5 3 5" xfId="13355"/>
    <cellStyle name="Normal 3 13 5 4" xfId="3963"/>
    <cellStyle name="Normal 3 13 5 4 2" xfId="6437"/>
    <cellStyle name="Normal 3 13 5 4 3" xfId="8833"/>
    <cellStyle name="Normal 3 13 5 4 4" xfId="11517"/>
    <cellStyle name="Normal 3 13 5 4 5" xfId="13928"/>
    <cellStyle name="Normal 3 13 5 5" xfId="4613"/>
    <cellStyle name="Normal 3 13 5 6" xfId="7005"/>
    <cellStyle name="Normal 3 13 5 7" xfId="9687"/>
    <cellStyle name="Normal 3 13 5 8" xfId="12100"/>
    <cellStyle name="Normal 3 13 5 9" xfId="2472"/>
    <cellStyle name="Normal 3 13 6" xfId="256"/>
    <cellStyle name="Normal 3 13 6 2" xfId="3045"/>
    <cellStyle name="Normal 3 13 6 2 2" xfId="5511"/>
    <cellStyle name="Normal 3 13 6 2 3" xfId="7906"/>
    <cellStyle name="Normal 3 13 6 2 4" xfId="10590"/>
    <cellStyle name="Normal 3 13 6 2 5" xfId="13001"/>
    <cellStyle name="Normal 3 13 6 3" xfId="3616"/>
    <cellStyle name="Normal 3 13 6 3 2" xfId="6089"/>
    <cellStyle name="Normal 3 13 6 3 3" xfId="8485"/>
    <cellStyle name="Normal 3 13 6 3 4" xfId="11169"/>
    <cellStyle name="Normal 3 13 6 3 5" xfId="13580"/>
    <cellStyle name="Normal 3 13 6 4" xfId="4188"/>
    <cellStyle name="Normal 3 13 6 4 2" xfId="6662"/>
    <cellStyle name="Normal 3 13 6 4 3" xfId="9058"/>
    <cellStyle name="Normal 3 13 6 4 4" xfId="11742"/>
    <cellStyle name="Normal 3 13 6 4 5" xfId="14153"/>
    <cellStyle name="Normal 3 13 6 5" xfId="4838"/>
    <cellStyle name="Normal 3 13 6 6" xfId="7230"/>
    <cellStyle name="Normal 3 13 6 7" xfId="9912"/>
    <cellStyle name="Normal 3 13 6 8" xfId="12325"/>
    <cellStyle name="Normal 3 13 6 9" xfId="2540"/>
    <cellStyle name="Normal 3 13 7" xfId="257"/>
    <cellStyle name="Normal 3 13 7 2" xfId="5138"/>
    <cellStyle name="Normal 3 13 7 3" xfId="7530"/>
    <cellStyle name="Normal 3 13 7 4" xfId="10213"/>
    <cellStyle name="Normal 3 13 7 5" xfId="12625"/>
    <cellStyle name="Normal 3 13 7 6" xfId="2836"/>
    <cellStyle name="Normal 3 13 8" xfId="258"/>
    <cellStyle name="Normal 3 13 8 2" xfId="5121"/>
    <cellStyle name="Normal 3 13 8 3" xfId="7513"/>
    <cellStyle name="Normal 3 13 8 4" xfId="10196"/>
    <cellStyle name="Normal 3 13 8 5" xfId="12608"/>
    <cellStyle name="Normal 3 13 8 6" xfId="2819"/>
    <cellStyle name="Normal 3 13 9" xfId="259"/>
    <cellStyle name="Normal 3 13 9 2" xfId="5087"/>
    <cellStyle name="Normal 3 13 9 3" xfId="7479"/>
    <cellStyle name="Normal 3 13 9 4" xfId="10162"/>
    <cellStyle name="Normal 3 13 9 5" xfId="12574"/>
    <cellStyle name="Normal 3 13 9 6" xfId="2785"/>
    <cellStyle name="Normal 3 14" xfId="260"/>
    <cellStyle name="Normal 3 14 10" xfId="261"/>
    <cellStyle name="Normal 3 14 10 2" xfId="4481"/>
    <cellStyle name="Normal 3 14 11" xfId="262"/>
    <cellStyle name="Normal 3 14 11 2" xfId="4468"/>
    <cellStyle name="Normal 3 14 12" xfId="263"/>
    <cellStyle name="Normal 3 14 12 2" xfId="9334"/>
    <cellStyle name="Normal 3 14 13" xfId="264"/>
    <cellStyle name="Normal 3 14 13 2" xfId="9320"/>
    <cellStyle name="Normal 3 14 14" xfId="265"/>
    <cellStyle name="Normal 3 14 14 2" xfId="9421"/>
    <cellStyle name="Normal 3 14 15" xfId="1806"/>
    <cellStyle name="Normal 3 14 16" xfId="9624"/>
    <cellStyle name="Normal 3 14 2" xfId="266"/>
    <cellStyle name="Normal 3 14 2 2" xfId="1994"/>
    <cellStyle name="Normal 3 14 2 2 2" xfId="5313"/>
    <cellStyle name="Normal 3 14 2 2 3" xfId="7706"/>
    <cellStyle name="Normal 3 14 2 2 4" xfId="10390"/>
    <cellStyle name="Normal 3 14 2 2 5" xfId="12801"/>
    <cellStyle name="Normal 3 14 2 3" xfId="3418"/>
    <cellStyle name="Normal 3 14 2 3 2" xfId="5889"/>
    <cellStyle name="Normal 3 14 2 3 3" xfId="8285"/>
    <cellStyle name="Normal 3 14 2 3 4" xfId="10969"/>
    <cellStyle name="Normal 3 14 2 3 5" xfId="13380"/>
    <cellStyle name="Normal 3 14 2 4" xfId="3988"/>
    <cellStyle name="Normal 3 14 2 4 2" xfId="6462"/>
    <cellStyle name="Normal 3 14 2 4 3" xfId="8858"/>
    <cellStyle name="Normal 3 14 2 4 4" xfId="11542"/>
    <cellStyle name="Normal 3 14 2 4 5" xfId="13953"/>
    <cellStyle name="Normal 3 14 2 5" xfId="4638"/>
    <cellStyle name="Normal 3 14 2 6" xfId="7030"/>
    <cellStyle name="Normal 3 14 2 7" xfId="9712"/>
    <cellStyle name="Normal 3 14 2 8" xfId="12125"/>
    <cellStyle name="Normal 3 14 3" xfId="267"/>
    <cellStyle name="Normal 3 14 3 2" xfId="2180"/>
    <cellStyle name="Normal 3 14 3 2 2" xfId="5279"/>
    <cellStyle name="Normal 3 14 3 2 3" xfId="7672"/>
    <cellStyle name="Normal 3 14 3 2 4" xfId="10356"/>
    <cellStyle name="Normal 3 14 3 2 5" xfId="12767"/>
    <cellStyle name="Normal 3 14 3 3" xfId="3384"/>
    <cellStyle name="Normal 3 14 3 3 2" xfId="5855"/>
    <cellStyle name="Normal 3 14 3 3 3" xfId="8251"/>
    <cellStyle name="Normal 3 14 3 3 4" xfId="10935"/>
    <cellStyle name="Normal 3 14 3 3 5" xfId="13346"/>
    <cellStyle name="Normal 3 14 3 4" xfId="3954"/>
    <cellStyle name="Normal 3 14 3 4 2" xfId="6428"/>
    <cellStyle name="Normal 3 14 3 4 3" xfId="8824"/>
    <cellStyle name="Normal 3 14 3 4 4" xfId="11508"/>
    <cellStyle name="Normal 3 14 3 4 5" xfId="13919"/>
    <cellStyle name="Normal 3 14 3 5" xfId="4604"/>
    <cellStyle name="Normal 3 14 3 6" xfId="6996"/>
    <cellStyle name="Normal 3 14 3 7" xfId="9678"/>
    <cellStyle name="Normal 3 14 3 8" xfId="12091"/>
    <cellStyle name="Normal 3 14 4" xfId="268"/>
    <cellStyle name="Normal 3 14 4 2" xfId="2951"/>
    <cellStyle name="Normal 3 14 4 2 2" xfId="5253"/>
    <cellStyle name="Normal 3 14 4 2 3" xfId="7646"/>
    <cellStyle name="Normal 3 14 4 2 4" xfId="10330"/>
    <cellStyle name="Normal 3 14 4 2 5" xfId="12741"/>
    <cellStyle name="Normal 3 14 4 3" xfId="3358"/>
    <cellStyle name="Normal 3 14 4 3 2" xfId="5829"/>
    <cellStyle name="Normal 3 14 4 3 3" xfId="8225"/>
    <cellStyle name="Normal 3 14 4 3 4" xfId="10909"/>
    <cellStyle name="Normal 3 14 4 3 5" xfId="13320"/>
    <cellStyle name="Normal 3 14 4 4" xfId="3928"/>
    <cellStyle name="Normal 3 14 4 4 2" xfId="6402"/>
    <cellStyle name="Normal 3 14 4 4 3" xfId="8798"/>
    <cellStyle name="Normal 3 14 4 4 4" xfId="11482"/>
    <cellStyle name="Normal 3 14 4 4 5" xfId="13893"/>
    <cellStyle name="Normal 3 14 4 5" xfId="4578"/>
    <cellStyle name="Normal 3 14 4 6" xfId="6970"/>
    <cellStyle name="Normal 3 14 4 7" xfId="9652"/>
    <cellStyle name="Normal 3 14 4 8" xfId="12065"/>
    <cellStyle name="Normal 3 14 4 9" xfId="1937"/>
    <cellStyle name="Normal 3 14 5" xfId="269"/>
    <cellStyle name="Normal 3 14 5 2" xfId="2959"/>
    <cellStyle name="Normal 3 14 5 2 2" xfId="5287"/>
    <cellStyle name="Normal 3 14 5 2 3" xfId="7680"/>
    <cellStyle name="Normal 3 14 5 2 4" xfId="10364"/>
    <cellStyle name="Normal 3 14 5 2 5" xfId="12775"/>
    <cellStyle name="Normal 3 14 5 3" xfId="3392"/>
    <cellStyle name="Normal 3 14 5 3 2" xfId="5863"/>
    <cellStyle name="Normal 3 14 5 3 3" xfId="8259"/>
    <cellStyle name="Normal 3 14 5 3 4" xfId="10943"/>
    <cellStyle name="Normal 3 14 5 3 5" xfId="13354"/>
    <cellStyle name="Normal 3 14 5 4" xfId="3962"/>
    <cellStyle name="Normal 3 14 5 4 2" xfId="6436"/>
    <cellStyle name="Normal 3 14 5 4 3" xfId="8832"/>
    <cellStyle name="Normal 3 14 5 4 4" xfId="11516"/>
    <cellStyle name="Normal 3 14 5 4 5" xfId="13927"/>
    <cellStyle name="Normal 3 14 5 5" xfId="4612"/>
    <cellStyle name="Normal 3 14 5 6" xfId="7004"/>
    <cellStyle name="Normal 3 14 5 7" xfId="9686"/>
    <cellStyle name="Normal 3 14 5 8" xfId="12099"/>
    <cellStyle name="Normal 3 14 5 9" xfId="2471"/>
    <cellStyle name="Normal 3 14 6" xfId="270"/>
    <cellStyle name="Normal 3 14 6 2" xfId="3044"/>
    <cellStyle name="Normal 3 14 6 2 2" xfId="5510"/>
    <cellStyle name="Normal 3 14 6 2 3" xfId="7905"/>
    <cellStyle name="Normal 3 14 6 2 4" xfId="10589"/>
    <cellStyle name="Normal 3 14 6 2 5" xfId="13000"/>
    <cellStyle name="Normal 3 14 6 3" xfId="3615"/>
    <cellStyle name="Normal 3 14 6 3 2" xfId="6088"/>
    <cellStyle name="Normal 3 14 6 3 3" xfId="8484"/>
    <cellStyle name="Normal 3 14 6 3 4" xfId="11168"/>
    <cellStyle name="Normal 3 14 6 3 5" xfId="13579"/>
    <cellStyle name="Normal 3 14 6 4" xfId="4187"/>
    <cellStyle name="Normal 3 14 6 4 2" xfId="6661"/>
    <cellStyle name="Normal 3 14 6 4 3" xfId="9057"/>
    <cellStyle name="Normal 3 14 6 4 4" xfId="11741"/>
    <cellStyle name="Normal 3 14 6 4 5" xfId="14152"/>
    <cellStyle name="Normal 3 14 6 5" xfId="4837"/>
    <cellStyle name="Normal 3 14 6 6" xfId="7229"/>
    <cellStyle name="Normal 3 14 6 7" xfId="9911"/>
    <cellStyle name="Normal 3 14 6 8" xfId="12324"/>
    <cellStyle name="Normal 3 14 6 9" xfId="2539"/>
    <cellStyle name="Normal 3 14 7" xfId="271"/>
    <cellStyle name="Normal 3 14 7 2" xfId="5139"/>
    <cellStyle name="Normal 3 14 7 3" xfId="7531"/>
    <cellStyle name="Normal 3 14 7 4" xfId="10214"/>
    <cellStyle name="Normal 3 14 7 5" xfId="12626"/>
    <cellStyle name="Normal 3 14 7 6" xfId="2837"/>
    <cellStyle name="Normal 3 14 8" xfId="272"/>
    <cellStyle name="Normal 3 14 8 2" xfId="5120"/>
    <cellStyle name="Normal 3 14 8 3" xfId="7512"/>
    <cellStyle name="Normal 3 14 8 4" xfId="10195"/>
    <cellStyle name="Normal 3 14 8 5" xfId="12607"/>
    <cellStyle name="Normal 3 14 8 6" xfId="2818"/>
    <cellStyle name="Normal 3 14 9" xfId="273"/>
    <cellStyle name="Normal 3 14 9 2" xfId="5088"/>
    <cellStyle name="Normal 3 14 9 3" xfId="7480"/>
    <cellStyle name="Normal 3 14 9 4" xfId="10163"/>
    <cellStyle name="Normal 3 14 9 5" xfId="12575"/>
    <cellStyle name="Normal 3 14 9 6" xfId="2786"/>
    <cellStyle name="Normal 3 15" xfId="274"/>
    <cellStyle name="Normal 3 15 10" xfId="275"/>
    <cellStyle name="Normal 3 15 10 2" xfId="4482"/>
    <cellStyle name="Normal 3 15 11" xfId="276"/>
    <cellStyle name="Normal 3 15 11 2" xfId="4467"/>
    <cellStyle name="Normal 3 15 12" xfId="277"/>
    <cellStyle name="Normal 3 15 12 2" xfId="9335"/>
    <cellStyle name="Normal 3 15 13" xfId="278"/>
    <cellStyle name="Normal 3 15 13 2" xfId="9319"/>
    <cellStyle name="Normal 3 15 14" xfId="279"/>
    <cellStyle name="Normal 3 15 14 2" xfId="9422"/>
    <cellStyle name="Normal 3 15 15" xfId="1807"/>
    <cellStyle name="Normal 3 15 16" xfId="9623"/>
    <cellStyle name="Normal 3 15 2" xfId="280"/>
    <cellStyle name="Normal 3 15 2 2" xfId="1995"/>
    <cellStyle name="Normal 3 15 2 2 2" xfId="5314"/>
    <cellStyle name="Normal 3 15 2 2 3" xfId="7707"/>
    <cellStyle name="Normal 3 15 2 2 4" xfId="10391"/>
    <cellStyle name="Normal 3 15 2 2 5" xfId="12802"/>
    <cellStyle name="Normal 3 15 2 3" xfId="3419"/>
    <cellStyle name="Normal 3 15 2 3 2" xfId="5890"/>
    <cellStyle name="Normal 3 15 2 3 3" xfId="8286"/>
    <cellStyle name="Normal 3 15 2 3 4" xfId="10970"/>
    <cellStyle name="Normal 3 15 2 3 5" xfId="13381"/>
    <cellStyle name="Normal 3 15 2 4" xfId="3989"/>
    <cellStyle name="Normal 3 15 2 4 2" xfId="6463"/>
    <cellStyle name="Normal 3 15 2 4 3" xfId="8859"/>
    <cellStyle name="Normal 3 15 2 4 4" xfId="11543"/>
    <cellStyle name="Normal 3 15 2 4 5" xfId="13954"/>
    <cellStyle name="Normal 3 15 2 5" xfId="4639"/>
    <cellStyle name="Normal 3 15 2 6" xfId="7031"/>
    <cellStyle name="Normal 3 15 2 7" xfId="9713"/>
    <cellStyle name="Normal 3 15 2 8" xfId="12126"/>
    <cellStyle name="Normal 3 15 3" xfId="281"/>
    <cellStyle name="Normal 3 15 3 2" xfId="2181"/>
    <cellStyle name="Normal 3 15 3 2 2" xfId="5278"/>
    <cellStyle name="Normal 3 15 3 2 3" xfId="7671"/>
    <cellStyle name="Normal 3 15 3 2 4" xfId="10355"/>
    <cellStyle name="Normal 3 15 3 2 5" xfId="12766"/>
    <cellStyle name="Normal 3 15 3 3" xfId="3383"/>
    <cellStyle name="Normal 3 15 3 3 2" xfId="5854"/>
    <cellStyle name="Normal 3 15 3 3 3" xfId="8250"/>
    <cellStyle name="Normal 3 15 3 3 4" xfId="10934"/>
    <cellStyle name="Normal 3 15 3 3 5" xfId="13345"/>
    <cellStyle name="Normal 3 15 3 4" xfId="3953"/>
    <cellStyle name="Normal 3 15 3 4 2" xfId="6427"/>
    <cellStyle name="Normal 3 15 3 4 3" xfId="8823"/>
    <cellStyle name="Normal 3 15 3 4 4" xfId="11507"/>
    <cellStyle name="Normal 3 15 3 4 5" xfId="13918"/>
    <cellStyle name="Normal 3 15 3 5" xfId="4603"/>
    <cellStyle name="Normal 3 15 3 6" xfId="6995"/>
    <cellStyle name="Normal 3 15 3 7" xfId="9677"/>
    <cellStyle name="Normal 3 15 3 8" xfId="12090"/>
    <cellStyle name="Normal 3 15 4" xfId="282"/>
    <cellStyle name="Normal 3 15 4 2" xfId="2976"/>
    <cellStyle name="Normal 3 15 4 2 2" xfId="5307"/>
    <cellStyle name="Normal 3 15 4 2 3" xfId="7700"/>
    <cellStyle name="Normal 3 15 4 2 4" xfId="10384"/>
    <cellStyle name="Normal 3 15 4 2 5" xfId="12795"/>
    <cellStyle name="Normal 3 15 4 3" xfId="3412"/>
    <cellStyle name="Normal 3 15 4 3 2" xfId="5883"/>
    <cellStyle name="Normal 3 15 4 3 3" xfId="8279"/>
    <cellStyle name="Normal 3 15 4 3 4" xfId="10963"/>
    <cellStyle name="Normal 3 15 4 3 5" xfId="13374"/>
    <cellStyle name="Normal 3 15 4 4" xfId="3982"/>
    <cellStyle name="Normal 3 15 4 4 2" xfId="6456"/>
    <cellStyle name="Normal 3 15 4 4 3" xfId="8852"/>
    <cellStyle name="Normal 3 15 4 4 4" xfId="11536"/>
    <cellStyle name="Normal 3 15 4 4 5" xfId="13947"/>
    <cellStyle name="Normal 3 15 4 5" xfId="4632"/>
    <cellStyle name="Normal 3 15 4 6" xfId="7024"/>
    <cellStyle name="Normal 3 15 4 7" xfId="9706"/>
    <cellStyle name="Normal 3 15 4 8" xfId="12119"/>
    <cellStyle name="Normal 3 15 4 9" xfId="2489"/>
    <cellStyle name="Normal 3 15 5" xfId="283"/>
    <cellStyle name="Normal 3 15 5 2" xfId="2958"/>
    <cellStyle name="Normal 3 15 5 2 2" xfId="5286"/>
    <cellStyle name="Normal 3 15 5 2 3" xfId="7679"/>
    <cellStyle name="Normal 3 15 5 2 4" xfId="10363"/>
    <cellStyle name="Normal 3 15 5 2 5" xfId="12774"/>
    <cellStyle name="Normal 3 15 5 3" xfId="3391"/>
    <cellStyle name="Normal 3 15 5 3 2" xfId="5862"/>
    <cellStyle name="Normal 3 15 5 3 3" xfId="8258"/>
    <cellStyle name="Normal 3 15 5 3 4" xfId="10942"/>
    <cellStyle name="Normal 3 15 5 3 5" xfId="13353"/>
    <cellStyle name="Normal 3 15 5 4" xfId="3961"/>
    <cellStyle name="Normal 3 15 5 4 2" xfId="6435"/>
    <cellStyle name="Normal 3 15 5 4 3" xfId="8831"/>
    <cellStyle name="Normal 3 15 5 4 4" xfId="11515"/>
    <cellStyle name="Normal 3 15 5 4 5" xfId="13926"/>
    <cellStyle name="Normal 3 15 5 5" xfId="4611"/>
    <cellStyle name="Normal 3 15 5 6" xfId="7003"/>
    <cellStyle name="Normal 3 15 5 7" xfId="9685"/>
    <cellStyle name="Normal 3 15 5 8" xfId="12098"/>
    <cellStyle name="Normal 3 15 5 9" xfId="2470"/>
    <cellStyle name="Normal 3 15 6" xfId="284"/>
    <cellStyle name="Normal 3 15 6 2" xfId="2972"/>
    <cellStyle name="Normal 3 15 6 2 2" xfId="5302"/>
    <cellStyle name="Normal 3 15 6 2 3" xfId="7695"/>
    <cellStyle name="Normal 3 15 6 2 4" xfId="10379"/>
    <cellStyle name="Normal 3 15 6 2 5" xfId="12790"/>
    <cellStyle name="Normal 3 15 6 3" xfId="3407"/>
    <cellStyle name="Normal 3 15 6 3 2" xfId="5878"/>
    <cellStyle name="Normal 3 15 6 3 3" xfId="8274"/>
    <cellStyle name="Normal 3 15 6 3 4" xfId="10958"/>
    <cellStyle name="Normal 3 15 6 3 5" xfId="13369"/>
    <cellStyle name="Normal 3 15 6 4" xfId="3977"/>
    <cellStyle name="Normal 3 15 6 4 2" xfId="6451"/>
    <cellStyle name="Normal 3 15 6 4 3" xfId="8847"/>
    <cellStyle name="Normal 3 15 6 4 4" xfId="11531"/>
    <cellStyle name="Normal 3 15 6 4 5" xfId="13942"/>
    <cellStyle name="Normal 3 15 6 5" xfId="4627"/>
    <cellStyle name="Normal 3 15 6 6" xfId="7019"/>
    <cellStyle name="Normal 3 15 6 7" xfId="9701"/>
    <cellStyle name="Normal 3 15 6 8" xfId="12114"/>
    <cellStyle name="Normal 3 15 6 9" xfId="2484"/>
    <cellStyle name="Normal 3 15 7" xfId="285"/>
    <cellStyle name="Normal 3 15 7 2" xfId="5140"/>
    <cellStyle name="Normal 3 15 7 3" xfId="7532"/>
    <cellStyle name="Normal 3 15 7 4" xfId="10215"/>
    <cellStyle name="Normal 3 15 7 5" xfId="12627"/>
    <cellStyle name="Normal 3 15 7 6" xfId="2838"/>
    <cellStyle name="Normal 3 15 8" xfId="286"/>
    <cellStyle name="Normal 3 15 8 2" xfId="5119"/>
    <cellStyle name="Normal 3 15 8 3" xfId="7511"/>
    <cellStyle name="Normal 3 15 8 4" xfId="10194"/>
    <cellStyle name="Normal 3 15 8 5" xfId="12606"/>
    <cellStyle name="Normal 3 15 8 6" xfId="2817"/>
    <cellStyle name="Normal 3 15 9" xfId="287"/>
    <cellStyle name="Normal 3 15 9 2" xfId="5133"/>
    <cellStyle name="Normal 3 15 9 3" xfId="7525"/>
    <cellStyle name="Normal 3 15 9 4" xfId="10208"/>
    <cellStyle name="Normal 3 15 9 5" xfId="12620"/>
    <cellStyle name="Normal 3 15 9 6" xfId="2831"/>
    <cellStyle name="Normal 3 16" xfId="288"/>
    <cellStyle name="Normal 3 16 10" xfId="289"/>
    <cellStyle name="Normal 3 16 10 2" xfId="4483"/>
    <cellStyle name="Normal 3 16 11" xfId="290"/>
    <cellStyle name="Normal 3 16 11 2" xfId="4466"/>
    <cellStyle name="Normal 3 16 12" xfId="291"/>
    <cellStyle name="Normal 3 16 12 2" xfId="9336"/>
    <cellStyle name="Normal 3 16 13" xfId="292"/>
    <cellStyle name="Normal 3 16 13 2" xfId="9318"/>
    <cellStyle name="Normal 3 16 14" xfId="293"/>
    <cellStyle name="Normal 3 16 14 2" xfId="9423"/>
    <cellStyle name="Normal 3 16 15" xfId="1808"/>
    <cellStyle name="Normal 3 16 16" xfId="9622"/>
    <cellStyle name="Normal 3 16 2" xfId="25"/>
    <cellStyle name="Normal 3 16 2 2" xfId="294"/>
    <cellStyle name="Normal 3 16 2 2 2" xfId="2411"/>
    <cellStyle name="Normal 3 16 2 2 2 2" xfId="5315"/>
    <cellStyle name="Normal 3 16 2 2 3" xfId="7708"/>
    <cellStyle name="Normal 3 16 2 2 4" xfId="10392"/>
    <cellStyle name="Normal 3 16 2 2 5" xfId="12803"/>
    <cellStyle name="Normal 3 16 2 2 6" xfId="2978"/>
    <cellStyle name="Normal 3 16 2 3" xfId="1996"/>
    <cellStyle name="Normal 3 16 2 3 2" xfId="5891"/>
    <cellStyle name="Normal 3 16 2 3 3" xfId="8287"/>
    <cellStyle name="Normal 3 16 2 3 4" xfId="10971"/>
    <cellStyle name="Normal 3 16 2 3 5" xfId="13382"/>
    <cellStyle name="Normal 3 16 2 4" xfId="3990"/>
    <cellStyle name="Normal 3 16 2 4 2" xfId="6464"/>
    <cellStyle name="Normal 3 16 2 4 3" xfId="8860"/>
    <cellStyle name="Normal 3 16 2 4 4" xfId="11544"/>
    <cellStyle name="Normal 3 16 2 4 5" xfId="13955"/>
    <cellStyle name="Normal 3 16 2 5" xfId="4640"/>
    <cellStyle name="Normal 3 16 2 6" xfId="7032"/>
    <cellStyle name="Normal 3 16 2 7" xfId="9714"/>
    <cellStyle name="Normal 3 16 2 8" xfId="12127"/>
    <cellStyle name="Normal 3 16 3" xfId="295"/>
    <cellStyle name="Normal 3 16 3 2" xfId="2182"/>
    <cellStyle name="Normal 3 16 3 2 2" xfId="5277"/>
    <cellStyle name="Normal 3 16 3 2 3" xfId="7670"/>
    <cellStyle name="Normal 3 16 3 2 4" xfId="10354"/>
    <cellStyle name="Normal 3 16 3 2 5" xfId="12765"/>
    <cellStyle name="Normal 3 16 3 3" xfId="3382"/>
    <cellStyle name="Normal 3 16 3 3 2" xfId="5853"/>
    <cellStyle name="Normal 3 16 3 3 3" xfId="8249"/>
    <cellStyle name="Normal 3 16 3 3 4" xfId="10933"/>
    <cellStyle name="Normal 3 16 3 3 5" xfId="13344"/>
    <cellStyle name="Normal 3 16 3 4" xfId="3952"/>
    <cellStyle name="Normal 3 16 3 4 2" xfId="6426"/>
    <cellStyle name="Normal 3 16 3 4 3" xfId="8822"/>
    <cellStyle name="Normal 3 16 3 4 4" xfId="11506"/>
    <cellStyle name="Normal 3 16 3 4 5" xfId="13917"/>
    <cellStyle name="Normal 3 16 3 5" xfId="4602"/>
    <cellStyle name="Normal 3 16 3 6" xfId="6994"/>
    <cellStyle name="Normal 3 16 3 7" xfId="9676"/>
    <cellStyle name="Normal 3 16 3 8" xfId="12089"/>
    <cellStyle name="Normal 3 16 4" xfId="296"/>
    <cellStyle name="Normal 3 16 4 2" xfId="2979"/>
    <cellStyle name="Normal 3 16 4 2 2" xfId="5319"/>
    <cellStyle name="Normal 3 16 4 2 3" xfId="7712"/>
    <cellStyle name="Normal 3 16 4 2 4" xfId="10396"/>
    <cellStyle name="Normal 3 16 4 2 5" xfId="12807"/>
    <cellStyle name="Normal 3 16 4 3" xfId="3423"/>
    <cellStyle name="Normal 3 16 4 3 2" xfId="5895"/>
    <cellStyle name="Normal 3 16 4 3 3" xfId="8291"/>
    <cellStyle name="Normal 3 16 4 3 4" xfId="10975"/>
    <cellStyle name="Normal 3 16 4 3 5" xfId="13386"/>
    <cellStyle name="Normal 3 16 4 4" xfId="3994"/>
    <cellStyle name="Normal 3 16 4 4 2" xfId="6468"/>
    <cellStyle name="Normal 3 16 4 4 3" xfId="8864"/>
    <cellStyle name="Normal 3 16 4 4 4" xfId="11548"/>
    <cellStyle name="Normal 3 16 4 4 5" xfId="13959"/>
    <cellStyle name="Normal 3 16 4 5" xfId="4644"/>
    <cellStyle name="Normal 3 16 4 6" xfId="7036"/>
    <cellStyle name="Normal 3 16 4 7" xfId="9718"/>
    <cellStyle name="Normal 3 16 4 8" xfId="12131"/>
    <cellStyle name="Normal 3 16 4 9" xfId="2491"/>
    <cellStyle name="Normal 3 16 5" xfId="297"/>
    <cellStyle name="Normal 3 16 5 2" xfId="3009"/>
    <cellStyle name="Normal 3 16 5 2 2" xfId="5420"/>
    <cellStyle name="Normal 3 16 5 2 3" xfId="7813"/>
    <cellStyle name="Normal 3 16 5 2 4" xfId="10497"/>
    <cellStyle name="Normal 3 16 5 2 5" xfId="12908"/>
    <cellStyle name="Normal 3 16 5 3" xfId="3524"/>
    <cellStyle name="Normal 3 16 5 3 2" xfId="5996"/>
    <cellStyle name="Normal 3 16 5 3 3" xfId="8392"/>
    <cellStyle name="Normal 3 16 5 3 4" xfId="11076"/>
    <cellStyle name="Normal 3 16 5 3 5" xfId="13487"/>
    <cellStyle name="Normal 3 16 5 4" xfId="4095"/>
    <cellStyle name="Normal 3 16 5 4 2" xfId="6569"/>
    <cellStyle name="Normal 3 16 5 4 3" xfId="8965"/>
    <cellStyle name="Normal 3 16 5 4 4" xfId="11649"/>
    <cellStyle name="Normal 3 16 5 4 5" xfId="14060"/>
    <cellStyle name="Normal 3 16 5 5" xfId="4745"/>
    <cellStyle name="Normal 3 16 5 6" xfId="7137"/>
    <cellStyle name="Normal 3 16 5 7" xfId="9819"/>
    <cellStyle name="Normal 3 16 5 8" xfId="12232"/>
    <cellStyle name="Normal 3 16 5 9" xfId="2515"/>
    <cellStyle name="Normal 3 16 6" xfId="298"/>
    <cellStyle name="Normal 3 16 6 2" xfId="2992"/>
    <cellStyle name="Normal 3 16 6 2 2" xfId="5402"/>
    <cellStyle name="Normal 3 16 6 2 3" xfId="7795"/>
    <cellStyle name="Normal 3 16 6 2 4" xfId="10479"/>
    <cellStyle name="Normal 3 16 6 2 5" xfId="12890"/>
    <cellStyle name="Normal 3 16 6 3" xfId="3506"/>
    <cellStyle name="Normal 3 16 6 3 2" xfId="5978"/>
    <cellStyle name="Normal 3 16 6 3 3" xfId="8374"/>
    <cellStyle name="Normal 3 16 6 3 4" xfId="11058"/>
    <cellStyle name="Normal 3 16 6 3 5" xfId="13469"/>
    <cellStyle name="Normal 3 16 6 4" xfId="4077"/>
    <cellStyle name="Normal 3 16 6 4 2" xfId="6551"/>
    <cellStyle name="Normal 3 16 6 4 3" xfId="8947"/>
    <cellStyle name="Normal 3 16 6 4 4" xfId="11631"/>
    <cellStyle name="Normal 3 16 6 4 5" xfId="14042"/>
    <cellStyle name="Normal 3 16 6 5" xfId="4727"/>
    <cellStyle name="Normal 3 16 6 6" xfId="7119"/>
    <cellStyle name="Normal 3 16 6 7" xfId="9801"/>
    <cellStyle name="Normal 3 16 6 8" xfId="12214"/>
    <cellStyle name="Normal 3 16 6 9" xfId="2497"/>
    <cellStyle name="Normal 3 16 7" xfId="299"/>
    <cellStyle name="Normal 3 16 7 2" xfId="5141"/>
    <cellStyle name="Normal 3 16 7 3" xfId="7533"/>
    <cellStyle name="Normal 3 16 7 4" xfId="10216"/>
    <cellStyle name="Normal 3 16 7 5" xfId="12628"/>
    <cellStyle name="Normal 3 16 7 6" xfId="2839"/>
    <cellStyle name="Normal 3 16 8" xfId="300"/>
    <cellStyle name="Normal 3 16 8 2" xfId="5118"/>
    <cellStyle name="Normal 3 16 8 3" xfId="7510"/>
    <cellStyle name="Normal 3 16 8 4" xfId="10193"/>
    <cellStyle name="Normal 3 16 8 5" xfId="12605"/>
    <cellStyle name="Normal 3 16 8 6" xfId="2816"/>
    <cellStyle name="Normal 3 16 9" xfId="301"/>
    <cellStyle name="Normal 3 16 9 2" xfId="5145"/>
    <cellStyle name="Normal 3 16 9 3" xfId="7537"/>
    <cellStyle name="Normal 3 16 9 4" xfId="10220"/>
    <cellStyle name="Normal 3 16 9 5" xfId="12632"/>
    <cellStyle name="Normal 3 16 9 6" xfId="2843"/>
    <cellStyle name="Normal 3 17" xfId="302"/>
    <cellStyle name="Normal 3 17 10" xfId="303"/>
    <cellStyle name="Normal 3 17 10 2" xfId="4484"/>
    <cellStyle name="Normal 3 17 11" xfId="304"/>
    <cellStyle name="Normal 3 17 11 2" xfId="4465"/>
    <cellStyle name="Normal 3 17 12" xfId="305"/>
    <cellStyle name="Normal 3 17 12 2" xfId="9337"/>
    <cellStyle name="Normal 3 17 13" xfId="306"/>
    <cellStyle name="Normal 3 17 13 2" xfId="9317"/>
    <cellStyle name="Normal 3 17 14" xfId="307"/>
    <cellStyle name="Normal 3 17 14 2" xfId="9424"/>
    <cellStyle name="Normal 3 17 15" xfId="1809"/>
    <cellStyle name="Normal 3 17 16" xfId="9621"/>
    <cellStyle name="Normal 3 17 2" xfId="308"/>
    <cellStyle name="Normal 3 17 2 2" xfId="1997"/>
    <cellStyle name="Normal 3 17 2 2 2" xfId="5316"/>
    <cellStyle name="Normal 3 17 2 2 3" xfId="7709"/>
    <cellStyle name="Normal 3 17 2 2 4" xfId="10393"/>
    <cellStyle name="Normal 3 17 2 2 5" xfId="12804"/>
    <cellStyle name="Normal 3 17 2 3" xfId="3420"/>
    <cellStyle name="Normal 3 17 2 3 2" xfId="5892"/>
    <cellStyle name="Normal 3 17 2 3 3" xfId="8288"/>
    <cellStyle name="Normal 3 17 2 3 4" xfId="10972"/>
    <cellStyle name="Normal 3 17 2 3 5" xfId="13383"/>
    <cellStyle name="Normal 3 17 2 4" xfId="3991"/>
    <cellStyle name="Normal 3 17 2 4 2" xfId="6465"/>
    <cellStyle name="Normal 3 17 2 4 3" xfId="8861"/>
    <cellStyle name="Normal 3 17 2 4 4" xfId="11545"/>
    <cellStyle name="Normal 3 17 2 4 5" xfId="13956"/>
    <cellStyle name="Normal 3 17 2 5" xfId="4641"/>
    <cellStyle name="Normal 3 17 2 6" xfId="7033"/>
    <cellStyle name="Normal 3 17 2 7" xfId="9715"/>
    <cellStyle name="Normal 3 17 2 8" xfId="12128"/>
    <cellStyle name="Normal 3 17 3" xfId="309"/>
    <cellStyle name="Normal 3 17 3 2" xfId="2183"/>
    <cellStyle name="Normal 3 17 3 2 2" xfId="5276"/>
    <cellStyle name="Normal 3 17 3 2 3" xfId="7669"/>
    <cellStyle name="Normal 3 17 3 2 4" xfId="10353"/>
    <cellStyle name="Normal 3 17 3 2 5" xfId="12764"/>
    <cellStyle name="Normal 3 17 3 3" xfId="3381"/>
    <cellStyle name="Normal 3 17 3 3 2" xfId="5852"/>
    <cellStyle name="Normal 3 17 3 3 3" xfId="8248"/>
    <cellStyle name="Normal 3 17 3 3 4" xfId="10932"/>
    <cellStyle name="Normal 3 17 3 3 5" xfId="13343"/>
    <cellStyle name="Normal 3 17 3 4" xfId="3951"/>
    <cellStyle name="Normal 3 17 3 4 2" xfId="6425"/>
    <cellStyle name="Normal 3 17 3 4 3" xfId="8821"/>
    <cellStyle name="Normal 3 17 3 4 4" xfId="11505"/>
    <cellStyle name="Normal 3 17 3 4 5" xfId="13916"/>
    <cellStyle name="Normal 3 17 3 5" xfId="4601"/>
    <cellStyle name="Normal 3 17 3 6" xfId="6993"/>
    <cellStyle name="Normal 3 17 3 7" xfId="9675"/>
    <cellStyle name="Normal 3 17 3 8" xfId="12088"/>
    <cellStyle name="Normal 3 17 4" xfId="310"/>
    <cellStyle name="Normal 3 17 4 2" xfId="2989"/>
    <cellStyle name="Normal 3 17 4 2 2" xfId="5399"/>
    <cellStyle name="Normal 3 17 4 2 3" xfId="7792"/>
    <cellStyle name="Normal 3 17 4 2 4" xfId="10476"/>
    <cellStyle name="Normal 3 17 4 2 5" xfId="12887"/>
    <cellStyle name="Normal 3 17 4 3" xfId="3503"/>
    <cellStyle name="Normal 3 17 4 3 2" xfId="5975"/>
    <cellStyle name="Normal 3 17 4 3 3" xfId="8371"/>
    <cellStyle name="Normal 3 17 4 3 4" xfId="11055"/>
    <cellStyle name="Normal 3 17 4 3 5" xfId="13466"/>
    <cellStyle name="Normal 3 17 4 4" xfId="4074"/>
    <cellStyle name="Normal 3 17 4 4 2" xfId="6548"/>
    <cellStyle name="Normal 3 17 4 4 3" xfId="8944"/>
    <cellStyle name="Normal 3 17 4 4 4" xfId="11628"/>
    <cellStyle name="Normal 3 17 4 4 5" xfId="14039"/>
    <cellStyle name="Normal 3 17 4 5" xfId="4724"/>
    <cellStyle name="Normal 3 17 4 6" xfId="7116"/>
    <cellStyle name="Normal 3 17 4 7" xfId="9798"/>
    <cellStyle name="Normal 3 17 4 8" xfId="12211"/>
    <cellStyle name="Normal 3 17 4 9" xfId="2494"/>
    <cellStyle name="Normal 3 17 5" xfId="311"/>
    <cellStyle name="Normal 3 17 5 2" xfId="3008"/>
    <cellStyle name="Normal 3 17 5 2 2" xfId="5419"/>
    <cellStyle name="Normal 3 17 5 2 3" xfId="7812"/>
    <cellStyle name="Normal 3 17 5 2 4" xfId="10496"/>
    <cellStyle name="Normal 3 17 5 2 5" xfId="12907"/>
    <cellStyle name="Normal 3 17 5 3" xfId="3523"/>
    <cellStyle name="Normal 3 17 5 3 2" xfId="5995"/>
    <cellStyle name="Normal 3 17 5 3 3" xfId="8391"/>
    <cellStyle name="Normal 3 17 5 3 4" xfId="11075"/>
    <cellStyle name="Normal 3 17 5 3 5" xfId="13486"/>
    <cellStyle name="Normal 3 17 5 4" xfId="4094"/>
    <cellStyle name="Normal 3 17 5 4 2" xfId="6568"/>
    <cellStyle name="Normal 3 17 5 4 3" xfId="8964"/>
    <cellStyle name="Normal 3 17 5 4 4" xfId="11648"/>
    <cellStyle name="Normal 3 17 5 4 5" xfId="14059"/>
    <cellStyle name="Normal 3 17 5 5" xfId="4744"/>
    <cellStyle name="Normal 3 17 5 6" xfId="7136"/>
    <cellStyle name="Normal 3 17 5 7" xfId="9818"/>
    <cellStyle name="Normal 3 17 5 8" xfId="12231"/>
    <cellStyle name="Normal 3 17 5 9" xfId="2514"/>
    <cellStyle name="Normal 3 17 6" xfId="312"/>
    <cellStyle name="Normal 3 17 6 2" xfId="3115"/>
    <cellStyle name="Normal 3 17 6 2 2" xfId="5584"/>
    <cellStyle name="Normal 3 17 6 2 3" xfId="7979"/>
    <cellStyle name="Normal 3 17 6 2 4" xfId="10663"/>
    <cellStyle name="Normal 3 17 6 2 5" xfId="13074"/>
    <cellStyle name="Normal 3 17 6 3" xfId="3689"/>
    <cellStyle name="Normal 3 17 6 3 2" xfId="6162"/>
    <cellStyle name="Normal 3 17 6 3 3" xfId="8558"/>
    <cellStyle name="Normal 3 17 6 3 4" xfId="11242"/>
    <cellStyle name="Normal 3 17 6 3 5" xfId="13653"/>
    <cellStyle name="Normal 3 17 6 4" xfId="4261"/>
    <cellStyle name="Normal 3 17 6 4 2" xfId="6735"/>
    <cellStyle name="Normal 3 17 6 4 3" xfId="9131"/>
    <cellStyle name="Normal 3 17 6 4 4" xfId="11815"/>
    <cellStyle name="Normal 3 17 6 4 5" xfId="14226"/>
    <cellStyle name="Normal 3 17 6 5" xfId="4911"/>
    <cellStyle name="Normal 3 17 6 6" xfId="7303"/>
    <cellStyle name="Normal 3 17 6 7" xfId="9985"/>
    <cellStyle name="Normal 3 17 6 8" xfId="12398"/>
    <cellStyle name="Normal 3 17 6 9" xfId="2610"/>
    <cellStyle name="Normal 3 17 7" xfId="313"/>
    <cellStyle name="Normal 3 17 7 2" xfId="5142"/>
    <cellStyle name="Normal 3 17 7 3" xfId="7534"/>
    <cellStyle name="Normal 3 17 7 4" xfId="10217"/>
    <cellStyle name="Normal 3 17 7 5" xfId="12629"/>
    <cellStyle name="Normal 3 17 7 6" xfId="2840"/>
    <cellStyle name="Normal 3 17 8" xfId="314"/>
    <cellStyle name="Normal 3 17 8 2" xfId="5117"/>
    <cellStyle name="Normal 3 17 8 3" xfId="7509"/>
    <cellStyle name="Normal 3 17 8 4" xfId="10192"/>
    <cellStyle name="Normal 3 17 8 5" xfId="12604"/>
    <cellStyle name="Normal 3 17 8 6" xfId="2815"/>
    <cellStyle name="Normal 3 17 9" xfId="315"/>
    <cellStyle name="Normal 3 17 9 2" xfId="5225"/>
    <cellStyle name="Normal 3 17 9 3" xfId="7617"/>
    <cellStyle name="Normal 3 17 9 4" xfId="10300"/>
    <cellStyle name="Normal 3 17 9 5" xfId="12712"/>
    <cellStyle name="Normal 3 17 9 6" xfId="2923"/>
    <cellStyle name="Normal 3 18" xfId="316"/>
    <cellStyle name="Normal 3 18 10" xfId="317"/>
    <cellStyle name="Normal 3 18 10 2" xfId="4485"/>
    <cellStyle name="Normal 3 18 11" xfId="318"/>
    <cellStyle name="Normal 3 18 11 2" xfId="4464"/>
    <cellStyle name="Normal 3 18 12" xfId="319"/>
    <cellStyle name="Normal 3 18 12 2" xfId="9338"/>
    <cellStyle name="Normal 3 18 13" xfId="320"/>
    <cellStyle name="Normal 3 18 13 2" xfId="9316"/>
    <cellStyle name="Normal 3 18 14" xfId="321"/>
    <cellStyle name="Normal 3 18 14 2" xfId="9425"/>
    <cellStyle name="Normal 3 18 15" xfId="1810"/>
    <cellStyle name="Normal 3 18 16" xfId="9620"/>
    <cellStyle name="Normal 3 18 2" xfId="322"/>
    <cellStyle name="Normal 3 18 2 2" xfId="1998"/>
    <cellStyle name="Normal 3 18 2 2 2" xfId="5317"/>
    <cellStyle name="Normal 3 18 2 2 3" xfId="7710"/>
    <cellStyle name="Normal 3 18 2 2 4" xfId="10394"/>
    <cellStyle name="Normal 3 18 2 2 5" xfId="12805"/>
    <cellStyle name="Normal 3 18 2 3" xfId="3421"/>
    <cellStyle name="Normal 3 18 2 3 2" xfId="5893"/>
    <cellStyle name="Normal 3 18 2 3 3" xfId="8289"/>
    <cellStyle name="Normal 3 18 2 3 4" xfId="10973"/>
    <cellStyle name="Normal 3 18 2 3 5" xfId="13384"/>
    <cellStyle name="Normal 3 18 2 4" xfId="3992"/>
    <cellStyle name="Normal 3 18 2 4 2" xfId="6466"/>
    <cellStyle name="Normal 3 18 2 4 3" xfId="8862"/>
    <cellStyle name="Normal 3 18 2 4 4" xfId="11546"/>
    <cellStyle name="Normal 3 18 2 4 5" xfId="13957"/>
    <cellStyle name="Normal 3 18 2 5" xfId="4642"/>
    <cellStyle name="Normal 3 18 2 6" xfId="7034"/>
    <cellStyle name="Normal 3 18 2 7" xfId="9716"/>
    <cellStyle name="Normal 3 18 2 8" xfId="12129"/>
    <cellStyle name="Normal 3 18 3" xfId="323"/>
    <cellStyle name="Normal 3 18 3 2" xfId="2184"/>
    <cellStyle name="Normal 3 18 3 2 2" xfId="5275"/>
    <cellStyle name="Normal 3 18 3 2 3" xfId="7668"/>
    <cellStyle name="Normal 3 18 3 2 4" xfId="10352"/>
    <cellStyle name="Normal 3 18 3 2 5" xfId="12763"/>
    <cellStyle name="Normal 3 18 3 3" xfId="3380"/>
    <cellStyle name="Normal 3 18 3 3 2" xfId="5851"/>
    <cellStyle name="Normal 3 18 3 3 3" xfId="8247"/>
    <cellStyle name="Normal 3 18 3 3 4" xfId="10931"/>
    <cellStyle name="Normal 3 18 3 3 5" xfId="13342"/>
    <cellStyle name="Normal 3 18 3 4" xfId="3950"/>
    <cellStyle name="Normal 3 18 3 4 2" xfId="6424"/>
    <cellStyle name="Normal 3 18 3 4 3" xfId="8820"/>
    <cellStyle name="Normal 3 18 3 4 4" xfId="11504"/>
    <cellStyle name="Normal 3 18 3 4 5" xfId="13915"/>
    <cellStyle name="Normal 3 18 3 5" xfId="4600"/>
    <cellStyle name="Normal 3 18 3 6" xfId="6992"/>
    <cellStyle name="Normal 3 18 3 7" xfId="9674"/>
    <cellStyle name="Normal 3 18 3 8" xfId="12087"/>
    <cellStyle name="Normal 3 18 4" xfId="324"/>
    <cellStyle name="Normal 3 18 4 2" xfId="2990"/>
    <cellStyle name="Normal 3 18 4 2 2" xfId="5400"/>
    <cellStyle name="Normal 3 18 4 2 3" xfId="7793"/>
    <cellStyle name="Normal 3 18 4 2 4" xfId="10477"/>
    <cellStyle name="Normal 3 18 4 2 5" xfId="12888"/>
    <cellStyle name="Normal 3 18 4 3" xfId="3504"/>
    <cellStyle name="Normal 3 18 4 3 2" xfId="5976"/>
    <cellStyle name="Normal 3 18 4 3 3" xfId="8372"/>
    <cellStyle name="Normal 3 18 4 3 4" xfId="11056"/>
    <cellStyle name="Normal 3 18 4 3 5" xfId="13467"/>
    <cellStyle name="Normal 3 18 4 4" xfId="4075"/>
    <cellStyle name="Normal 3 18 4 4 2" xfId="6549"/>
    <cellStyle name="Normal 3 18 4 4 3" xfId="8945"/>
    <cellStyle name="Normal 3 18 4 4 4" xfId="11629"/>
    <cellStyle name="Normal 3 18 4 4 5" xfId="14040"/>
    <cellStyle name="Normal 3 18 4 5" xfId="4725"/>
    <cellStyle name="Normal 3 18 4 6" xfId="7117"/>
    <cellStyle name="Normal 3 18 4 7" xfId="9799"/>
    <cellStyle name="Normal 3 18 4 8" xfId="12212"/>
    <cellStyle name="Normal 3 18 4 9" xfId="2495"/>
    <cellStyle name="Normal 3 18 5" xfId="325"/>
    <cellStyle name="Normal 3 18 5 2" xfId="2957"/>
    <cellStyle name="Normal 3 18 5 2 2" xfId="5285"/>
    <cellStyle name="Normal 3 18 5 2 3" xfId="7678"/>
    <cellStyle name="Normal 3 18 5 2 4" xfId="10362"/>
    <cellStyle name="Normal 3 18 5 2 5" xfId="12773"/>
    <cellStyle name="Normal 3 18 5 3" xfId="3390"/>
    <cellStyle name="Normal 3 18 5 3 2" xfId="5861"/>
    <cellStyle name="Normal 3 18 5 3 3" xfId="8257"/>
    <cellStyle name="Normal 3 18 5 3 4" xfId="10941"/>
    <cellStyle name="Normal 3 18 5 3 5" xfId="13352"/>
    <cellStyle name="Normal 3 18 5 4" xfId="3960"/>
    <cellStyle name="Normal 3 18 5 4 2" xfId="6434"/>
    <cellStyle name="Normal 3 18 5 4 3" xfId="8830"/>
    <cellStyle name="Normal 3 18 5 4 4" xfId="11514"/>
    <cellStyle name="Normal 3 18 5 4 5" xfId="13925"/>
    <cellStyle name="Normal 3 18 5 5" xfId="4610"/>
    <cellStyle name="Normal 3 18 5 6" xfId="7002"/>
    <cellStyle name="Normal 3 18 5 7" xfId="9684"/>
    <cellStyle name="Normal 3 18 5 8" xfId="12097"/>
    <cellStyle name="Normal 3 18 5 9" xfId="2469"/>
    <cellStyle name="Normal 3 18 6" xfId="326"/>
    <cellStyle name="Normal 3 18 6 2" xfId="3116"/>
    <cellStyle name="Normal 3 18 6 2 2" xfId="5585"/>
    <cellStyle name="Normal 3 18 6 2 3" xfId="7980"/>
    <cellStyle name="Normal 3 18 6 2 4" xfId="10664"/>
    <cellStyle name="Normal 3 18 6 2 5" xfId="13075"/>
    <cellStyle name="Normal 3 18 6 3" xfId="3690"/>
    <cellStyle name="Normal 3 18 6 3 2" xfId="6163"/>
    <cellStyle name="Normal 3 18 6 3 3" xfId="8559"/>
    <cellStyle name="Normal 3 18 6 3 4" xfId="11243"/>
    <cellStyle name="Normal 3 18 6 3 5" xfId="13654"/>
    <cellStyle name="Normal 3 18 6 4" xfId="4262"/>
    <cellStyle name="Normal 3 18 6 4 2" xfId="6736"/>
    <cellStyle name="Normal 3 18 6 4 3" xfId="9132"/>
    <cellStyle name="Normal 3 18 6 4 4" xfId="11816"/>
    <cellStyle name="Normal 3 18 6 4 5" xfId="14227"/>
    <cellStyle name="Normal 3 18 6 5" xfId="4912"/>
    <cellStyle name="Normal 3 18 6 6" xfId="7304"/>
    <cellStyle name="Normal 3 18 6 7" xfId="9986"/>
    <cellStyle name="Normal 3 18 6 8" xfId="12399"/>
    <cellStyle name="Normal 3 18 6 9" xfId="2611"/>
    <cellStyle name="Normal 3 18 7" xfId="327"/>
    <cellStyle name="Normal 3 18 7 2" xfId="5143"/>
    <cellStyle name="Normal 3 18 7 3" xfId="7535"/>
    <cellStyle name="Normal 3 18 7 4" xfId="10218"/>
    <cellStyle name="Normal 3 18 7 5" xfId="12630"/>
    <cellStyle name="Normal 3 18 7 6" xfId="2841"/>
    <cellStyle name="Normal 3 18 8" xfId="328"/>
    <cellStyle name="Normal 3 18 8 2" xfId="5116"/>
    <cellStyle name="Normal 3 18 8 3" xfId="7508"/>
    <cellStyle name="Normal 3 18 8 4" xfId="10191"/>
    <cellStyle name="Normal 3 18 8 5" xfId="12603"/>
    <cellStyle name="Normal 3 18 8 6" xfId="2814"/>
    <cellStyle name="Normal 3 18 9" xfId="329"/>
    <cellStyle name="Normal 3 18 9 2" xfId="5226"/>
    <cellStyle name="Normal 3 18 9 3" xfId="7618"/>
    <cellStyle name="Normal 3 18 9 4" xfId="10301"/>
    <cellStyle name="Normal 3 18 9 5" xfId="12713"/>
    <cellStyle name="Normal 3 18 9 6" xfId="2924"/>
    <cellStyle name="Normal 3 19" xfId="330"/>
    <cellStyle name="Normal 3 19 10" xfId="331"/>
    <cellStyle name="Normal 3 19 10 2" xfId="4486"/>
    <cellStyle name="Normal 3 19 11" xfId="332"/>
    <cellStyle name="Normal 3 19 11 2" xfId="4463"/>
    <cellStyle name="Normal 3 19 12" xfId="333"/>
    <cellStyle name="Normal 3 19 12 2" xfId="9339"/>
    <cellStyle name="Normal 3 19 13" xfId="334"/>
    <cellStyle name="Normal 3 19 13 2" xfId="9315"/>
    <cellStyle name="Normal 3 19 14" xfId="335"/>
    <cellStyle name="Normal 3 19 14 2" xfId="9426"/>
    <cellStyle name="Normal 3 19 15" xfId="1811"/>
    <cellStyle name="Normal 3 19 16" xfId="9619"/>
    <cellStyle name="Normal 3 19 2" xfId="336"/>
    <cellStyle name="Normal 3 19 2 2" xfId="1999"/>
    <cellStyle name="Normal 3 19 2 2 2" xfId="5318"/>
    <cellStyle name="Normal 3 19 2 2 3" xfId="7711"/>
    <cellStyle name="Normal 3 19 2 2 4" xfId="10395"/>
    <cellStyle name="Normal 3 19 2 2 5" xfId="12806"/>
    <cellStyle name="Normal 3 19 2 3" xfId="3422"/>
    <cellStyle name="Normal 3 19 2 3 2" xfId="5894"/>
    <cellStyle name="Normal 3 19 2 3 3" xfId="8290"/>
    <cellStyle name="Normal 3 19 2 3 4" xfId="10974"/>
    <cellStyle name="Normal 3 19 2 3 5" xfId="13385"/>
    <cellStyle name="Normal 3 19 2 4" xfId="3993"/>
    <cellStyle name="Normal 3 19 2 4 2" xfId="6467"/>
    <cellStyle name="Normal 3 19 2 4 3" xfId="8863"/>
    <cellStyle name="Normal 3 19 2 4 4" xfId="11547"/>
    <cellStyle name="Normal 3 19 2 4 5" xfId="13958"/>
    <cellStyle name="Normal 3 19 2 5" xfId="4643"/>
    <cellStyle name="Normal 3 19 2 6" xfId="7035"/>
    <cellStyle name="Normal 3 19 2 7" xfId="9717"/>
    <cellStyle name="Normal 3 19 2 8" xfId="12130"/>
    <cellStyle name="Normal 3 19 3" xfId="337"/>
    <cellStyle name="Normal 3 19 3 2" xfId="2185"/>
    <cellStyle name="Normal 3 19 3 2 2" xfId="5274"/>
    <cellStyle name="Normal 3 19 3 2 3" xfId="7667"/>
    <cellStyle name="Normal 3 19 3 2 4" xfId="10351"/>
    <cellStyle name="Normal 3 19 3 2 5" xfId="12762"/>
    <cellStyle name="Normal 3 19 3 3" xfId="3379"/>
    <cellStyle name="Normal 3 19 3 3 2" xfId="5850"/>
    <cellStyle name="Normal 3 19 3 3 3" xfId="8246"/>
    <cellStyle name="Normal 3 19 3 3 4" xfId="10930"/>
    <cellStyle name="Normal 3 19 3 3 5" xfId="13341"/>
    <cellStyle name="Normal 3 19 3 4" xfId="3949"/>
    <cellStyle name="Normal 3 19 3 4 2" xfId="6423"/>
    <cellStyle name="Normal 3 19 3 4 3" xfId="8819"/>
    <cellStyle name="Normal 3 19 3 4 4" xfId="11503"/>
    <cellStyle name="Normal 3 19 3 4 5" xfId="13914"/>
    <cellStyle name="Normal 3 19 3 5" xfId="4599"/>
    <cellStyle name="Normal 3 19 3 6" xfId="6991"/>
    <cellStyle name="Normal 3 19 3 7" xfId="9673"/>
    <cellStyle name="Normal 3 19 3 8" xfId="12086"/>
    <cellStyle name="Normal 3 19 4" xfId="338"/>
    <cellStyle name="Normal 3 19 4 2" xfId="2991"/>
    <cellStyle name="Normal 3 19 4 2 2" xfId="5401"/>
    <cellStyle name="Normal 3 19 4 2 3" xfId="7794"/>
    <cellStyle name="Normal 3 19 4 2 4" xfId="10478"/>
    <cellStyle name="Normal 3 19 4 2 5" xfId="12889"/>
    <cellStyle name="Normal 3 19 4 3" xfId="3505"/>
    <cellStyle name="Normal 3 19 4 3 2" xfId="5977"/>
    <cellStyle name="Normal 3 19 4 3 3" xfId="8373"/>
    <cellStyle name="Normal 3 19 4 3 4" xfId="11057"/>
    <cellStyle name="Normal 3 19 4 3 5" xfId="13468"/>
    <cellStyle name="Normal 3 19 4 4" xfId="4076"/>
    <cellStyle name="Normal 3 19 4 4 2" xfId="6550"/>
    <cellStyle name="Normal 3 19 4 4 3" xfId="8946"/>
    <cellStyle name="Normal 3 19 4 4 4" xfId="11630"/>
    <cellStyle name="Normal 3 19 4 4 5" xfId="14041"/>
    <cellStyle name="Normal 3 19 4 5" xfId="4726"/>
    <cellStyle name="Normal 3 19 4 6" xfId="7118"/>
    <cellStyle name="Normal 3 19 4 7" xfId="9800"/>
    <cellStyle name="Normal 3 19 4 8" xfId="12213"/>
    <cellStyle name="Normal 3 19 4 9" xfId="2496"/>
    <cellStyle name="Normal 3 19 5" xfId="339"/>
    <cellStyle name="Normal 3 19 5 2" xfId="2956"/>
    <cellStyle name="Normal 3 19 5 2 2" xfId="5273"/>
    <cellStyle name="Normal 3 19 5 2 3" xfId="7666"/>
    <cellStyle name="Normal 3 19 5 2 4" xfId="10350"/>
    <cellStyle name="Normal 3 19 5 2 5" xfId="12761"/>
    <cellStyle name="Normal 3 19 5 3" xfId="3378"/>
    <cellStyle name="Normal 3 19 5 3 2" xfId="5849"/>
    <cellStyle name="Normal 3 19 5 3 3" xfId="8245"/>
    <cellStyle name="Normal 3 19 5 3 4" xfId="10929"/>
    <cellStyle name="Normal 3 19 5 3 5" xfId="13340"/>
    <cellStyle name="Normal 3 19 5 4" xfId="3948"/>
    <cellStyle name="Normal 3 19 5 4 2" xfId="6422"/>
    <cellStyle name="Normal 3 19 5 4 3" xfId="8818"/>
    <cellStyle name="Normal 3 19 5 4 4" xfId="11502"/>
    <cellStyle name="Normal 3 19 5 4 5" xfId="13913"/>
    <cellStyle name="Normal 3 19 5 5" xfId="4598"/>
    <cellStyle name="Normal 3 19 5 6" xfId="6990"/>
    <cellStyle name="Normal 3 19 5 7" xfId="9672"/>
    <cellStyle name="Normal 3 19 5 8" xfId="12085"/>
    <cellStyle name="Normal 3 19 5 9" xfId="2467"/>
    <cellStyle name="Normal 3 19 6" xfId="340"/>
    <cellStyle name="Normal 3 19 6 2" xfId="3117"/>
    <cellStyle name="Normal 3 19 6 2 2" xfId="5586"/>
    <cellStyle name="Normal 3 19 6 2 3" xfId="7981"/>
    <cellStyle name="Normal 3 19 6 2 4" xfId="10665"/>
    <cellStyle name="Normal 3 19 6 2 5" xfId="13076"/>
    <cellStyle name="Normal 3 19 6 3" xfId="3691"/>
    <cellStyle name="Normal 3 19 6 3 2" xfId="6164"/>
    <cellStyle name="Normal 3 19 6 3 3" xfId="8560"/>
    <cellStyle name="Normal 3 19 6 3 4" xfId="11244"/>
    <cellStyle name="Normal 3 19 6 3 5" xfId="13655"/>
    <cellStyle name="Normal 3 19 6 4" xfId="4263"/>
    <cellStyle name="Normal 3 19 6 4 2" xfId="6737"/>
    <cellStyle name="Normal 3 19 6 4 3" xfId="9133"/>
    <cellStyle name="Normal 3 19 6 4 4" xfId="11817"/>
    <cellStyle name="Normal 3 19 6 4 5" xfId="14228"/>
    <cellStyle name="Normal 3 19 6 5" xfId="4913"/>
    <cellStyle name="Normal 3 19 6 6" xfId="7305"/>
    <cellStyle name="Normal 3 19 6 7" xfId="9987"/>
    <cellStyle name="Normal 3 19 6 8" xfId="12400"/>
    <cellStyle name="Normal 3 19 6 9" xfId="2612"/>
    <cellStyle name="Normal 3 19 7" xfId="341"/>
    <cellStyle name="Normal 3 19 7 2" xfId="5144"/>
    <cellStyle name="Normal 3 19 7 3" xfId="7536"/>
    <cellStyle name="Normal 3 19 7 4" xfId="10219"/>
    <cellStyle name="Normal 3 19 7 5" xfId="12631"/>
    <cellStyle name="Normal 3 19 7 6" xfId="2842"/>
    <cellStyle name="Normal 3 19 8" xfId="342"/>
    <cellStyle name="Normal 3 19 8 2" xfId="5115"/>
    <cellStyle name="Normal 3 19 8 3" xfId="7507"/>
    <cellStyle name="Normal 3 19 8 4" xfId="10190"/>
    <cellStyle name="Normal 3 19 8 5" xfId="12602"/>
    <cellStyle name="Normal 3 19 8 6" xfId="2813"/>
    <cellStyle name="Normal 3 19 9" xfId="343"/>
    <cellStyle name="Normal 3 19 9 2" xfId="5227"/>
    <cellStyle name="Normal 3 19 9 3" xfId="7619"/>
    <cellStyle name="Normal 3 19 9 4" xfId="10302"/>
    <cellStyle name="Normal 3 19 9 5" xfId="12714"/>
    <cellStyle name="Normal 3 19 9 6" xfId="2925"/>
    <cellStyle name="Normal 3 2" xfId="344"/>
    <cellStyle name="Normal 3 2 2" xfId="1812"/>
    <cellStyle name="Normal 3 2 3" xfId="2158"/>
    <cellStyle name="Normal 3 2 3 2" xfId="2277"/>
    <cellStyle name="Normal 3 2 3 3" xfId="2395"/>
    <cellStyle name="Normal 3 2 3 3 2" xfId="14749"/>
    <cellStyle name="Normal 3 2 3 4" xfId="14754"/>
    <cellStyle name="Normal 3 2 4" xfId="2393"/>
    <cellStyle name="Normal 3 20" xfId="345"/>
    <cellStyle name="Normal 3 20 10" xfId="346"/>
    <cellStyle name="Normal 3 20 10 2" xfId="4487"/>
    <cellStyle name="Normal 3 20 11" xfId="347"/>
    <cellStyle name="Normal 3 20 11 2" xfId="4462"/>
    <cellStyle name="Normal 3 20 12" xfId="348"/>
    <cellStyle name="Normal 3 20 12 2" xfId="9341"/>
    <cellStyle name="Normal 3 20 13" xfId="349"/>
    <cellStyle name="Normal 3 20 13 2" xfId="9314"/>
    <cellStyle name="Normal 3 20 14" xfId="350"/>
    <cellStyle name="Normal 3 20 14 2" xfId="9427"/>
    <cellStyle name="Normal 3 20 15" xfId="1813"/>
    <cellStyle name="Normal 3 20 16" xfId="9618"/>
    <cellStyle name="Normal 3 20 2" xfId="351"/>
    <cellStyle name="Normal 3 20 2 2" xfId="2000"/>
    <cellStyle name="Normal 3 20 2 2 2" xfId="5320"/>
    <cellStyle name="Normal 3 20 2 2 3" xfId="7713"/>
    <cellStyle name="Normal 3 20 2 2 4" xfId="10397"/>
    <cellStyle name="Normal 3 20 2 2 5" xfId="12808"/>
    <cellStyle name="Normal 3 20 2 3" xfId="3424"/>
    <cellStyle name="Normal 3 20 2 3 2" xfId="5896"/>
    <cellStyle name="Normal 3 20 2 3 3" xfId="8292"/>
    <cellStyle name="Normal 3 20 2 3 4" xfId="10976"/>
    <cellStyle name="Normal 3 20 2 3 5" xfId="13387"/>
    <cellStyle name="Normal 3 20 2 4" xfId="3995"/>
    <cellStyle name="Normal 3 20 2 4 2" xfId="6469"/>
    <cellStyle name="Normal 3 20 2 4 3" xfId="8865"/>
    <cellStyle name="Normal 3 20 2 4 4" xfId="11549"/>
    <cellStyle name="Normal 3 20 2 4 5" xfId="13960"/>
    <cellStyle name="Normal 3 20 2 5" xfId="4645"/>
    <cellStyle name="Normal 3 20 2 6" xfId="7037"/>
    <cellStyle name="Normal 3 20 2 7" xfId="9719"/>
    <cellStyle name="Normal 3 20 2 8" xfId="12132"/>
    <cellStyle name="Normal 3 20 3" xfId="352"/>
    <cellStyle name="Normal 3 20 3 2" xfId="2186"/>
    <cellStyle name="Normal 3 20 3 2 2" xfId="5272"/>
    <cellStyle name="Normal 3 20 3 2 3" xfId="7665"/>
    <cellStyle name="Normal 3 20 3 2 4" xfId="10349"/>
    <cellStyle name="Normal 3 20 3 2 5" xfId="12760"/>
    <cellStyle name="Normal 3 20 3 3" xfId="3377"/>
    <cellStyle name="Normal 3 20 3 3 2" xfId="5848"/>
    <cellStyle name="Normal 3 20 3 3 3" xfId="8244"/>
    <cellStyle name="Normal 3 20 3 3 4" xfId="10928"/>
    <cellStyle name="Normal 3 20 3 3 5" xfId="13339"/>
    <cellStyle name="Normal 3 20 3 4" xfId="3947"/>
    <cellStyle name="Normal 3 20 3 4 2" xfId="6421"/>
    <cellStyle name="Normal 3 20 3 4 3" xfId="8817"/>
    <cellStyle name="Normal 3 20 3 4 4" xfId="11501"/>
    <cellStyle name="Normal 3 20 3 4 5" xfId="13912"/>
    <cellStyle name="Normal 3 20 3 5" xfId="4597"/>
    <cellStyle name="Normal 3 20 3 6" xfId="6989"/>
    <cellStyle name="Normal 3 20 3 7" xfId="9671"/>
    <cellStyle name="Normal 3 20 3 8" xfId="12084"/>
    <cellStyle name="Normal 3 20 4" xfId="353"/>
    <cellStyle name="Normal 3 20 4 2" xfId="2993"/>
    <cellStyle name="Normal 3 20 4 2 2" xfId="5403"/>
    <cellStyle name="Normal 3 20 4 2 3" xfId="7796"/>
    <cellStyle name="Normal 3 20 4 2 4" xfId="10480"/>
    <cellStyle name="Normal 3 20 4 2 5" xfId="12891"/>
    <cellStyle name="Normal 3 20 4 3" xfId="3507"/>
    <cellStyle name="Normal 3 20 4 3 2" xfId="5979"/>
    <cellStyle name="Normal 3 20 4 3 3" xfId="8375"/>
    <cellStyle name="Normal 3 20 4 3 4" xfId="11059"/>
    <cellStyle name="Normal 3 20 4 3 5" xfId="13470"/>
    <cellStyle name="Normal 3 20 4 4" xfId="4078"/>
    <cellStyle name="Normal 3 20 4 4 2" xfId="6552"/>
    <cellStyle name="Normal 3 20 4 4 3" xfId="8948"/>
    <cellStyle name="Normal 3 20 4 4 4" xfId="11632"/>
    <cellStyle name="Normal 3 20 4 4 5" xfId="14043"/>
    <cellStyle name="Normal 3 20 4 5" xfId="4728"/>
    <cellStyle name="Normal 3 20 4 6" xfId="7120"/>
    <cellStyle name="Normal 3 20 4 7" xfId="9802"/>
    <cellStyle name="Normal 3 20 4 8" xfId="12215"/>
    <cellStyle name="Normal 3 20 4 9" xfId="2498"/>
    <cellStyle name="Normal 3 20 5" xfId="354"/>
    <cellStyle name="Normal 3 20 5 2" xfId="3026"/>
    <cellStyle name="Normal 3 20 5 2 2" xfId="5491"/>
    <cellStyle name="Normal 3 20 5 2 3" xfId="7886"/>
    <cellStyle name="Normal 3 20 5 2 4" xfId="10570"/>
    <cellStyle name="Normal 3 20 5 2 5" xfId="12981"/>
    <cellStyle name="Normal 3 20 5 3" xfId="3596"/>
    <cellStyle name="Normal 3 20 5 3 2" xfId="6069"/>
    <cellStyle name="Normal 3 20 5 3 3" xfId="8465"/>
    <cellStyle name="Normal 3 20 5 3 4" xfId="11149"/>
    <cellStyle name="Normal 3 20 5 3 5" xfId="13560"/>
    <cellStyle name="Normal 3 20 5 4" xfId="4168"/>
    <cellStyle name="Normal 3 20 5 4 2" xfId="6642"/>
    <cellStyle name="Normal 3 20 5 4 3" xfId="9038"/>
    <cellStyle name="Normal 3 20 5 4 4" xfId="11722"/>
    <cellStyle name="Normal 3 20 5 4 5" xfId="14133"/>
    <cellStyle name="Normal 3 20 5 5" xfId="4818"/>
    <cellStyle name="Normal 3 20 5 6" xfId="7210"/>
    <cellStyle name="Normal 3 20 5 7" xfId="9892"/>
    <cellStyle name="Normal 3 20 5 8" xfId="12305"/>
    <cellStyle name="Normal 3 20 5 9" xfId="2520"/>
    <cellStyle name="Normal 3 20 6" xfId="355"/>
    <cellStyle name="Normal 3 20 6 2" xfId="3118"/>
    <cellStyle name="Normal 3 20 6 2 2" xfId="5587"/>
    <cellStyle name="Normal 3 20 6 2 3" xfId="7982"/>
    <cellStyle name="Normal 3 20 6 2 4" xfId="10666"/>
    <cellStyle name="Normal 3 20 6 2 5" xfId="13077"/>
    <cellStyle name="Normal 3 20 6 3" xfId="3692"/>
    <cellStyle name="Normal 3 20 6 3 2" xfId="6165"/>
    <cellStyle name="Normal 3 20 6 3 3" xfId="8561"/>
    <cellStyle name="Normal 3 20 6 3 4" xfId="11245"/>
    <cellStyle name="Normal 3 20 6 3 5" xfId="13656"/>
    <cellStyle name="Normal 3 20 6 4" xfId="4264"/>
    <cellStyle name="Normal 3 20 6 4 2" xfId="6738"/>
    <cellStyle name="Normal 3 20 6 4 3" xfId="9134"/>
    <cellStyle name="Normal 3 20 6 4 4" xfId="11818"/>
    <cellStyle name="Normal 3 20 6 4 5" xfId="14229"/>
    <cellStyle name="Normal 3 20 6 5" xfId="4914"/>
    <cellStyle name="Normal 3 20 6 6" xfId="7306"/>
    <cellStyle name="Normal 3 20 6 7" xfId="9988"/>
    <cellStyle name="Normal 3 20 6 8" xfId="12401"/>
    <cellStyle name="Normal 3 20 6 9" xfId="2613"/>
    <cellStyle name="Normal 3 20 7" xfId="356"/>
    <cellStyle name="Normal 3 20 7 2" xfId="5146"/>
    <cellStyle name="Normal 3 20 7 3" xfId="7538"/>
    <cellStyle name="Normal 3 20 7 4" xfId="10221"/>
    <cellStyle name="Normal 3 20 7 5" xfId="12633"/>
    <cellStyle name="Normal 3 20 7 6" xfId="2844"/>
    <cellStyle name="Normal 3 20 8" xfId="357"/>
    <cellStyle name="Normal 3 20 8 2" xfId="5114"/>
    <cellStyle name="Normal 3 20 8 3" xfId="7506"/>
    <cellStyle name="Normal 3 20 8 4" xfId="10189"/>
    <cellStyle name="Normal 3 20 8 5" xfId="12601"/>
    <cellStyle name="Normal 3 20 8 6" xfId="2812"/>
    <cellStyle name="Normal 3 20 9" xfId="358"/>
    <cellStyle name="Normal 3 20 9 2" xfId="5228"/>
    <cellStyle name="Normal 3 20 9 3" xfId="7620"/>
    <cellStyle name="Normal 3 20 9 4" xfId="10303"/>
    <cellStyle name="Normal 3 20 9 5" xfId="12715"/>
    <cellStyle name="Normal 3 20 9 6" xfId="2926"/>
    <cellStyle name="Normal 3 21" xfId="359"/>
    <cellStyle name="Normal 3 21 10" xfId="360"/>
    <cellStyle name="Normal 3 21 10 2" xfId="4488"/>
    <cellStyle name="Normal 3 21 11" xfId="361"/>
    <cellStyle name="Normal 3 21 11 2" xfId="4461"/>
    <cellStyle name="Normal 3 21 12" xfId="362"/>
    <cellStyle name="Normal 3 21 12 2" xfId="9342"/>
    <cellStyle name="Normal 3 21 13" xfId="363"/>
    <cellStyle name="Normal 3 21 13 2" xfId="9313"/>
    <cellStyle name="Normal 3 21 14" xfId="364"/>
    <cellStyle name="Normal 3 21 14 2" xfId="9428"/>
    <cellStyle name="Normal 3 21 15" xfId="1814"/>
    <cellStyle name="Normal 3 21 16" xfId="9617"/>
    <cellStyle name="Normal 3 21 2" xfId="365"/>
    <cellStyle name="Normal 3 21 2 2" xfId="2001"/>
    <cellStyle name="Normal 3 21 2 2 2" xfId="5321"/>
    <cellStyle name="Normal 3 21 2 2 3" xfId="7714"/>
    <cellStyle name="Normal 3 21 2 2 4" xfId="10398"/>
    <cellStyle name="Normal 3 21 2 2 5" xfId="12809"/>
    <cellStyle name="Normal 3 21 2 3" xfId="3425"/>
    <cellStyle name="Normal 3 21 2 3 2" xfId="5897"/>
    <cellStyle name="Normal 3 21 2 3 3" xfId="8293"/>
    <cellStyle name="Normal 3 21 2 3 4" xfId="10977"/>
    <cellStyle name="Normal 3 21 2 3 5" xfId="13388"/>
    <cellStyle name="Normal 3 21 2 4" xfId="3996"/>
    <cellStyle name="Normal 3 21 2 4 2" xfId="6470"/>
    <cellStyle name="Normal 3 21 2 4 3" xfId="8866"/>
    <cellStyle name="Normal 3 21 2 4 4" xfId="11550"/>
    <cellStyle name="Normal 3 21 2 4 5" xfId="13961"/>
    <cellStyle name="Normal 3 21 2 5" xfId="4646"/>
    <cellStyle name="Normal 3 21 2 6" xfId="7038"/>
    <cellStyle name="Normal 3 21 2 7" xfId="9720"/>
    <cellStyle name="Normal 3 21 2 8" xfId="12133"/>
    <cellStyle name="Normal 3 21 3" xfId="366"/>
    <cellStyle name="Normal 3 21 3 2" xfId="2187"/>
    <cellStyle name="Normal 3 21 3 2 2" xfId="5271"/>
    <cellStyle name="Normal 3 21 3 2 3" xfId="7664"/>
    <cellStyle name="Normal 3 21 3 2 4" xfId="10348"/>
    <cellStyle name="Normal 3 21 3 2 5" xfId="12759"/>
    <cellStyle name="Normal 3 21 3 3" xfId="3376"/>
    <cellStyle name="Normal 3 21 3 3 2" xfId="5847"/>
    <cellStyle name="Normal 3 21 3 3 3" xfId="8243"/>
    <cellStyle name="Normal 3 21 3 3 4" xfId="10927"/>
    <cellStyle name="Normal 3 21 3 3 5" xfId="13338"/>
    <cellStyle name="Normal 3 21 3 4" xfId="3946"/>
    <cellStyle name="Normal 3 21 3 4 2" xfId="6420"/>
    <cellStyle name="Normal 3 21 3 4 3" xfId="8816"/>
    <cellStyle name="Normal 3 21 3 4 4" xfId="11500"/>
    <cellStyle name="Normal 3 21 3 4 5" xfId="13911"/>
    <cellStyle name="Normal 3 21 3 5" xfId="4596"/>
    <cellStyle name="Normal 3 21 3 6" xfId="6988"/>
    <cellStyle name="Normal 3 21 3 7" xfId="9670"/>
    <cellStyle name="Normal 3 21 3 8" xfId="12083"/>
    <cellStyle name="Normal 3 21 4" xfId="367"/>
    <cellStyle name="Normal 3 21 4 2" xfId="2994"/>
    <cellStyle name="Normal 3 21 4 2 2" xfId="5404"/>
    <cellStyle name="Normal 3 21 4 2 3" xfId="7797"/>
    <cellStyle name="Normal 3 21 4 2 4" xfId="10481"/>
    <cellStyle name="Normal 3 21 4 2 5" xfId="12892"/>
    <cellStyle name="Normal 3 21 4 3" xfId="3508"/>
    <cellStyle name="Normal 3 21 4 3 2" xfId="5980"/>
    <cellStyle name="Normal 3 21 4 3 3" xfId="8376"/>
    <cellStyle name="Normal 3 21 4 3 4" xfId="11060"/>
    <cellStyle name="Normal 3 21 4 3 5" xfId="13471"/>
    <cellStyle name="Normal 3 21 4 4" xfId="4079"/>
    <cellStyle name="Normal 3 21 4 4 2" xfId="6553"/>
    <cellStyle name="Normal 3 21 4 4 3" xfId="8949"/>
    <cellStyle name="Normal 3 21 4 4 4" xfId="11633"/>
    <cellStyle name="Normal 3 21 4 4 5" xfId="14044"/>
    <cellStyle name="Normal 3 21 4 5" xfId="4729"/>
    <cellStyle name="Normal 3 21 4 6" xfId="7121"/>
    <cellStyle name="Normal 3 21 4 7" xfId="9803"/>
    <cellStyle name="Normal 3 21 4 8" xfId="12216"/>
    <cellStyle name="Normal 3 21 4 9" xfId="2499"/>
    <cellStyle name="Normal 3 21 5" xfId="368"/>
    <cellStyle name="Normal 3 21 5 2" xfId="3027"/>
    <cellStyle name="Normal 3 21 5 2 2" xfId="5492"/>
    <cellStyle name="Normal 3 21 5 2 3" xfId="7887"/>
    <cellStyle name="Normal 3 21 5 2 4" xfId="10571"/>
    <cellStyle name="Normal 3 21 5 2 5" xfId="12982"/>
    <cellStyle name="Normal 3 21 5 3" xfId="3597"/>
    <cellStyle name="Normal 3 21 5 3 2" xfId="6070"/>
    <cellStyle name="Normal 3 21 5 3 3" xfId="8466"/>
    <cellStyle name="Normal 3 21 5 3 4" xfId="11150"/>
    <cellStyle name="Normal 3 21 5 3 5" xfId="13561"/>
    <cellStyle name="Normal 3 21 5 4" xfId="4169"/>
    <cellStyle name="Normal 3 21 5 4 2" xfId="6643"/>
    <cellStyle name="Normal 3 21 5 4 3" xfId="9039"/>
    <cellStyle name="Normal 3 21 5 4 4" xfId="11723"/>
    <cellStyle name="Normal 3 21 5 4 5" xfId="14134"/>
    <cellStyle name="Normal 3 21 5 5" xfId="4819"/>
    <cellStyle name="Normal 3 21 5 6" xfId="7211"/>
    <cellStyle name="Normal 3 21 5 7" xfId="9893"/>
    <cellStyle name="Normal 3 21 5 8" xfId="12306"/>
    <cellStyle name="Normal 3 21 5 9" xfId="2521"/>
    <cellStyle name="Normal 3 21 6" xfId="369"/>
    <cellStyle name="Normal 3 21 6 2" xfId="3119"/>
    <cellStyle name="Normal 3 21 6 2 2" xfId="5588"/>
    <cellStyle name="Normal 3 21 6 2 3" xfId="7983"/>
    <cellStyle name="Normal 3 21 6 2 4" xfId="10667"/>
    <cellStyle name="Normal 3 21 6 2 5" xfId="13078"/>
    <cellStyle name="Normal 3 21 6 3" xfId="3693"/>
    <cellStyle name="Normal 3 21 6 3 2" xfId="6166"/>
    <cellStyle name="Normal 3 21 6 3 3" xfId="8562"/>
    <cellStyle name="Normal 3 21 6 3 4" xfId="11246"/>
    <cellStyle name="Normal 3 21 6 3 5" xfId="13657"/>
    <cellStyle name="Normal 3 21 6 4" xfId="4265"/>
    <cellStyle name="Normal 3 21 6 4 2" xfId="6739"/>
    <cellStyle name="Normal 3 21 6 4 3" xfId="9135"/>
    <cellStyle name="Normal 3 21 6 4 4" xfId="11819"/>
    <cellStyle name="Normal 3 21 6 4 5" xfId="14230"/>
    <cellStyle name="Normal 3 21 6 5" xfId="4915"/>
    <cellStyle name="Normal 3 21 6 6" xfId="7307"/>
    <cellStyle name="Normal 3 21 6 7" xfId="9989"/>
    <cellStyle name="Normal 3 21 6 8" xfId="12402"/>
    <cellStyle name="Normal 3 21 6 9" xfId="2614"/>
    <cellStyle name="Normal 3 21 7" xfId="370"/>
    <cellStyle name="Normal 3 21 7 2" xfId="5147"/>
    <cellStyle name="Normal 3 21 7 3" xfId="7539"/>
    <cellStyle name="Normal 3 21 7 4" xfId="10222"/>
    <cellStyle name="Normal 3 21 7 5" xfId="12634"/>
    <cellStyle name="Normal 3 21 7 6" xfId="2845"/>
    <cellStyle name="Normal 3 21 8" xfId="371"/>
    <cellStyle name="Normal 3 21 8 2" xfId="5113"/>
    <cellStyle name="Normal 3 21 8 3" xfId="7505"/>
    <cellStyle name="Normal 3 21 8 4" xfId="10188"/>
    <cellStyle name="Normal 3 21 8 5" xfId="12600"/>
    <cellStyle name="Normal 3 21 8 6" xfId="2811"/>
    <cellStyle name="Normal 3 21 9" xfId="372"/>
    <cellStyle name="Normal 3 21 9 2" xfId="5229"/>
    <cellStyle name="Normal 3 21 9 3" xfId="7621"/>
    <cellStyle name="Normal 3 21 9 4" xfId="10304"/>
    <cellStyle name="Normal 3 21 9 5" xfId="12716"/>
    <cellStyle name="Normal 3 21 9 6" xfId="2927"/>
    <cellStyle name="Normal 3 22" xfId="373"/>
    <cellStyle name="Normal 3 22 10" xfId="374"/>
    <cellStyle name="Normal 3 22 10 2" xfId="4489"/>
    <cellStyle name="Normal 3 22 11" xfId="375"/>
    <cellStyle name="Normal 3 22 11 2" xfId="4460"/>
    <cellStyle name="Normal 3 22 12" xfId="376"/>
    <cellStyle name="Normal 3 22 12 2" xfId="9343"/>
    <cellStyle name="Normal 3 22 13" xfId="377"/>
    <cellStyle name="Normal 3 22 13 2" xfId="9312"/>
    <cellStyle name="Normal 3 22 14" xfId="378"/>
    <cellStyle name="Normal 3 22 14 2" xfId="9522"/>
    <cellStyle name="Normal 3 22 15" xfId="1815"/>
    <cellStyle name="Normal 3 22 16" xfId="9616"/>
    <cellStyle name="Normal 3 22 2" xfId="379"/>
    <cellStyle name="Normal 3 22 2 2" xfId="2002"/>
    <cellStyle name="Normal 3 22 2 2 2" xfId="5322"/>
    <cellStyle name="Normal 3 22 2 2 3" xfId="7715"/>
    <cellStyle name="Normal 3 22 2 2 4" xfId="10399"/>
    <cellStyle name="Normal 3 22 2 2 5" xfId="12810"/>
    <cellStyle name="Normal 3 22 2 3" xfId="3426"/>
    <cellStyle name="Normal 3 22 2 3 2" xfId="5898"/>
    <cellStyle name="Normal 3 22 2 3 3" xfId="8294"/>
    <cellStyle name="Normal 3 22 2 3 4" xfId="10978"/>
    <cellStyle name="Normal 3 22 2 3 5" xfId="13389"/>
    <cellStyle name="Normal 3 22 2 4" xfId="3997"/>
    <cellStyle name="Normal 3 22 2 4 2" xfId="6471"/>
    <cellStyle name="Normal 3 22 2 4 3" xfId="8867"/>
    <cellStyle name="Normal 3 22 2 4 4" xfId="11551"/>
    <cellStyle name="Normal 3 22 2 4 5" xfId="13962"/>
    <cellStyle name="Normal 3 22 2 5" xfId="4647"/>
    <cellStyle name="Normal 3 22 2 6" xfId="7039"/>
    <cellStyle name="Normal 3 22 2 7" xfId="9721"/>
    <cellStyle name="Normal 3 22 2 8" xfId="12134"/>
    <cellStyle name="Normal 3 22 3" xfId="380"/>
    <cellStyle name="Normal 3 22 3 2" xfId="2188"/>
    <cellStyle name="Normal 3 22 3 2 2" xfId="5270"/>
    <cellStyle name="Normal 3 22 3 2 3" xfId="7663"/>
    <cellStyle name="Normal 3 22 3 2 4" xfId="10347"/>
    <cellStyle name="Normal 3 22 3 2 5" xfId="12758"/>
    <cellStyle name="Normal 3 22 3 3" xfId="3375"/>
    <cellStyle name="Normal 3 22 3 3 2" xfId="5846"/>
    <cellStyle name="Normal 3 22 3 3 3" xfId="8242"/>
    <cellStyle name="Normal 3 22 3 3 4" xfId="10926"/>
    <cellStyle name="Normal 3 22 3 3 5" xfId="13337"/>
    <cellStyle name="Normal 3 22 3 4" xfId="3945"/>
    <cellStyle name="Normal 3 22 3 4 2" xfId="6419"/>
    <cellStyle name="Normal 3 22 3 4 3" xfId="8815"/>
    <cellStyle name="Normal 3 22 3 4 4" xfId="11499"/>
    <cellStyle name="Normal 3 22 3 4 5" xfId="13910"/>
    <cellStyle name="Normal 3 22 3 5" xfId="4595"/>
    <cellStyle name="Normal 3 22 3 6" xfId="6987"/>
    <cellStyle name="Normal 3 22 3 7" xfId="9669"/>
    <cellStyle name="Normal 3 22 3 8" xfId="12082"/>
    <cellStyle name="Normal 3 22 4" xfId="381"/>
    <cellStyle name="Normal 3 22 4 2" xfId="2995"/>
    <cellStyle name="Normal 3 22 4 2 2" xfId="5405"/>
    <cellStyle name="Normal 3 22 4 2 3" xfId="7798"/>
    <cellStyle name="Normal 3 22 4 2 4" xfId="10482"/>
    <cellStyle name="Normal 3 22 4 2 5" xfId="12893"/>
    <cellStyle name="Normal 3 22 4 3" xfId="3509"/>
    <cellStyle name="Normal 3 22 4 3 2" xfId="5981"/>
    <cellStyle name="Normal 3 22 4 3 3" xfId="8377"/>
    <cellStyle name="Normal 3 22 4 3 4" xfId="11061"/>
    <cellStyle name="Normal 3 22 4 3 5" xfId="13472"/>
    <cellStyle name="Normal 3 22 4 4" xfId="4080"/>
    <cellStyle name="Normal 3 22 4 4 2" xfId="6554"/>
    <cellStyle name="Normal 3 22 4 4 3" xfId="8950"/>
    <cellStyle name="Normal 3 22 4 4 4" xfId="11634"/>
    <cellStyle name="Normal 3 22 4 4 5" xfId="14045"/>
    <cellStyle name="Normal 3 22 4 5" xfId="4730"/>
    <cellStyle name="Normal 3 22 4 6" xfId="7122"/>
    <cellStyle name="Normal 3 22 4 7" xfId="9804"/>
    <cellStyle name="Normal 3 22 4 8" xfId="12217"/>
    <cellStyle name="Normal 3 22 4 9" xfId="2500"/>
    <cellStyle name="Normal 3 22 5" xfId="382"/>
    <cellStyle name="Normal 3 22 5 2" xfId="3028"/>
    <cellStyle name="Normal 3 22 5 2 2" xfId="5493"/>
    <cellStyle name="Normal 3 22 5 2 3" xfId="7888"/>
    <cellStyle name="Normal 3 22 5 2 4" xfId="10572"/>
    <cellStyle name="Normal 3 22 5 2 5" xfId="12983"/>
    <cellStyle name="Normal 3 22 5 3" xfId="3598"/>
    <cellStyle name="Normal 3 22 5 3 2" xfId="6071"/>
    <cellStyle name="Normal 3 22 5 3 3" xfId="8467"/>
    <cellStyle name="Normal 3 22 5 3 4" xfId="11151"/>
    <cellStyle name="Normal 3 22 5 3 5" xfId="13562"/>
    <cellStyle name="Normal 3 22 5 4" xfId="4170"/>
    <cellStyle name="Normal 3 22 5 4 2" xfId="6644"/>
    <cellStyle name="Normal 3 22 5 4 3" xfId="9040"/>
    <cellStyle name="Normal 3 22 5 4 4" xfId="11724"/>
    <cellStyle name="Normal 3 22 5 4 5" xfId="14135"/>
    <cellStyle name="Normal 3 22 5 5" xfId="4820"/>
    <cellStyle name="Normal 3 22 5 6" xfId="7212"/>
    <cellStyle name="Normal 3 22 5 7" xfId="9894"/>
    <cellStyle name="Normal 3 22 5 8" xfId="12307"/>
    <cellStyle name="Normal 3 22 5 9" xfId="2522"/>
    <cellStyle name="Normal 3 22 6" xfId="383"/>
    <cellStyle name="Normal 3 22 6 2" xfId="3120"/>
    <cellStyle name="Normal 3 22 6 2 2" xfId="5589"/>
    <cellStyle name="Normal 3 22 6 2 3" xfId="7984"/>
    <cellStyle name="Normal 3 22 6 2 4" xfId="10668"/>
    <cellStyle name="Normal 3 22 6 2 5" xfId="13079"/>
    <cellStyle name="Normal 3 22 6 3" xfId="3694"/>
    <cellStyle name="Normal 3 22 6 3 2" xfId="6167"/>
    <cellStyle name="Normal 3 22 6 3 3" xfId="8563"/>
    <cellStyle name="Normal 3 22 6 3 4" xfId="11247"/>
    <cellStyle name="Normal 3 22 6 3 5" xfId="13658"/>
    <cellStyle name="Normal 3 22 6 4" xfId="4266"/>
    <cellStyle name="Normal 3 22 6 4 2" xfId="6740"/>
    <cellStyle name="Normal 3 22 6 4 3" xfId="9136"/>
    <cellStyle name="Normal 3 22 6 4 4" xfId="11820"/>
    <cellStyle name="Normal 3 22 6 4 5" xfId="14231"/>
    <cellStyle name="Normal 3 22 6 5" xfId="4916"/>
    <cellStyle name="Normal 3 22 6 6" xfId="7308"/>
    <cellStyle name="Normal 3 22 6 7" xfId="9990"/>
    <cellStyle name="Normal 3 22 6 8" xfId="12403"/>
    <cellStyle name="Normal 3 22 6 9" xfId="2615"/>
    <cellStyle name="Normal 3 22 7" xfId="384"/>
    <cellStyle name="Normal 3 22 7 2" xfId="5148"/>
    <cellStyle name="Normal 3 22 7 3" xfId="7540"/>
    <cellStyle name="Normal 3 22 7 4" xfId="10223"/>
    <cellStyle name="Normal 3 22 7 5" xfId="12635"/>
    <cellStyle name="Normal 3 22 7 6" xfId="2846"/>
    <cellStyle name="Normal 3 22 8" xfId="385"/>
    <cellStyle name="Normal 3 22 8 2" xfId="5112"/>
    <cellStyle name="Normal 3 22 8 3" xfId="7504"/>
    <cellStyle name="Normal 3 22 8 4" xfId="10187"/>
    <cellStyle name="Normal 3 22 8 5" xfId="12599"/>
    <cellStyle name="Normal 3 22 8 6" xfId="2810"/>
    <cellStyle name="Normal 3 22 9" xfId="386"/>
    <cellStyle name="Normal 3 22 9 2" xfId="5230"/>
    <cellStyle name="Normal 3 22 9 3" xfId="7622"/>
    <cellStyle name="Normal 3 22 9 4" xfId="10305"/>
    <cellStyle name="Normal 3 22 9 5" xfId="12717"/>
    <cellStyle name="Normal 3 22 9 6" xfId="2928"/>
    <cellStyle name="Normal 3 23" xfId="387"/>
    <cellStyle name="Normal 3 23 10" xfId="388"/>
    <cellStyle name="Normal 3 23 10 2" xfId="4490"/>
    <cellStyle name="Normal 3 23 11" xfId="389"/>
    <cellStyle name="Normal 3 23 11 2" xfId="4459"/>
    <cellStyle name="Normal 3 23 12" xfId="390"/>
    <cellStyle name="Normal 3 23 12 2" xfId="9344"/>
    <cellStyle name="Normal 3 23 13" xfId="391"/>
    <cellStyle name="Normal 3 23 13 2" xfId="9311"/>
    <cellStyle name="Normal 3 23 14" xfId="392"/>
    <cellStyle name="Normal 3 23 14 2" xfId="9523"/>
    <cellStyle name="Normal 3 23 15" xfId="1816"/>
    <cellStyle name="Normal 3 23 16" xfId="9615"/>
    <cellStyle name="Normal 3 23 2" xfId="393"/>
    <cellStyle name="Normal 3 23 2 2" xfId="2003"/>
    <cellStyle name="Normal 3 23 2 2 2" xfId="5323"/>
    <cellStyle name="Normal 3 23 2 2 3" xfId="7716"/>
    <cellStyle name="Normal 3 23 2 2 4" xfId="10400"/>
    <cellStyle name="Normal 3 23 2 2 5" xfId="12811"/>
    <cellStyle name="Normal 3 23 2 3" xfId="3427"/>
    <cellStyle name="Normal 3 23 2 3 2" xfId="5899"/>
    <cellStyle name="Normal 3 23 2 3 3" xfId="8295"/>
    <cellStyle name="Normal 3 23 2 3 4" xfId="10979"/>
    <cellStyle name="Normal 3 23 2 3 5" xfId="13390"/>
    <cellStyle name="Normal 3 23 2 4" xfId="3998"/>
    <cellStyle name="Normal 3 23 2 4 2" xfId="6472"/>
    <cellStyle name="Normal 3 23 2 4 3" xfId="8868"/>
    <cellStyle name="Normal 3 23 2 4 4" xfId="11552"/>
    <cellStyle name="Normal 3 23 2 4 5" xfId="13963"/>
    <cellStyle name="Normal 3 23 2 5" xfId="4648"/>
    <cellStyle name="Normal 3 23 2 6" xfId="7040"/>
    <cellStyle name="Normal 3 23 2 7" xfId="9722"/>
    <cellStyle name="Normal 3 23 2 8" xfId="12135"/>
    <cellStyle name="Normal 3 23 3" xfId="394"/>
    <cellStyle name="Normal 3 23 3 2" xfId="2189"/>
    <cellStyle name="Normal 3 23 3 2 2" xfId="5269"/>
    <cellStyle name="Normal 3 23 3 2 3" xfId="7662"/>
    <cellStyle name="Normal 3 23 3 2 4" xfId="10346"/>
    <cellStyle name="Normal 3 23 3 2 5" xfId="12757"/>
    <cellStyle name="Normal 3 23 3 3" xfId="3374"/>
    <cellStyle name="Normal 3 23 3 3 2" xfId="5845"/>
    <cellStyle name="Normal 3 23 3 3 3" xfId="8241"/>
    <cellStyle name="Normal 3 23 3 3 4" xfId="10925"/>
    <cellStyle name="Normal 3 23 3 3 5" xfId="13336"/>
    <cellStyle name="Normal 3 23 3 4" xfId="3944"/>
    <cellStyle name="Normal 3 23 3 4 2" xfId="6418"/>
    <cellStyle name="Normal 3 23 3 4 3" xfId="8814"/>
    <cellStyle name="Normal 3 23 3 4 4" xfId="11498"/>
    <cellStyle name="Normal 3 23 3 4 5" xfId="13909"/>
    <cellStyle name="Normal 3 23 3 5" xfId="4594"/>
    <cellStyle name="Normal 3 23 3 6" xfId="6986"/>
    <cellStyle name="Normal 3 23 3 7" xfId="9668"/>
    <cellStyle name="Normal 3 23 3 8" xfId="12081"/>
    <cellStyle name="Normal 3 23 4" xfId="395"/>
    <cellStyle name="Normal 3 23 4 2" xfId="2996"/>
    <cellStyle name="Normal 3 23 4 2 2" xfId="5406"/>
    <cellStyle name="Normal 3 23 4 2 3" xfId="7799"/>
    <cellStyle name="Normal 3 23 4 2 4" xfId="10483"/>
    <cellStyle name="Normal 3 23 4 2 5" xfId="12894"/>
    <cellStyle name="Normal 3 23 4 3" xfId="3510"/>
    <cellStyle name="Normal 3 23 4 3 2" xfId="5982"/>
    <cellStyle name="Normal 3 23 4 3 3" xfId="8378"/>
    <cellStyle name="Normal 3 23 4 3 4" xfId="11062"/>
    <cellStyle name="Normal 3 23 4 3 5" xfId="13473"/>
    <cellStyle name="Normal 3 23 4 4" xfId="4081"/>
    <cellStyle name="Normal 3 23 4 4 2" xfId="6555"/>
    <cellStyle name="Normal 3 23 4 4 3" xfId="8951"/>
    <cellStyle name="Normal 3 23 4 4 4" xfId="11635"/>
    <cellStyle name="Normal 3 23 4 4 5" xfId="14046"/>
    <cellStyle name="Normal 3 23 4 5" xfId="4731"/>
    <cellStyle name="Normal 3 23 4 6" xfId="7123"/>
    <cellStyle name="Normal 3 23 4 7" xfId="9805"/>
    <cellStyle name="Normal 3 23 4 8" xfId="12218"/>
    <cellStyle name="Normal 3 23 4 9" xfId="2501"/>
    <cellStyle name="Normal 3 23 5" xfId="396"/>
    <cellStyle name="Normal 3 23 5 2" xfId="3029"/>
    <cellStyle name="Normal 3 23 5 2 2" xfId="5494"/>
    <cellStyle name="Normal 3 23 5 2 3" xfId="7889"/>
    <cellStyle name="Normal 3 23 5 2 4" xfId="10573"/>
    <cellStyle name="Normal 3 23 5 2 5" xfId="12984"/>
    <cellStyle name="Normal 3 23 5 3" xfId="3599"/>
    <cellStyle name="Normal 3 23 5 3 2" xfId="6072"/>
    <cellStyle name="Normal 3 23 5 3 3" xfId="8468"/>
    <cellStyle name="Normal 3 23 5 3 4" xfId="11152"/>
    <cellStyle name="Normal 3 23 5 3 5" xfId="13563"/>
    <cellStyle name="Normal 3 23 5 4" xfId="4171"/>
    <cellStyle name="Normal 3 23 5 4 2" xfId="6645"/>
    <cellStyle name="Normal 3 23 5 4 3" xfId="9041"/>
    <cellStyle name="Normal 3 23 5 4 4" xfId="11725"/>
    <cellStyle name="Normal 3 23 5 4 5" xfId="14136"/>
    <cellStyle name="Normal 3 23 5 5" xfId="4821"/>
    <cellStyle name="Normal 3 23 5 6" xfId="7213"/>
    <cellStyle name="Normal 3 23 5 7" xfId="9895"/>
    <cellStyle name="Normal 3 23 5 8" xfId="12308"/>
    <cellStyle name="Normal 3 23 5 9" xfId="2523"/>
    <cellStyle name="Normal 3 23 6" xfId="397"/>
    <cellStyle name="Normal 3 23 6 2" xfId="3121"/>
    <cellStyle name="Normal 3 23 6 2 2" xfId="5590"/>
    <cellStyle name="Normal 3 23 6 2 3" xfId="7985"/>
    <cellStyle name="Normal 3 23 6 2 4" xfId="10669"/>
    <cellStyle name="Normal 3 23 6 2 5" xfId="13080"/>
    <cellStyle name="Normal 3 23 6 3" xfId="3695"/>
    <cellStyle name="Normal 3 23 6 3 2" xfId="6168"/>
    <cellStyle name="Normal 3 23 6 3 3" xfId="8564"/>
    <cellStyle name="Normal 3 23 6 3 4" xfId="11248"/>
    <cellStyle name="Normal 3 23 6 3 5" xfId="13659"/>
    <cellStyle name="Normal 3 23 6 4" xfId="4267"/>
    <cellStyle name="Normal 3 23 6 4 2" xfId="6741"/>
    <cellStyle name="Normal 3 23 6 4 3" xfId="9137"/>
    <cellStyle name="Normal 3 23 6 4 4" xfId="11821"/>
    <cellStyle name="Normal 3 23 6 4 5" xfId="14232"/>
    <cellStyle name="Normal 3 23 6 5" xfId="4917"/>
    <cellStyle name="Normal 3 23 6 6" xfId="7309"/>
    <cellStyle name="Normal 3 23 6 7" xfId="9991"/>
    <cellStyle name="Normal 3 23 6 8" xfId="12404"/>
    <cellStyle name="Normal 3 23 6 9" xfId="2616"/>
    <cellStyle name="Normal 3 23 7" xfId="398"/>
    <cellStyle name="Normal 3 23 7 2" xfId="5149"/>
    <cellStyle name="Normal 3 23 7 3" xfId="7541"/>
    <cellStyle name="Normal 3 23 7 4" xfId="10224"/>
    <cellStyle name="Normal 3 23 7 5" xfId="12636"/>
    <cellStyle name="Normal 3 23 7 6" xfId="2847"/>
    <cellStyle name="Normal 3 23 8" xfId="399"/>
    <cellStyle name="Normal 3 23 8 2" xfId="5111"/>
    <cellStyle name="Normal 3 23 8 3" xfId="7503"/>
    <cellStyle name="Normal 3 23 8 4" xfId="10186"/>
    <cellStyle name="Normal 3 23 8 5" xfId="12598"/>
    <cellStyle name="Normal 3 23 8 6" xfId="2809"/>
    <cellStyle name="Normal 3 23 9" xfId="400"/>
    <cellStyle name="Normal 3 23 9 2" xfId="5231"/>
    <cellStyle name="Normal 3 23 9 3" xfId="7623"/>
    <cellStyle name="Normal 3 23 9 4" xfId="10306"/>
    <cellStyle name="Normal 3 23 9 5" xfId="12718"/>
    <cellStyle name="Normal 3 23 9 6" xfId="2929"/>
    <cellStyle name="Normal 3 24" xfId="401"/>
    <cellStyle name="Normal 3 24 10" xfId="402"/>
    <cellStyle name="Normal 3 24 10 2" xfId="4491"/>
    <cellStyle name="Normal 3 24 11" xfId="403"/>
    <cellStyle name="Normal 3 24 11 2" xfId="4458"/>
    <cellStyle name="Normal 3 24 12" xfId="404"/>
    <cellStyle name="Normal 3 24 12 2" xfId="9345"/>
    <cellStyle name="Normal 3 24 13" xfId="405"/>
    <cellStyle name="Normal 3 24 13 2" xfId="9310"/>
    <cellStyle name="Normal 3 24 14" xfId="406"/>
    <cellStyle name="Normal 3 24 14 2" xfId="9524"/>
    <cellStyle name="Normal 3 24 15" xfId="1817"/>
    <cellStyle name="Normal 3 24 16" xfId="9614"/>
    <cellStyle name="Normal 3 24 2" xfId="407"/>
    <cellStyle name="Normal 3 24 2 2" xfId="2004"/>
    <cellStyle name="Normal 3 24 2 2 2" xfId="5324"/>
    <cellStyle name="Normal 3 24 2 2 3" xfId="7717"/>
    <cellStyle name="Normal 3 24 2 2 4" xfId="10401"/>
    <cellStyle name="Normal 3 24 2 2 5" xfId="12812"/>
    <cellStyle name="Normal 3 24 2 3" xfId="3428"/>
    <cellStyle name="Normal 3 24 2 3 2" xfId="5900"/>
    <cellStyle name="Normal 3 24 2 3 3" xfId="8296"/>
    <cellStyle name="Normal 3 24 2 3 4" xfId="10980"/>
    <cellStyle name="Normal 3 24 2 3 5" xfId="13391"/>
    <cellStyle name="Normal 3 24 2 4" xfId="3999"/>
    <cellStyle name="Normal 3 24 2 4 2" xfId="6473"/>
    <cellStyle name="Normal 3 24 2 4 3" xfId="8869"/>
    <cellStyle name="Normal 3 24 2 4 4" xfId="11553"/>
    <cellStyle name="Normal 3 24 2 4 5" xfId="13964"/>
    <cellStyle name="Normal 3 24 2 5" xfId="4649"/>
    <cellStyle name="Normal 3 24 2 6" xfId="7041"/>
    <cellStyle name="Normal 3 24 2 7" xfId="9723"/>
    <cellStyle name="Normal 3 24 2 8" xfId="12136"/>
    <cellStyle name="Normal 3 24 3" xfId="408"/>
    <cellStyle name="Normal 3 24 3 2" xfId="2190"/>
    <cellStyle name="Normal 3 24 3 2 2" xfId="5268"/>
    <cellStyle name="Normal 3 24 3 2 3" xfId="7661"/>
    <cellStyle name="Normal 3 24 3 2 4" xfId="10345"/>
    <cellStyle name="Normal 3 24 3 2 5" xfId="12756"/>
    <cellStyle name="Normal 3 24 3 3" xfId="3373"/>
    <cellStyle name="Normal 3 24 3 3 2" xfId="5844"/>
    <cellStyle name="Normal 3 24 3 3 3" xfId="8240"/>
    <cellStyle name="Normal 3 24 3 3 4" xfId="10924"/>
    <cellStyle name="Normal 3 24 3 3 5" xfId="13335"/>
    <cellStyle name="Normal 3 24 3 4" xfId="3943"/>
    <cellStyle name="Normal 3 24 3 4 2" xfId="6417"/>
    <cellStyle name="Normal 3 24 3 4 3" xfId="8813"/>
    <cellStyle name="Normal 3 24 3 4 4" xfId="11497"/>
    <cellStyle name="Normal 3 24 3 4 5" xfId="13908"/>
    <cellStyle name="Normal 3 24 3 5" xfId="4593"/>
    <cellStyle name="Normal 3 24 3 6" xfId="6985"/>
    <cellStyle name="Normal 3 24 3 7" xfId="9667"/>
    <cellStyle name="Normal 3 24 3 8" xfId="12080"/>
    <cellStyle name="Normal 3 24 4" xfId="409"/>
    <cellStyle name="Normal 3 24 4 2" xfId="2997"/>
    <cellStyle name="Normal 3 24 4 2 2" xfId="5407"/>
    <cellStyle name="Normal 3 24 4 2 3" xfId="7800"/>
    <cellStyle name="Normal 3 24 4 2 4" xfId="10484"/>
    <cellStyle name="Normal 3 24 4 2 5" xfId="12895"/>
    <cellStyle name="Normal 3 24 4 3" xfId="3511"/>
    <cellStyle name="Normal 3 24 4 3 2" xfId="5983"/>
    <cellStyle name="Normal 3 24 4 3 3" xfId="8379"/>
    <cellStyle name="Normal 3 24 4 3 4" xfId="11063"/>
    <cellStyle name="Normal 3 24 4 3 5" xfId="13474"/>
    <cellStyle name="Normal 3 24 4 4" xfId="4082"/>
    <cellStyle name="Normal 3 24 4 4 2" xfId="6556"/>
    <cellStyle name="Normal 3 24 4 4 3" xfId="8952"/>
    <cellStyle name="Normal 3 24 4 4 4" xfId="11636"/>
    <cellStyle name="Normal 3 24 4 4 5" xfId="14047"/>
    <cellStyle name="Normal 3 24 4 5" xfId="4732"/>
    <cellStyle name="Normal 3 24 4 6" xfId="7124"/>
    <cellStyle name="Normal 3 24 4 7" xfId="9806"/>
    <cellStyle name="Normal 3 24 4 8" xfId="12219"/>
    <cellStyle name="Normal 3 24 4 9" xfId="2502"/>
    <cellStyle name="Normal 3 24 5" xfId="410"/>
    <cellStyle name="Normal 3 24 5 2" xfId="3030"/>
    <cellStyle name="Normal 3 24 5 2 2" xfId="5495"/>
    <cellStyle name="Normal 3 24 5 2 3" xfId="7890"/>
    <cellStyle name="Normal 3 24 5 2 4" xfId="10574"/>
    <cellStyle name="Normal 3 24 5 2 5" xfId="12985"/>
    <cellStyle name="Normal 3 24 5 3" xfId="3600"/>
    <cellStyle name="Normal 3 24 5 3 2" xfId="6073"/>
    <cellStyle name="Normal 3 24 5 3 3" xfId="8469"/>
    <cellStyle name="Normal 3 24 5 3 4" xfId="11153"/>
    <cellStyle name="Normal 3 24 5 3 5" xfId="13564"/>
    <cellStyle name="Normal 3 24 5 4" xfId="4172"/>
    <cellStyle name="Normal 3 24 5 4 2" xfId="6646"/>
    <cellStyle name="Normal 3 24 5 4 3" xfId="9042"/>
    <cellStyle name="Normal 3 24 5 4 4" xfId="11726"/>
    <cellStyle name="Normal 3 24 5 4 5" xfId="14137"/>
    <cellStyle name="Normal 3 24 5 5" xfId="4822"/>
    <cellStyle name="Normal 3 24 5 6" xfId="7214"/>
    <cellStyle name="Normal 3 24 5 7" xfId="9896"/>
    <cellStyle name="Normal 3 24 5 8" xfId="12309"/>
    <cellStyle name="Normal 3 24 5 9" xfId="2524"/>
    <cellStyle name="Normal 3 24 6" xfId="411"/>
    <cellStyle name="Normal 3 24 6 2" xfId="3122"/>
    <cellStyle name="Normal 3 24 6 2 2" xfId="5591"/>
    <cellStyle name="Normal 3 24 6 2 3" xfId="7986"/>
    <cellStyle name="Normal 3 24 6 2 4" xfId="10670"/>
    <cellStyle name="Normal 3 24 6 2 5" xfId="13081"/>
    <cellStyle name="Normal 3 24 6 3" xfId="3696"/>
    <cellStyle name="Normal 3 24 6 3 2" xfId="6169"/>
    <cellStyle name="Normal 3 24 6 3 3" xfId="8565"/>
    <cellStyle name="Normal 3 24 6 3 4" xfId="11249"/>
    <cellStyle name="Normal 3 24 6 3 5" xfId="13660"/>
    <cellStyle name="Normal 3 24 6 4" xfId="4268"/>
    <cellStyle name="Normal 3 24 6 4 2" xfId="6742"/>
    <cellStyle name="Normal 3 24 6 4 3" xfId="9138"/>
    <cellStyle name="Normal 3 24 6 4 4" xfId="11822"/>
    <cellStyle name="Normal 3 24 6 4 5" xfId="14233"/>
    <cellStyle name="Normal 3 24 6 5" xfId="4918"/>
    <cellStyle name="Normal 3 24 6 6" xfId="7310"/>
    <cellStyle name="Normal 3 24 6 7" xfId="9992"/>
    <cellStyle name="Normal 3 24 6 8" xfId="12405"/>
    <cellStyle name="Normal 3 24 6 9" xfId="2617"/>
    <cellStyle name="Normal 3 24 7" xfId="412"/>
    <cellStyle name="Normal 3 24 7 2" xfId="5150"/>
    <cellStyle name="Normal 3 24 7 3" xfId="7542"/>
    <cellStyle name="Normal 3 24 7 4" xfId="10225"/>
    <cellStyle name="Normal 3 24 7 5" xfId="12637"/>
    <cellStyle name="Normal 3 24 7 6" xfId="2848"/>
    <cellStyle name="Normal 3 24 8" xfId="413"/>
    <cellStyle name="Normal 3 24 8 2" xfId="5110"/>
    <cellStyle name="Normal 3 24 8 3" xfId="7502"/>
    <cellStyle name="Normal 3 24 8 4" xfId="10185"/>
    <cellStyle name="Normal 3 24 8 5" xfId="12597"/>
    <cellStyle name="Normal 3 24 8 6" xfId="2808"/>
    <cellStyle name="Normal 3 24 9" xfId="414"/>
    <cellStyle name="Normal 3 24 9 2" xfId="5232"/>
    <cellStyle name="Normal 3 24 9 3" xfId="7624"/>
    <cellStyle name="Normal 3 24 9 4" xfId="10307"/>
    <cellStyle name="Normal 3 24 9 5" xfId="12719"/>
    <cellStyle name="Normal 3 24 9 6" xfId="2930"/>
    <cellStyle name="Normal 3 25" xfId="415"/>
    <cellStyle name="Normal 3 25 10" xfId="416"/>
    <cellStyle name="Normal 3 25 10 2" xfId="4492"/>
    <cellStyle name="Normal 3 25 11" xfId="417"/>
    <cellStyle name="Normal 3 25 11 2" xfId="4457"/>
    <cellStyle name="Normal 3 25 12" xfId="418"/>
    <cellStyle name="Normal 3 25 12 2" xfId="9346"/>
    <cellStyle name="Normal 3 25 13" xfId="419"/>
    <cellStyle name="Normal 3 25 13 2" xfId="9441"/>
    <cellStyle name="Normal 3 25 14" xfId="420"/>
    <cellStyle name="Normal 3 25 14 2" xfId="9525"/>
    <cellStyle name="Normal 3 25 15" xfId="1818"/>
    <cellStyle name="Normal 3 25 16" xfId="9613"/>
    <cellStyle name="Normal 3 25 2" xfId="421"/>
    <cellStyle name="Normal 3 25 2 2" xfId="2005"/>
    <cellStyle name="Normal 3 25 2 2 2" xfId="5325"/>
    <cellStyle name="Normal 3 25 2 2 3" xfId="7718"/>
    <cellStyle name="Normal 3 25 2 2 4" xfId="10402"/>
    <cellStyle name="Normal 3 25 2 2 5" xfId="12813"/>
    <cellStyle name="Normal 3 25 2 3" xfId="3429"/>
    <cellStyle name="Normal 3 25 2 3 2" xfId="5901"/>
    <cellStyle name="Normal 3 25 2 3 3" xfId="8297"/>
    <cellStyle name="Normal 3 25 2 3 4" xfId="10981"/>
    <cellStyle name="Normal 3 25 2 3 5" xfId="13392"/>
    <cellStyle name="Normal 3 25 2 4" xfId="4000"/>
    <cellStyle name="Normal 3 25 2 4 2" xfId="6474"/>
    <cellStyle name="Normal 3 25 2 4 3" xfId="8870"/>
    <cellStyle name="Normal 3 25 2 4 4" xfId="11554"/>
    <cellStyle name="Normal 3 25 2 4 5" xfId="13965"/>
    <cellStyle name="Normal 3 25 2 5" xfId="4650"/>
    <cellStyle name="Normal 3 25 2 6" xfId="7042"/>
    <cellStyle name="Normal 3 25 2 7" xfId="9724"/>
    <cellStyle name="Normal 3 25 2 8" xfId="12137"/>
    <cellStyle name="Normal 3 25 3" xfId="422"/>
    <cellStyle name="Normal 3 25 3 2" xfId="2191"/>
    <cellStyle name="Normal 3 25 3 2 2" xfId="5267"/>
    <cellStyle name="Normal 3 25 3 2 3" xfId="7660"/>
    <cellStyle name="Normal 3 25 3 2 4" xfId="10344"/>
    <cellStyle name="Normal 3 25 3 2 5" xfId="12755"/>
    <cellStyle name="Normal 3 25 3 3" xfId="3372"/>
    <cellStyle name="Normal 3 25 3 3 2" xfId="5843"/>
    <cellStyle name="Normal 3 25 3 3 3" xfId="8239"/>
    <cellStyle name="Normal 3 25 3 3 4" xfId="10923"/>
    <cellStyle name="Normal 3 25 3 3 5" xfId="13334"/>
    <cellStyle name="Normal 3 25 3 4" xfId="3942"/>
    <cellStyle name="Normal 3 25 3 4 2" xfId="6416"/>
    <cellStyle name="Normal 3 25 3 4 3" xfId="8812"/>
    <cellStyle name="Normal 3 25 3 4 4" xfId="11496"/>
    <cellStyle name="Normal 3 25 3 4 5" xfId="13907"/>
    <cellStyle name="Normal 3 25 3 5" xfId="4592"/>
    <cellStyle name="Normal 3 25 3 6" xfId="6984"/>
    <cellStyle name="Normal 3 25 3 7" xfId="9666"/>
    <cellStyle name="Normal 3 25 3 8" xfId="12079"/>
    <cellStyle name="Normal 3 25 4" xfId="423"/>
    <cellStyle name="Normal 3 25 4 2" xfId="2998"/>
    <cellStyle name="Normal 3 25 4 2 2" xfId="5408"/>
    <cellStyle name="Normal 3 25 4 2 3" xfId="7801"/>
    <cellStyle name="Normal 3 25 4 2 4" xfId="10485"/>
    <cellStyle name="Normal 3 25 4 2 5" xfId="12896"/>
    <cellStyle name="Normal 3 25 4 3" xfId="3512"/>
    <cellStyle name="Normal 3 25 4 3 2" xfId="5984"/>
    <cellStyle name="Normal 3 25 4 3 3" xfId="8380"/>
    <cellStyle name="Normal 3 25 4 3 4" xfId="11064"/>
    <cellStyle name="Normal 3 25 4 3 5" xfId="13475"/>
    <cellStyle name="Normal 3 25 4 4" xfId="4083"/>
    <cellStyle name="Normal 3 25 4 4 2" xfId="6557"/>
    <cellStyle name="Normal 3 25 4 4 3" xfId="8953"/>
    <cellStyle name="Normal 3 25 4 4 4" xfId="11637"/>
    <cellStyle name="Normal 3 25 4 4 5" xfId="14048"/>
    <cellStyle name="Normal 3 25 4 5" xfId="4733"/>
    <cellStyle name="Normal 3 25 4 6" xfId="7125"/>
    <cellStyle name="Normal 3 25 4 7" xfId="9807"/>
    <cellStyle name="Normal 3 25 4 8" xfId="12220"/>
    <cellStyle name="Normal 3 25 4 9" xfId="2503"/>
    <cellStyle name="Normal 3 25 5" xfId="424"/>
    <cellStyle name="Normal 3 25 5 2" xfId="3031"/>
    <cellStyle name="Normal 3 25 5 2 2" xfId="5496"/>
    <cellStyle name="Normal 3 25 5 2 3" xfId="7891"/>
    <cellStyle name="Normal 3 25 5 2 4" xfId="10575"/>
    <cellStyle name="Normal 3 25 5 2 5" xfId="12986"/>
    <cellStyle name="Normal 3 25 5 3" xfId="3601"/>
    <cellStyle name="Normal 3 25 5 3 2" xfId="6074"/>
    <cellStyle name="Normal 3 25 5 3 3" xfId="8470"/>
    <cellStyle name="Normal 3 25 5 3 4" xfId="11154"/>
    <cellStyle name="Normal 3 25 5 3 5" xfId="13565"/>
    <cellStyle name="Normal 3 25 5 4" xfId="4173"/>
    <cellStyle name="Normal 3 25 5 4 2" xfId="6647"/>
    <cellStyle name="Normal 3 25 5 4 3" xfId="9043"/>
    <cellStyle name="Normal 3 25 5 4 4" xfId="11727"/>
    <cellStyle name="Normal 3 25 5 4 5" xfId="14138"/>
    <cellStyle name="Normal 3 25 5 5" xfId="4823"/>
    <cellStyle name="Normal 3 25 5 6" xfId="7215"/>
    <cellStyle name="Normal 3 25 5 7" xfId="9897"/>
    <cellStyle name="Normal 3 25 5 8" xfId="12310"/>
    <cellStyle name="Normal 3 25 5 9" xfId="2525"/>
    <cellStyle name="Normal 3 25 6" xfId="425"/>
    <cellStyle name="Normal 3 25 6 2" xfId="3123"/>
    <cellStyle name="Normal 3 25 6 2 2" xfId="5592"/>
    <cellStyle name="Normal 3 25 6 2 3" xfId="7987"/>
    <cellStyle name="Normal 3 25 6 2 4" xfId="10671"/>
    <cellStyle name="Normal 3 25 6 2 5" xfId="13082"/>
    <cellStyle name="Normal 3 25 6 3" xfId="3697"/>
    <cellStyle name="Normal 3 25 6 3 2" xfId="6170"/>
    <cellStyle name="Normal 3 25 6 3 3" xfId="8566"/>
    <cellStyle name="Normal 3 25 6 3 4" xfId="11250"/>
    <cellStyle name="Normal 3 25 6 3 5" xfId="13661"/>
    <cellStyle name="Normal 3 25 6 4" xfId="4269"/>
    <cellStyle name="Normal 3 25 6 4 2" xfId="6743"/>
    <cellStyle name="Normal 3 25 6 4 3" xfId="9139"/>
    <cellStyle name="Normal 3 25 6 4 4" xfId="11823"/>
    <cellStyle name="Normal 3 25 6 4 5" xfId="14234"/>
    <cellStyle name="Normal 3 25 6 5" xfId="4919"/>
    <cellStyle name="Normal 3 25 6 6" xfId="7311"/>
    <cellStyle name="Normal 3 25 6 7" xfId="9993"/>
    <cellStyle name="Normal 3 25 6 8" xfId="12406"/>
    <cellStyle name="Normal 3 25 6 9" xfId="2618"/>
    <cellStyle name="Normal 3 25 7" xfId="426"/>
    <cellStyle name="Normal 3 25 7 2" xfId="5151"/>
    <cellStyle name="Normal 3 25 7 3" xfId="7543"/>
    <cellStyle name="Normal 3 25 7 4" xfId="10226"/>
    <cellStyle name="Normal 3 25 7 5" xfId="12638"/>
    <cellStyle name="Normal 3 25 7 6" xfId="2849"/>
    <cellStyle name="Normal 3 25 8" xfId="427"/>
    <cellStyle name="Normal 3 25 8 2" xfId="5109"/>
    <cellStyle name="Normal 3 25 8 3" xfId="7501"/>
    <cellStyle name="Normal 3 25 8 4" xfId="10184"/>
    <cellStyle name="Normal 3 25 8 5" xfId="12596"/>
    <cellStyle name="Normal 3 25 8 6" xfId="2807"/>
    <cellStyle name="Normal 3 25 9" xfId="428"/>
    <cellStyle name="Normal 3 25 9 2" xfId="5233"/>
    <cellStyle name="Normal 3 25 9 3" xfId="7625"/>
    <cellStyle name="Normal 3 25 9 4" xfId="10308"/>
    <cellStyle name="Normal 3 25 9 5" xfId="12720"/>
    <cellStyle name="Normal 3 25 9 6" xfId="2931"/>
    <cellStyle name="Normal 3 26" xfId="429"/>
    <cellStyle name="Normal 3 26 10" xfId="430"/>
    <cellStyle name="Normal 3 26 10 2" xfId="4493"/>
    <cellStyle name="Normal 3 26 11" xfId="431"/>
    <cellStyle name="Normal 3 26 11 2" xfId="4456"/>
    <cellStyle name="Normal 3 26 12" xfId="432"/>
    <cellStyle name="Normal 3 26 12 2" xfId="9347"/>
    <cellStyle name="Normal 3 26 13" xfId="433"/>
    <cellStyle name="Normal 3 26 13 2" xfId="9442"/>
    <cellStyle name="Normal 3 26 14" xfId="434"/>
    <cellStyle name="Normal 3 26 14 2" xfId="9526"/>
    <cellStyle name="Normal 3 26 15" xfId="1819"/>
    <cellStyle name="Normal 3 26 16" xfId="9612"/>
    <cellStyle name="Normal 3 26 2" xfId="435"/>
    <cellStyle name="Normal 3 26 2 2" xfId="2006"/>
    <cellStyle name="Normal 3 26 2 2 2" xfId="5326"/>
    <cellStyle name="Normal 3 26 2 2 3" xfId="7719"/>
    <cellStyle name="Normal 3 26 2 2 4" xfId="10403"/>
    <cellStyle name="Normal 3 26 2 2 5" xfId="12814"/>
    <cellStyle name="Normal 3 26 2 3" xfId="3430"/>
    <cellStyle name="Normal 3 26 2 3 2" xfId="5902"/>
    <cellStyle name="Normal 3 26 2 3 3" xfId="8298"/>
    <cellStyle name="Normal 3 26 2 3 4" xfId="10982"/>
    <cellStyle name="Normal 3 26 2 3 5" xfId="13393"/>
    <cellStyle name="Normal 3 26 2 4" xfId="4001"/>
    <cellStyle name="Normal 3 26 2 4 2" xfId="6475"/>
    <cellStyle name="Normal 3 26 2 4 3" xfId="8871"/>
    <cellStyle name="Normal 3 26 2 4 4" xfId="11555"/>
    <cellStyle name="Normal 3 26 2 4 5" xfId="13966"/>
    <cellStyle name="Normal 3 26 2 5" xfId="4651"/>
    <cellStyle name="Normal 3 26 2 6" xfId="7043"/>
    <cellStyle name="Normal 3 26 2 7" xfId="9725"/>
    <cellStyle name="Normal 3 26 2 8" xfId="12138"/>
    <cellStyle name="Normal 3 26 3" xfId="436"/>
    <cellStyle name="Normal 3 26 3 2" xfId="2192"/>
    <cellStyle name="Normal 3 26 3 2 2" xfId="5266"/>
    <cellStyle name="Normal 3 26 3 2 3" xfId="7659"/>
    <cellStyle name="Normal 3 26 3 2 4" xfId="10343"/>
    <cellStyle name="Normal 3 26 3 2 5" xfId="12754"/>
    <cellStyle name="Normal 3 26 3 3" xfId="3371"/>
    <cellStyle name="Normal 3 26 3 3 2" xfId="5842"/>
    <cellStyle name="Normal 3 26 3 3 3" xfId="8238"/>
    <cellStyle name="Normal 3 26 3 3 4" xfId="10922"/>
    <cellStyle name="Normal 3 26 3 3 5" xfId="13333"/>
    <cellStyle name="Normal 3 26 3 4" xfId="3941"/>
    <cellStyle name="Normal 3 26 3 4 2" xfId="6415"/>
    <cellStyle name="Normal 3 26 3 4 3" xfId="8811"/>
    <cellStyle name="Normal 3 26 3 4 4" xfId="11495"/>
    <cellStyle name="Normal 3 26 3 4 5" xfId="13906"/>
    <cellStyle name="Normal 3 26 3 5" xfId="4591"/>
    <cellStyle name="Normal 3 26 3 6" xfId="6983"/>
    <cellStyle name="Normal 3 26 3 7" xfId="9665"/>
    <cellStyle name="Normal 3 26 3 8" xfId="12078"/>
    <cellStyle name="Normal 3 26 4" xfId="437"/>
    <cellStyle name="Normal 3 26 4 2" xfId="2999"/>
    <cellStyle name="Normal 3 26 4 2 2" xfId="5410"/>
    <cellStyle name="Normal 3 26 4 2 3" xfId="7803"/>
    <cellStyle name="Normal 3 26 4 2 4" xfId="10487"/>
    <cellStyle name="Normal 3 26 4 2 5" xfId="12898"/>
    <cellStyle name="Normal 3 26 4 3" xfId="3514"/>
    <cellStyle name="Normal 3 26 4 3 2" xfId="5986"/>
    <cellStyle name="Normal 3 26 4 3 3" xfId="8382"/>
    <cellStyle name="Normal 3 26 4 3 4" xfId="11066"/>
    <cellStyle name="Normal 3 26 4 3 5" xfId="13477"/>
    <cellStyle name="Normal 3 26 4 4" xfId="4085"/>
    <cellStyle name="Normal 3 26 4 4 2" xfId="6559"/>
    <cellStyle name="Normal 3 26 4 4 3" xfId="8955"/>
    <cellStyle name="Normal 3 26 4 4 4" xfId="11639"/>
    <cellStyle name="Normal 3 26 4 4 5" xfId="14050"/>
    <cellStyle name="Normal 3 26 4 5" xfId="4735"/>
    <cellStyle name="Normal 3 26 4 6" xfId="7127"/>
    <cellStyle name="Normal 3 26 4 7" xfId="9809"/>
    <cellStyle name="Normal 3 26 4 8" xfId="12222"/>
    <cellStyle name="Normal 3 26 4 9" xfId="2505"/>
    <cellStyle name="Normal 3 26 5" xfId="438"/>
    <cellStyle name="Normal 3 26 5 2" xfId="3032"/>
    <cellStyle name="Normal 3 26 5 2 2" xfId="5497"/>
    <cellStyle name="Normal 3 26 5 2 3" xfId="7892"/>
    <cellStyle name="Normal 3 26 5 2 4" xfId="10576"/>
    <cellStyle name="Normal 3 26 5 2 5" xfId="12987"/>
    <cellStyle name="Normal 3 26 5 3" xfId="3602"/>
    <cellStyle name="Normal 3 26 5 3 2" xfId="6075"/>
    <cellStyle name="Normal 3 26 5 3 3" xfId="8471"/>
    <cellStyle name="Normal 3 26 5 3 4" xfId="11155"/>
    <cellStyle name="Normal 3 26 5 3 5" xfId="13566"/>
    <cellStyle name="Normal 3 26 5 4" xfId="4174"/>
    <cellStyle name="Normal 3 26 5 4 2" xfId="6648"/>
    <cellStyle name="Normal 3 26 5 4 3" xfId="9044"/>
    <cellStyle name="Normal 3 26 5 4 4" xfId="11728"/>
    <cellStyle name="Normal 3 26 5 4 5" xfId="14139"/>
    <cellStyle name="Normal 3 26 5 5" xfId="4824"/>
    <cellStyle name="Normal 3 26 5 6" xfId="7216"/>
    <cellStyle name="Normal 3 26 5 7" xfId="9898"/>
    <cellStyle name="Normal 3 26 5 8" xfId="12311"/>
    <cellStyle name="Normal 3 26 5 9" xfId="2526"/>
    <cellStyle name="Normal 3 26 6" xfId="439"/>
    <cellStyle name="Normal 3 26 6 2" xfId="3125"/>
    <cellStyle name="Normal 3 26 6 2 2" xfId="5594"/>
    <cellStyle name="Normal 3 26 6 2 3" xfId="7989"/>
    <cellStyle name="Normal 3 26 6 2 4" xfId="10673"/>
    <cellStyle name="Normal 3 26 6 2 5" xfId="13084"/>
    <cellStyle name="Normal 3 26 6 3" xfId="3699"/>
    <cellStyle name="Normal 3 26 6 3 2" xfId="6172"/>
    <cellStyle name="Normal 3 26 6 3 3" xfId="8568"/>
    <cellStyle name="Normal 3 26 6 3 4" xfId="11252"/>
    <cellStyle name="Normal 3 26 6 3 5" xfId="13663"/>
    <cellStyle name="Normal 3 26 6 4" xfId="4271"/>
    <cellStyle name="Normal 3 26 6 4 2" xfId="6745"/>
    <cellStyle name="Normal 3 26 6 4 3" xfId="9141"/>
    <cellStyle name="Normal 3 26 6 4 4" xfId="11825"/>
    <cellStyle name="Normal 3 26 6 4 5" xfId="14236"/>
    <cellStyle name="Normal 3 26 6 5" xfId="4921"/>
    <cellStyle name="Normal 3 26 6 6" xfId="7313"/>
    <cellStyle name="Normal 3 26 6 7" xfId="9995"/>
    <cellStyle name="Normal 3 26 6 8" xfId="12408"/>
    <cellStyle name="Normal 3 26 6 9" xfId="2620"/>
    <cellStyle name="Normal 3 26 7" xfId="440"/>
    <cellStyle name="Normal 3 26 7 2" xfId="5152"/>
    <cellStyle name="Normal 3 26 7 3" xfId="7544"/>
    <cellStyle name="Normal 3 26 7 4" xfId="10227"/>
    <cellStyle name="Normal 3 26 7 5" xfId="12639"/>
    <cellStyle name="Normal 3 26 7 6" xfId="2850"/>
    <cellStyle name="Normal 3 26 8" xfId="441"/>
    <cellStyle name="Normal 3 26 8 2" xfId="5108"/>
    <cellStyle name="Normal 3 26 8 3" xfId="7500"/>
    <cellStyle name="Normal 3 26 8 4" xfId="10183"/>
    <cellStyle name="Normal 3 26 8 5" xfId="12595"/>
    <cellStyle name="Normal 3 26 8 6" xfId="2806"/>
    <cellStyle name="Normal 3 26 9" xfId="442"/>
    <cellStyle name="Normal 3 26 9 2" xfId="5235"/>
    <cellStyle name="Normal 3 26 9 3" xfId="7627"/>
    <cellStyle name="Normal 3 26 9 4" xfId="10310"/>
    <cellStyle name="Normal 3 26 9 5" xfId="12722"/>
    <cellStyle name="Normal 3 26 9 6" xfId="2933"/>
    <cellStyle name="Normal 3 27" xfId="443"/>
    <cellStyle name="Normal 3 27 10" xfId="444"/>
    <cellStyle name="Normal 3 27 10 2" xfId="4494"/>
    <cellStyle name="Normal 3 27 11" xfId="445"/>
    <cellStyle name="Normal 3 27 11 2" xfId="4455"/>
    <cellStyle name="Normal 3 27 12" xfId="446"/>
    <cellStyle name="Normal 3 27 12 2" xfId="9348"/>
    <cellStyle name="Normal 3 27 13" xfId="447"/>
    <cellStyle name="Normal 3 27 13 2" xfId="9443"/>
    <cellStyle name="Normal 3 27 14" xfId="448"/>
    <cellStyle name="Normal 3 27 14 2" xfId="9527"/>
    <cellStyle name="Normal 3 27 15" xfId="1820"/>
    <cellStyle name="Normal 3 27 16" xfId="9611"/>
    <cellStyle name="Normal 3 27 2" xfId="449"/>
    <cellStyle name="Normal 3 27 2 2" xfId="2007"/>
    <cellStyle name="Normal 3 27 2 2 2" xfId="5327"/>
    <cellStyle name="Normal 3 27 2 2 3" xfId="7720"/>
    <cellStyle name="Normal 3 27 2 2 4" xfId="10404"/>
    <cellStyle name="Normal 3 27 2 2 5" xfId="12815"/>
    <cellStyle name="Normal 3 27 2 3" xfId="3431"/>
    <cellStyle name="Normal 3 27 2 3 2" xfId="5903"/>
    <cellStyle name="Normal 3 27 2 3 3" xfId="8299"/>
    <cellStyle name="Normal 3 27 2 3 4" xfId="10983"/>
    <cellStyle name="Normal 3 27 2 3 5" xfId="13394"/>
    <cellStyle name="Normal 3 27 2 4" xfId="4002"/>
    <cellStyle name="Normal 3 27 2 4 2" xfId="6476"/>
    <cellStyle name="Normal 3 27 2 4 3" xfId="8872"/>
    <cellStyle name="Normal 3 27 2 4 4" xfId="11556"/>
    <cellStyle name="Normal 3 27 2 4 5" xfId="13967"/>
    <cellStyle name="Normal 3 27 2 5" xfId="4652"/>
    <cellStyle name="Normal 3 27 2 6" xfId="7044"/>
    <cellStyle name="Normal 3 27 2 7" xfId="9726"/>
    <cellStyle name="Normal 3 27 2 8" xfId="12139"/>
    <cellStyle name="Normal 3 27 3" xfId="450"/>
    <cellStyle name="Normal 3 27 3 2" xfId="2193"/>
    <cellStyle name="Normal 3 27 3 2 2" xfId="5265"/>
    <cellStyle name="Normal 3 27 3 2 3" xfId="7658"/>
    <cellStyle name="Normal 3 27 3 2 4" xfId="10342"/>
    <cellStyle name="Normal 3 27 3 2 5" xfId="12753"/>
    <cellStyle name="Normal 3 27 3 3" xfId="3370"/>
    <cellStyle name="Normal 3 27 3 3 2" xfId="5841"/>
    <cellStyle name="Normal 3 27 3 3 3" xfId="8237"/>
    <cellStyle name="Normal 3 27 3 3 4" xfId="10921"/>
    <cellStyle name="Normal 3 27 3 3 5" xfId="13332"/>
    <cellStyle name="Normal 3 27 3 4" xfId="3940"/>
    <cellStyle name="Normal 3 27 3 4 2" xfId="6414"/>
    <cellStyle name="Normal 3 27 3 4 3" xfId="8810"/>
    <cellStyle name="Normal 3 27 3 4 4" xfId="11494"/>
    <cellStyle name="Normal 3 27 3 4 5" xfId="13905"/>
    <cellStyle name="Normal 3 27 3 5" xfId="4590"/>
    <cellStyle name="Normal 3 27 3 6" xfId="6982"/>
    <cellStyle name="Normal 3 27 3 7" xfId="9664"/>
    <cellStyle name="Normal 3 27 3 8" xfId="12077"/>
    <cellStyle name="Normal 3 27 4" xfId="451"/>
    <cellStyle name="Normal 3 27 4 2" xfId="3000"/>
    <cellStyle name="Normal 3 27 4 2 2" xfId="5411"/>
    <cellStyle name="Normal 3 27 4 2 3" xfId="7804"/>
    <cellStyle name="Normal 3 27 4 2 4" xfId="10488"/>
    <cellStyle name="Normal 3 27 4 2 5" xfId="12899"/>
    <cellStyle name="Normal 3 27 4 3" xfId="3515"/>
    <cellStyle name="Normal 3 27 4 3 2" xfId="5987"/>
    <cellStyle name="Normal 3 27 4 3 3" xfId="8383"/>
    <cellStyle name="Normal 3 27 4 3 4" xfId="11067"/>
    <cellStyle name="Normal 3 27 4 3 5" xfId="13478"/>
    <cellStyle name="Normal 3 27 4 4" xfId="4086"/>
    <cellStyle name="Normal 3 27 4 4 2" xfId="6560"/>
    <cellStyle name="Normal 3 27 4 4 3" xfId="8956"/>
    <cellStyle name="Normal 3 27 4 4 4" xfId="11640"/>
    <cellStyle name="Normal 3 27 4 4 5" xfId="14051"/>
    <cellStyle name="Normal 3 27 4 5" xfId="4736"/>
    <cellStyle name="Normal 3 27 4 6" xfId="7128"/>
    <cellStyle name="Normal 3 27 4 7" xfId="9810"/>
    <cellStyle name="Normal 3 27 4 8" xfId="12223"/>
    <cellStyle name="Normal 3 27 4 9" xfId="2506"/>
    <cellStyle name="Normal 3 27 5" xfId="452"/>
    <cellStyle name="Normal 3 27 5 2" xfId="3033"/>
    <cellStyle name="Normal 3 27 5 2 2" xfId="5498"/>
    <cellStyle name="Normal 3 27 5 2 3" xfId="7893"/>
    <cellStyle name="Normal 3 27 5 2 4" xfId="10577"/>
    <cellStyle name="Normal 3 27 5 2 5" xfId="12988"/>
    <cellStyle name="Normal 3 27 5 3" xfId="3603"/>
    <cellStyle name="Normal 3 27 5 3 2" xfId="6076"/>
    <cellStyle name="Normal 3 27 5 3 3" xfId="8472"/>
    <cellStyle name="Normal 3 27 5 3 4" xfId="11156"/>
    <cellStyle name="Normal 3 27 5 3 5" xfId="13567"/>
    <cellStyle name="Normal 3 27 5 4" xfId="4175"/>
    <cellStyle name="Normal 3 27 5 4 2" xfId="6649"/>
    <cellStyle name="Normal 3 27 5 4 3" xfId="9045"/>
    <cellStyle name="Normal 3 27 5 4 4" xfId="11729"/>
    <cellStyle name="Normal 3 27 5 4 5" xfId="14140"/>
    <cellStyle name="Normal 3 27 5 5" xfId="4825"/>
    <cellStyle name="Normal 3 27 5 6" xfId="7217"/>
    <cellStyle name="Normal 3 27 5 7" xfId="9899"/>
    <cellStyle name="Normal 3 27 5 8" xfId="12312"/>
    <cellStyle name="Normal 3 27 5 9" xfId="2527"/>
    <cellStyle name="Normal 3 27 6" xfId="453"/>
    <cellStyle name="Normal 3 27 6 2" xfId="3126"/>
    <cellStyle name="Normal 3 27 6 2 2" xfId="5595"/>
    <cellStyle name="Normal 3 27 6 2 3" xfId="7990"/>
    <cellStyle name="Normal 3 27 6 2 4" xfId="10674"/>
    <cellStyle name="Normal 3 27 6 2 5" xfId="13085"/>
    <cellStyle name="Normal 3 27 6 3" xfId="3700"/>
    <cellStyle name="Normal 3 27 6 3 2" xfId="6173"/>
    <cellStyle name="Normal 3 27 6 3 3" xfId="8569"/>
    <cellStyle name="Normal 3 27 6 3 4" xfId="11253"/>
    <cellStyle name="Normal 3 27 6 3 5" xfId="13664"/>
    <cellStyle name="Normal 3 27 6 4" xfId="4272"/>
    <cellStyle name="Normal 3 27 6 4 2" xfId="6746"/>
    <cellStyle name="Normal 3 27 6 4 3" xfId="9142"/>
    <cellStyle name="Normal 3 27 6 4 4" xfId="11826"/>
    <cellStyle name="Normal 3 27 6 4 5" xfId="14237"/>
    <cellStyle name="Normal 3 27 6 5" xfId="4922"/>
    <cellStyle name="Normal 3 27 6 6" xfId="7314"/>
    <cellStyle name="Normal 3 27 6 7" xfId="9996"/>
    <cellStyle name="Normal 3 27 6 8" xfId="12409"/>
    <cellStyle name="Normal 3 27 6 9" xfId="2621"/>
    <cellStyle name="Normal 3 27 7" xfId="454"/>
    <cellStyle name="Normal 3 27 7 2" xfId="5153"/>
    <cellStyle name="Normal 3 27 7 3" xfId="7545"/>
    <cellStyle name="Normal 3 27 7 4" xfId="10228"/>
    <cellStyle name="Normal 3 27 7 5" xfId="12640"/>
    <cellStyle name="Normal 3 27 7 6" xfId="2851"/>
    <cellStyle name="Normal 3 27 8" xfId="455"/>
    <cellStyle name="Normal 3 27 8 2" xfId="5107"/>
    <cellStyle name="Normal 3 27 8 3" xfId="7499"/>
    <cellStyle name="Normal 3 27 8 4" xfId="10182"/>
    <cellStyle name="Normal 3 27 8 5" xfId="12594"/>
    <cellStyle name="Normal 3 27 8 6" xfId="2805"/>
    <cellStyle name="Normal 3 27 9" xfId="456"/>
    <cellStyle name="Normal 3 27 9 2" xfId="5236"/>
    <cellStyle name="Normal 3 27 9 3" xfId="7628"/>
    <cellStyle name="Normal 3 27 9 4" xfId="10311"/>
    <cellStyle name="Normal 3 27 9 5" xfId="12723"/>
    <cellStyle name="Normal 3 27 9 6" xfId="2934"/>
    <cellStyle name="Normal 3 28" xfId="457"/>
    <cellStyle name="Normal 3 28 10" xfId="458"/>
    <cellStyle name="Normal 3 28 10 2" xfId="4495"/>
    <cellStyle name="Normal 3 28 11" xfId="459"/>
    <cellStyle name="Normal 3 28 11 2" xfId="4454"/>
    <cellStyle name="Normal 3 28 12" xfId="460"/>
    <cellStyle name="Normal 3 28 12 2" xfId="9349"/>
    <cellStyle name="Normal 3 28 13" xfId="461"/>
    <cellStyle name="Normal 3 28 13 2" xfId="9444"/>
    <cellStyle name="Normal 3 28 14" xfId="462"/>
    <cellStyle name="Normal 3 28 14 2" xfId="9528"/>
    <cellStyle name="Normal 3 28 15" xfId="1821"/>
    <cellStyle name="Normal 3 28 16" xfId="9610"/>
    <cellStyle name="Normal 3 28 2" xfId="463"/>
    <cellStyle name="Normal 3 28 2 2" xfId="2008"/>
    <cellStyle name="Normal 3 28 2 2 2" xfId="5328"/>
    <cellStyle name="Normal 3 28 2 2 3" xfId="7721"/>
    <cellStyle name="Normal 3 28 2 2 4" xfId="10405"/>
    <cellStyle name="Normal 3 28 2 2 5" xfId="12816"/>
    <cellStyle name="Normal 3 28 2 3" xfId="3432"/>
    <cellStyle name="Normal 3 28 2 3 2" xfId="5904"/>
    <cellStyle name="Normal 3 28 2 3 3" xfId="8300"/>
    <cellStyle name="Normal 3 28 2 3 4" xfId="10984"/>
    <cellStyle name="Normal 3 28 2 3 5" xfId="13395"/>
    <cellStyle name="Normal 3 28 2 4" xfId="4003"/>
    <cellStyle name="Normal 3 28 2 4 2" xfId="6477"/>
    <cellStyle name="Normal 3 28 2 4 3" xfId="8873"/>
    <cellStyle name="Normal 3 28 2 4 4" xfId="11557"/>
    <cellStyle name="Normal 3 28 2 4 5" xfId="13968"/>
    <cellStyle name="Normal 3 28 2 5" xfId="4653"/>
    <cellStyle name="Normal 3 28 2 6" xfId="7045"/>
    <cellStyle name="Normal 3 28 2 7" xfId="9727"/>
    <cellStyle name="Normal 3 28 2 8" xfId="12140"/>
    <cellStyle name="Normal 3 28 3" xfId="464"/>
    <cellStyle name="Normal 3 28 3 2" xfId="2194"/>
    <cellStyle name="Normal 3 28 3 2 2" xfId="5264"/>
    <cellStyle name="Normal 3 28 3 2 3" xfId="7657"/>
    <cellStyle name="Normal 3 28 3 2 4" xfId="10341"/>
    <cellStyle name="Normal 3 28 3 2 5" xfId="12752"/>
    <cellStyle name="Normal 3 28 3 3" xfId="3369"/>
    <cellStyle name="Normal 3 28 3 3 2" xfId="5840"/>
    <cellStyle name="Normal 3 28 3 3 3" xfId="8236"/>
    <cellStyle name="Normal 3 28 3 3 4" xfId="10920"/>
    <cellStyle name="Normal 3 28 3 3 5" xfId="13331"/>
    <cellStyle name="Normal 3 28 3 4" xfId="3939"/>
    <cellStyle name="Normal 3 28 3 4 2" xfId="6413"/>
    <cellStyle name="Normal 3 28 3 4 3" xfId="8809"/>
    <cellStyle name="Normal 3 28 3 4 4" xfId="11493"/>
    <cellStyle name="Normal 3 28 3 4 5" xfId="13904"/>
    <cellStyle name="Normal 3 28 3 5" xfId="4589"/>
    <cellStyle name="Normal 3 28 3 6" xfId="6981"/>
    <cellStyle name="Normal 3 28 3 7" xfId="9663"/>
    <cellStyle name="Normal 3 28 3 8" xfId="12076"/>
    <cellStyle name="Normal 3 28 4" xfId="465"/>
    <cellStyle name="Normal 3 28 4 2" xfId="3001"/>
    <cellStyle name="Normal 3 28 4 2 2" xfId="5412"/>
    <cellStyle name="Normal 3 28 4 2 3" xfId="7805"/>
    <cellStyle name="Normal 3 28 4 2 4" xfId="10489"/>
    <cellStyle name="Normal 3 28 4 2 5" xfId="12900"/>
    <cellStyle name="Normal 3 28 4 3" xfId="3516"/>
    <cellStyle name="Normal 3 28 4 3 2" xfId="5988"/>
    <cellStyle name="Normal 3 28 4 3 3" xfId="8384"/>
    <cellStyle name="Normal 3 28 4 3 4" xfId="11068"/>
    <cellStyle name="Normal 3 28 4 3 5" xfId="13479"/>
    <cellStyle name="Normal 3 28 4 4" xfId="4087"/>
    <cellStyle name="Normal 3 28 4 4 2" xfId="6561"/>
    <cellStyle name="Normal 3 28 4 4 3" xfId="8957"/>
    <cellStyle name="Normal 3 28 4 4 4" xfId="11641"/>
    <cellStyle name="Normal 3 28 4 4 5" xfId="14052"/>
    <cellStyle name="Normal 3 28 4 5" xfId="4737"/>
    <cellStyle name="Normal 3 28 4 6" xfId="7129"/>
    <cellStyle name="Normal 3 28 4 7" xfId="9811"/>
    <cellStyle name="Normal 3 28 4 8" xfId="12224"/>
    <cellStyle name="Normal 3 28 4 9" xfId="2507"/>
    <cellStyle name="Normal 3 28 5" xfId="466"/>
    <cellStyle name="Normal 3 28 5 2" xfId="3034"/>
    <cellStyle name="Normal 3 28 5 2 2" xfId="5499"/>
    <cellStyle name="Normal 3 28 5 2 3" xfId="7894"/>
    <cellStyle name="Normal 3 28 5 2 4" xfId="10578"/>
    <cellStyle name="Normal 3 28 5 2 5" xfId="12989"/>
    <cellStyle name="Normal 3 28 5 3" xfId="3604"/>
    <cellStyle name="Normal 3 28 5 3 2" xfId="6077"/>
    <cellStyle name="Normal 3 28 5 3 3" xfId="8473"/>
    <cellStyle name="Normal 3 28 5 3 4" xfId="11157"/>
    <cellStyle name="Normal 3 28 5 3 5" xfId="13568"/>
    <cellStyle name="Normal 3 28 5 4" xfId="4176"/>
    <cellStyle name="Normal 3 28 5 4 2" xfId="6650"/>
    <cellStyle name="Normal 3 28 5 4 3" xfId="9046"/>
    <cellStyle name="Normal 3 28 5 4 4" xfId="11730"/>
    <cellStyle name="Normal 3 28 5 4 5" xfId="14141"/>
    <cellStyle name="Normal 3 28 5 5" xfId="4826"/>
    <cellStyle name="Normal 3 28 5 6" xfId="7218"/>
    <cellStyle name="Normal 3 28 5 7" xfId="9900"/>
    <cellStyle name="Normal 3 28 5 8" xfId="12313"/>
    <cellStyle name="Normal 3 28 5 9" xfId="2528"/>
    <cellStyle name="Normal 3 28 6" xfId="467"/>
    <cellStyle name="Normal 3 28 6 2" xfId="3127"/>
    <cellStyle name="Normal 3 28 6 2 2" xfId="5596"/>
    <cellStyle name="Normal 3 28 6 2 3" xfId="7991"/>
    <cellStyle name="Normal 3 28 6 2 4" xfId="10675"/>
    <cellStyle name="Normal 3 28 6 2 5" xfId="13086"/>
    <cellStyle name="Normal 3 28 6 3" xfId="3701"/>
    <cellStyle name="Normal 3 28 6 3 2" xfId="6174"/>
    <cellStyle name="Normal 3 28 6 3 3" xfId="8570"/>
    <cellStyle name="Normal 3 28 6 3 4" xfId="11254"/>
    <cellStyle name="Normal 3 28 6 3 5" xfId="13665"/>
    <cellStyle name="Normal 3 28 6 4" xfId="4273"/>
    <cellStyle name="Normal 3 28 6 4 2" xfId="6747"/>
    <cellStyle name="Normal 3 28 6 4 3" xfId="9143"/>
    <cellStyle name="Normal 3 28 6 4 4" xfId="11827"/>
    <cellStyle name="Normal 3 28 6 4 5" xfId="14238"/>
    <cellStyle name="Normal 3 28 6 5" xfId="4923"/>
    <cellStyle name="Normal 3 28 6 6" xfId="7315"/>
    <cellStyle name="Normal 3 28 6 7" xfId="9997"/>
    <cellStyle name="Normal 3 28 6 8" xfId="12410"/>
    <cellStyle name="Normal 3 28 6 9" xfId="2622"/>
    <cellStyle name="Normal 3 28 7" xfId="468"/>
    <cellStyle name="Normal 3 28 7 2" xfId="5154"/>
    <cellStyle name="Normal 3 28 7 3" xfId="7546"/>
    <cellStyle name="Normal 3 28 7 4" xfId="10229"/>
    <cellStyle name="Normal 3 28 7 5" xfId="12641"/>
    <cellStyle name="Normal 3 28 7 6" xfId="2852"/>
    <cellStyle name="Normal 3 28 8" xfId="469"/>
    <cellStyle name="Normal 3 28 8 2" xfId="5106"/>
    <cellStyle name="Normal 3 28 8 3" xfId="7498"/>
    <cellStyle name="Normal 3 28 8 4" xfId="10181"/>
    <cellStyle name="Normal 3 28 8 5" xfId="12593"/>
    <cellStyle name="Normal 3 28 8 6" xfId="2804"/>
    <cellStyle name="Normal 3 28 9" xfId="470"/>
    <cellStyle name="Normal 3 28 9 2" xfId="5237"/>
    <cellStyle name="Normal 3 28 9 3" xfId="7629"/>
    <cellStyle name="Normal 3 28 9 4" xfId="10312"/>
    <cellStyle name="Normal 3 28 9 5" xfId="12724"/>
    <cellStyle name="Normal 3 28 9 6" xfId="2935"/>
    <cellStyle name="Normal 3 29" xfId="471"/>
    <cellStyle name="Normal 3 29 10" xfId="472"/>
    <cellStyle name="Normal 3 29 10 2" xfId="4496"/>
    <cellStyle name="Normal 3 29 11" xfId="473"/>
    <cellStyle name="Normal 3 29 11 2" xfId="4453"/>
    <cellStyle name="Normal 3 29 12" xfId="474"/>
    <cellStyle name="Normal 3 29 12 2" xfId="9350"/>
    <cellStyle name="Normal 3 29 13" xfId="475"/>
    <cellStyle name="Normal 3 29 13 2" xfId="9445"/>
    <cellStyle name="Normal 3 29 14" xfId="476"/>
    <cellStyle name="Normal 3 29 14 2" xfId="9529"/>
    <cellStyle name="Normal 3 29 15" xfId="1822"/>
    <cellStyle name="Normal 3 29 16" xfId="9609"/>
    <cellStyle name="Normal 3 29 2" xfId="477"/>
    <cellStyle name="Normal 3 29 2 2" xfId="2009"/>
    <cellStyle name="Normal 3 29 2 2 2" xfId="5329"/>
    <cellStyle name="Normal 3 29 2 2 3" xfId="7722"/>
    <cellStyle name="Normal 3 29 2 2 4" xfId="10406"/>
    <cellStyle name="Normal 3 29 2 2 5" xfId="12817"/>
    <cellStyle name="Normal 3 29 2 3" xfId="3433"/>
    <cellStyle name="Normal 3 29 2 3 2" xfId="5905"/>
    <cellStyle name="Normal 3 29 2 3 3" xfId="8301"/>
    <cellStyle name="Normal 3 29 2 3 4" xfId="10985"/>
    <cellStyle name="Normal 3 29 2 3 5" xfId="13396"/>
    <cellStyle name="Normal 3 29 2 4" xfId="4004"/>
    <cellStyle name="Normal 3 29 2 4 2" xfId="6478"/>
    <cellStyle name="Normal 3 29 2 4 3" xfId="8874"/>
    <cellStyle name="Normal 3 29 2 4 4" xfId="11558"/>
    <cellStyle name="Normal 3 29 2 4 5" xfId="13969"/>
    <cellStyle name="Normal 3 29 2 5" xfId="4654"/>
    <cellStyle name="Normal 3 29 2 6" xfId="7046"/>
    <cellStyle name="Normal 3 29 2 7" xfId="9728"/>
    <cellStyle name="Normal 3 29 2 8" xfId="12141"/>
    <cellStyle name="Normal 3 29 3" xfId="478"/>
    <cellStyle name="Normal 3 29 3 2" xfId="2195"/>
    <cellStyle name="Normal 3 29 3 2 2" xfId="5263"/>
    <cellStyle name="Normal 3 29 3 2 3" xfId="7656"/>
    <cellStyle name="Normal 3 29 3 2 4" xfId="10340"/>
    <cellStyle name="Normal 3 29 3 2 5" xfId="12751"/>
    <cellStyle name="Normal 3 29 3 3" xfId="3368"/>
    <cellStyle name="Normal 3 29 3 3 2" xfId="5839"/>
    <cellStyle name="Normal 3 29 3 3 3" xfId="8235"/>
    <cellStyle name="Normal 3 29 3 3 4" xfId="10919"/>
    <cellStyle name="Normal 3 29 3 3 5" xfId="13330"/>
    <cellStyle name="Normal 3 29 3 4" xfId="3938"/>
    <cellStyle name="Normal 3 29 3 4 2" xfId="6412"/>
    <cellStyle name="Normal 3 29 3 4 3" xfId="8808"/>
    <cellStyle name="Normal 3 29 3 4 4" xfId="11492"/>
    <cellStyle name="Normal 3 29 3 4 5" xfId="13903"/>
    <cellStyle name="Normal 3 29 3 5" xfId="4588"/>
    <cellStyle name="Normal 3 29 3 6" xfId="6980"/>
    <cellStyle name="Normal 3 29 3 7" xfId="9662"/>
    <cellStyle name="Normal 3 29 3 8" xfId="12075"/>
    <cellStyle name="Normal 3 29 4" xfId="479"/>
    <cellStyle name="Normal 3 29 4 2" xfId="3002"/>
    <cellStyle name="Normal 3 29 4 2 2" xfId="5413"/>
    <cellStyle name="Normal 3 29 4 2 3" xfId="7806"/>
    <cellStyle name="Normal 3 29 4 2 4" xfId="10490"/>
    <cellStyle name="Normal 3 29 4 2 5" xfId="12901"/>
    <cellStyle name="Normal 3 29 4 3" xfId="3517"/>
    <cellStyle name="Normal 3 29 4 3 2" xfId="5989"/>
    <cellStyle name="Normal 3 29 4 3 3" xfId="8385"/>
    <cellStyle name="Normal 3 29 4 3 4" xfId="11069"/>
    <cellStyle name="Normal 3 29 4 3 5" xfId="13480"/>
    <cellStyle name="Normal 3 29 4 4" xfId="4088"/>
    <cellStyle name="Normal 3 29 4 4 2" xfId="6562"/>
    <cellStyle name="Normal 3 29 4 4 3" xfId="8958"/>
    <cellStyle name="Normal 3 29 4 4 4" xfId="11642"/>
    <cellStyle name="Normal 3 29 4 4 5" xfId="14053"/>
    <cellStyle name="Normal 3 29 4 5" xfId="4738"/>
    <cellStyle name="Normal 3 29 4 6" xfId="7130"/>
    <cellStyle name="Normal 3 29 4 7" xfId="9812"/>
    <cellStyle name="Normal 3 29 4 8" xfId="12225"/>
    <cellStyle name="Normal 3 29 4 9" xfId="2508"/>
    <cellStyle name="Normal 3 29 5" xfId="480"/>
    <cellStyle name="Normal 3 29 5 2" xfId="3035"/>
    <cellStyle name="Normal 3 29 5 2 2" xfId="5501"/>
    <cellStyle name="Normal 3 29 5 2 3" xfId="7896"/>
    <cellStyle name="Normal 3 29 5 2 4" xfId="10580"/>
    <cellStyle name="Normal 3 29 5 2 5" xfId="12991"/>
    <cellStyle name="Normal 3 29 5 3" xfId="3606"/>
    <cellStyle name="Normal 3 29 5 3 2" xfId="6079"/>
    <cellStyle name="Normal 3 29 5 3 3" xfId="8475"/>
    <cellStyle name="Normal 3 29 5 3 4" xfId="11159"/>
    <cellStyle name="Normal 3 29 5 3 5" xfId="13570"/>
    <cellStyle name="Normal 3 29 5 4" xfId="4178"/>
    <cellStyle name="Normal 3 29 5 4 2" xfId="6652"/>
    <cellStyle name="Normal 3 29 5 4 3" xfId="9048"/>
    <cellStyle name="Normal 3 29 5 4 4" xfId="11732"/>
    <cellStyle name="Normal 3 29 5 4 5" xfId="14143"/>
    <cellStyle name="Normal 3 29 5 5" xfId="4828"/>
    <cellStyle name="Normal 3 29 5 6" xfId="7220"/>
    <cellStyle name="Normal 3 29 5 7" xfId="9902"/>
    <cellStyle name="Normal 3 29 5 8" xfId="12315"/>
    <cellStyle name="Normal 3 29 5 9" xfId="2530"/>
    <cellStyle name="Normal 3 29 6" xfId="481"/>
    <cellStyle name="Normal 3 29 6 2" xfId="3128"/>
    <cellStyle name="Normal 3 29 6 2 2" xfId="5597"/>
    <cellStyle name="Normal 3 29 6 2 3" xfId="7992"/>
    <cellStyle name="Normal 3 29 6 2 4" xfId="10676"/>
    <cellStyle name="Normal 3 29 6 2 5" xfId="13087"/>
    <cellStyle name="Normal 3 29 6 3" xfId="3702"/>
    <cellStyle name="Normal 3 29 6 3 2" xfId="6175"/>
    <cellStyle name="Normal 3 29 6 3 3" xfId="8571"/>
    <cellStyle name="Normal 3 29 6 3 4" xfId="11255"/>
    <cellStyle name="Normal 3 29 6 3 5" xfId="13666"/>
    <cellStyle name="Normal 3 29 6 4" xfId="4274"/>
    <cellStyle name="Normal 3 29 6 4 2" xfId="6748"/>
    <cellStyle name="Normal 3 29 6 4 3" xfId="9144"/>
    <cellStyle name="Normal 3 29 6 4 4" xfId="11828"/>
    <cellStyle name="Normal 3 29 6 4 5" xfId="14239"/>
    <cellStyle name="Normal 3 29 6 5" xfId="4924"/>
    <cellStyle name="Normal 3 29 6 6" xfId="7316"/>
    <cellStyle name="Normal 3 29 6 7" xfId="9998"/>
    <cellStyle name="Normal 3 29 6 8" xfId="12411"/>
    <cellStyle name="Normal 3 29 6 9" xfId="2623"/>
    <cellStyle name="Normal 3 29 7" xfId="482"/>
    <cellStyle name="Normal 3 29 7 2" xfId="5155"/>
    <cellStyle name="Normal 3 29 7 3" xfId="7547"/>
    <cellStyle name="Normal 3 29 7 4" xfId="10230"/>
    <cellStyle name="Normal 3 29 7 5" xfId="12642"/>
    <cellStyle name="Normal 3 29 7 6" xfId="2853"/>
    <cellStyle name="Normal 3 29 8" xfId="483"/>
    <cellStyle name="Normal 3 29 8 2" xfId="5105"/>
    <cellStyle name="Normal 3 29 8 3" xfId="7497"/>
    <cellStyle name="Normal 3 29 8 4" xfId="10180"/>
    <cellStyle name="Normal 3 29 8 5" xfId="12592"/>
    <cellStyle name="Normal 3 29 8 6" xfId="2803"/>
    <cellStyle name="Normal 3 29 9" xfId="484"/>
    <cellStyle name="Normal 3 29 9 2" xfId="5238"/>
    <cellStyle name="Normal 3 29 9 3" xfId="7630"/>
    <cellStyle name="Normal 3 29 9 4" xfId="10313"/>
    <cellStyle name="Normal 3 29 9 5" xfId="12725"/>
    <cellStyle name="Normal 3 29 9 6" xfId="2936"/>
    <cellStyle name="Normal 3 3" xfId="485"/>
    <cellStyle name="Normal 3 3 10" xfId="486"/>
    <cellStyle name="Normal 3 3 10 10" xfId="487"/>
    <cellStyle name="Normal 3 3 10 10 2" xfId="4498"/>
    <cellStyle name="Normal 3 3 10 11" xfId="488"/>
    <cellStyle name="Normal 3 3 10 11 2" xfId="4451"/>
    <cellStyle name="Normal 3 3 10 12" xfId="489"/>
    <cellStyle name="Normal 3 3 10 12 2" xfId="9352"/>
    <cellStyle name="Normal 3 3 10 13" xfId="490"/>
    <cellStyle name="Normal 3 3 10 13 2" xfId="9447"/>
    <cellStyle name="Normal 3 3 10 14" xfId="491"/>
    <cellStyle name="Normal 3 3 10 14 2" xfId="9531"/>
    <cellStyle name="Normal 3 3 10 15" xfId="1824"/>
    <cellStyle name="Normal 3 3 10 16" xfId="11988"/>
    <cellStyle name="Normal 3 3 10 2" xfId="492"/>
    <cellStyle name="Normal 3 3 10 2 2" xfId="2011"/>
    <cellStyle name="Normal 3 3 10 2 2 2" xfId="5331"/>
    <cellStyle name="Normal 3 3 10 2 2 3" xfId="7724"/>
    <cellStyle name="Normal 3 3 10 2 2 4" xfId="10408"/>
    <cellStyle name="Normal 3 3 10 2 2 5" xfId="12819"/>
    <cellStyle name="Normal 3 3 10 2 3" xfId="3435"/>
    <cellStyle name="Normal 3 3 10 2 3 2" xfId="5907"/>
    <cellStyle name="Normal 3 3 10 2 3 3" xfId="8303"/>
    <cellStyle name="Normal 3 3 10 2 3 4" xfId="10987"/>
    <cellStyle name="Normal 3 3 10 2 3 5" xfId="13398"/>
    <cellStyle name="Normal 3 3 10 2 4" xfId="4006"/>
    <cellStyle name="Normal 3 3 10 2 4 2" xfId="6480"/>
    <cellStyle name="Normal 3 3 10 2 4 3" xfId="8876"/>
    <cellStyle name="Normal 3 3 10 2 4 4" xfId="11560"/>
    <cellStyle name="Normal 3 3 10 2 4 5" xfId="13971"/>
    <cellStyle name="Normal 3 3 10 2 5" xfId="4656"/>
    <cellStyle name="Normal 3 3 10 2 6" xfId="7048"/>
    <cellStyle name="Normal 3 3 10 2 7" xfId="9730"/>
    <cellStyle name="Normal 3 3 10 2 8" xfId="12143"/>
    <cellStyle name="Normal 3 3 10 3" xfId="493"/>
    <cellStyle name="Normal 3 3 10 3 2" xfId="2197"/>
    <cellStyle name="Normal 3 3 10 3 2 2" xfId="5261"/>
    <cellStyle name="Normal 3 3 10 3 2 3" xfId="7654"/>
    <cellStyle name="Normal 3 3 10 3 2 4" xfId="10338"/>
    <cellStyle name="Normal 3 3 10 3 2 5" xfId="12749"/>
    <cellStyle name="Normal 3 3 10 3 3" xfId="3366"/>
    <cellStyle name="Normal 3 3 10 3 3 2" xfId="5837"/>
    <cellStyle name="Normal 3 3 10 3 3 3" xfId="8233"/>
    <cellStyle name="Normal 3 3 10 3 3 4" xfId="10917"/>
    <cellStyle name="Normal 3 3 10 3 3 5" xfId="13328"/>
    <cellStyle name="Normal 3 3 10 3 4" xfId="3936"/>
    <cellStyle name="Normal 3 3 10 3 4 2" xfId="6410"/>
    <cellStyle name="Normal 3 3 10 3 4 3" xfId="8806"/>
    <cellStyle name="Normal 3 3 10 3 4 4" xfId="11490"/>
    <cellStyle name="Normal 3 3 10 3 4 5" xfId="13901"/>
    <cellStyle name="Normal 3 3 10 3 5" xfId="4586"/>
    <cellStyle name="Normal 3 3 10 3 6" xfId="6978"/>
    <cellStyle name="Normal 3 3 10 3 7" xfId="9660"/>
    <cellStyle name="Normal 3 3 10 3 8" xfId="12073"/>
    <cellStyle name="Normal 3 3 10 4" xfId="494"/>
    <cellStyle name="Normal 3 3 10 4 2" xfId="2952"/>
    <cellStyle name="Normal 3 3 10 4 2 2" xfId="5254"/>
    <cellStyle name="Normal 3 3 10 4 2 3" xfId="7647"/>
    <cellStyle name="Normal 3 3 10 4 2 4" xfId="10331"/>
    <cellStyle name="Normal 3 3 10 4 2 5" xfId="12742"/>
    <cellStyle name="Normal 3 3 10 4 3" xfId="3359"/>
    <cellStyle name="Normal 3 3 10 4 3 2" xfId="5830"/>
    <cellStyle name="Normal 3 3 10 4 3 3" xfId="8226"/>
    <cellStyle name="Normal 3 3 10 4 3 4" xfId="10910"/>
    <cellStyle name="Normal 3 3 10 4 3 5" xfId="13321"/>
    <cellStyle name="Normal 3 3 10 4 4" xfId="3929"/>
    <cellStyle name="Normal 3 3 10 4 4 2" xfId="6403"/>
    <cellStyle name="Normal 3 3 10 4 4 3" xfId="8799"/>
    <cellStyle name="Normal 3 3 10 4 4 4" xfId="11483"/>
    <cellStyle name="Normal 3 3 10 4 4 5" xfId="13894"/>
    <cellStyle name="Normal 3 3 10 4 5" xfId="4579"/>
    <cellStyle name="Normal 3 3 10 4 6" xfId="6971"/>
    <cellStyle name="Normal 3 3 10 4 7" xfId="9653"/>
    <cellStyle name="Normal 3 3 10 4 8" xfId="12066"/>
    <cellStyle name="Normal 3 3 10 4 9" xfId="2447"/>
    <cellStyle name="Normal 3 3 10 5" xfId="495"/>
    <cellStyle name="Normal 3 3 10 5 2" xfId="3037"/>
    <cellStyle name="Normal 3 3 10 5 2 2" xfId="5503"/>
    <cellStyle name="Normal 3 3 10 5 2 3" xfId="7898"/>
    <cellStyle name="Normal 3 3 10 5 2 4" xfId="10582"/>
    <cellStyle name="Normal 3 3 10 5 2 5" xfId="12993"/>
    <cellStyle name="Normal 3 3 10 5 3" xfId="3608"/>
    <cellStyle name="Normal 3 3 10 5 3 2" xfId="6081"/>
    <cellStyle name="Normal 3 3 10 5 3 3" xfId="8477"/>
    <cellStyle name="Normal 3 3 10 5 3 4" xfId="11161"/>
    <cellStyle name="Normal 3 3 10 5 3 5" xfId="13572"/>
    <cellStyle name="Normal 3 3 10 5 4" xfId="4180"/>
    <cellStyle name="Normal 3 3 10 5 4 2" xfId="6654"/>
    <cellStyle name="Normal 3 3 10 5 4 3" xfId="9050"/>
    <cellStyle name="Normal 3 3 10 5 4 4" xfId="11734"/>
    <cellStyle name="Normal 3 3 10 5 4 5" xfId="14145"/>
    <cellStyle name="Normal 3 3 10 5 5" xfId="4830"/>
    <cellStyle name="Normal 3 3 10 5 6" xfId="7222"/>
    <cellStyle name="Normal 3 3 10 5 7" xfId="9904"/>
    <cellStyle name="Normal 3 3 10 5 8" xfId="12317"/>
    <cellStyle name="Normal 3 3 10 5 9" xfId="2532"/>
    <cellStyle name="Normal 3 3 10 6" xfId="496"/>
    <cellStyle name="Normal 3 3 10 6 2" xfId="3043"/>
    <cellStyle name="Normal 3 3 10 6 2 2" xfId="5509"/>
    <cellStyle name="Normal 3 3 10 6 2 3" xfId="7904"/>
    <cellStyle name="Normal 3 3 10 6 2 4" xfId="10588"/>
    <cellStyle name="Normal 3 3 10 6 2 5" xfId="12999"/>
    <cellStyle name="Normal 3 3 10 6 3" xfId="3614"/>
    <cellStyle name="Normal 3 3 10 6 3 2" xfId="6087"/>
    <cellStyle name="Normal 3 3 10 6 3 3" xfId="8483"/>
    <cellStyle name="Normal 3 3 10 6 3 4" xfId="11167"/>
    <cellStyle name="Normal 3 3 10 6 3 5" xfId="13578"/>
    <cellStyle name="Normal 3 3 10 6 4" xfId="4186"/>
    <cellStyle name="Normal 3 3 10 6 4 2" xfId="6660"/>
    <cellStyle name="Normal 3 3 10 6 4 3" xfId="9056"/>
    <cellStyle name="Normal 3 3 10 6 4 4" xfId="11740"/>
    <cellStyle name="Normal 3 3 10 6 4 5" xfId="14151"/>
    <cellStyle name="Normal 3 3 10 6 5" xfId="4836"/>
    <cellStyle name="Normal 3 3 10 6 6" xfId="7228"/>
    <cellStyle name="Normal 3 3 10 6 7" xfId="9910"/>
    <cellStyle name="Normal 3 3 10 6 8" xfId="12323"/>
    <cellStyle name="Normal 3 3 10 6 9" xfId="2538"/>
    <cellStyle name="Normal 3 3 10 7" xfId="497"/>
    <cellStyle name="Normal 3 3 10 7 2" xfId="5157"/>
    <cellStyle name="Normal 3 3 10 7 3" xfId="7549"/>
    <cellStyle name="Normal 3 3 10 7 4" xfId="10232"/>
    <cellStyle name="Normal 3 3 10 7 5" xfId="12644"/>
    <cellStyle name="Normal 3 3 10 7 6" xfId="2855"/>
    <cellStyle name="Normal 3 3 10 8" xfId="498"/>
    <cellStyle name="Normal 3 3 10 8 2" xfId="5103"/>
    <cellStyle name="Normal 3 3 10 8 3" xfId="7495"/>
    <cellStyle name="Normal 3 3 10 8 4" xfId="10178"/>
    <cellStyle name="Normal 3 3 10 8 5" xfId="12590"/>
    <cellStyle name="Normal 3 3 10 8 6" xfId="2801"/>
    <cellStyle name="Normal 3 3 10 9" xfId="499"/>
    <cellStyle name="Normal 3 3 10 9 2" xfId="5089"/>
    <cellStyle name="Normal 3 3 10 9 3" xfId="7481"/>
    <cellStyle name="Normal 3 3 10 9 4" xfId="10164"/>
    <cellStyle name="Normal 3 3 10 9 5" xfId="12576"/>
    <cellStyle name="Normal 3 3 10 9 6" xfId="2787"/>
    <cellStyle name="Normal 3 3 11" xfId="500"/>
    <cellStyle name="Normal 3 3 11 2" xfId="2010"/>
    <cellStyle name="Normal 3 3 11 2 2" xfId="5330"/>
    <cellStyle name="Normal 3 3 11 2 3" xfId="7723"/>
    <cellStyle name="Normal 3 3 11 2 4" xfId="10407"/>
    <cellStyle name="Normal 3 3 11 2 5" xfId="12818"/>
    <cellStyle name="Normal 3 3 11 3" xfId="3434"/>
    <cellStyle name="Normal 3 3 11 3 2" xfId="5906"/>
    <cellStyle name="Normal 3 3 11 3 3" xfId="8302"/>
    <cellStyle name="Normal 3 3 11 3 4" xfId="10986"/>
    <cellStyle name="Normal 3 3 11 3 5" xfId="13397"/>
    <cellStyle name="Normal 3 3 11 4" xfId="4005"/>
    <cellStyle name="Normal 3 3 11 4 2" xfId="6479"/>
    <cellStyle name="Normal 3 3 11 4 3" xfId="8875"/>
    <cellStyle name="Normal 3 3 11 4 4" xfId="11559"/>
    <cellStyle name="Normal 3 3 11 4 5" xfId="13970"/>
    <cellStyle name="Normal 3 3 11 5" xfId="4655"/>
    <cellStyle name="Normal 3 3 11 6" xfId="7047"/>
    <cellStyle name="Normal 3 3 11 7" xfId="9729"/>
    <cellStyle name="Normal 3 3 11 8" xfId="12142"/>
    <cellStyle name="Normal 3 3 12" xfId="501"/>
    <cellStyle name="Normal 3 3 12 2" xfId="2196"/>
    <cellStyle name="Normal 3 3 12 2 2" xfId="5262"/>
    <cellStyle name="Normal 3 3 12 2 3" xfId="7655"/>
    <cellStyle name="Normal 3 3 12 2 4" xfId="10339"/>
    <cellStyle name="Normal 3 3 12 2 5" xfId="12750"/>
    <cellStyle name="Normal 3 3 12 3" xfId="3367"/>
    <cellStyle name="Normal 3 3 12 3 2" xfId="5838"/>
    <cellStyle name="Normal 3 3 12 3 3" xfId="8234"/>
    <cellStyle name="Normal 3 3 12 3 4" xfId="10918"/>
    <cellStyle name="Normal 3 3 12 3 5" xfId="13329"/>
    <cellStyle name="Normal 3 3 12 4" xfId="3937"/>
    <cellStyle name="Normal 3 3 12 4 2" xfId="6411"/>
    <cellStyle name="Normal 3 3 12 4 3" xfId="8807"/>
    <cellStyle name="Normal 3 3 12 4 4" xfId="11491"/>
    <cellStyle name="Normal 3 3 12 4 5" xfId="13902"/>
    <cellStyle name="Normal 3 3 12 5" xfId="4587"/>
    <cellStyle name="Normal 3 3 12 6" xfId="6979"/>
    <cellStyle name="Normal 3 3 12 7" xfId="9661"/>
    <cellStyle name="Normal 3 3 12 8" xfId="12074"/>
    <cellStyle name="Normal 3 3 13" xfId="502"/>
    <cellStyle name="Normal 3 3 13 2" xfId="3003"/>
    <cellStyle name="Normal 3 3 13 2 2" xfId="5414"/>
    <cellStyle name="Normal 3 3 13 2 3" xfId="7807"/>
    <cellStyle name="Normal 3 3 13 2 4" xfId="10491"/>
    <cellStyle name="Normal 3 3 13 2 5" xfId="12902"/>
    <cellStyle name="Normal 3 3 13 3" xfId="3518"/>
    <cellStyle name="Normal 3 3 13 3 2" xfId="5990"/>
    <cellStyle name="Normal 3 3 13 3 3" xfId="8386"/>
    <cellStyle name="Normal 3 3 13 3 4" xfId="11070"/>
    <cellStyle name="Normal 3 3 13 3 5" xfId="13481"/>
    <cellStyle name="Normal 3 3 13 4" xfId="4089"/>
    <cellStyle name="Normal 3 3 13 4 2" xfId="6563"/>
    <cellStyle name="Normal 3 3 13 4 3" xfId="8959"/>
    <cellStyle name="Normal 3 3 13 4 4" xfId="11643"/>
    <cellStyle name="Normal 3 3 13 4 5" xfId="14054"/>
    <cellStyle name="Normal 3 3 13 5" xfId="4739"/>
    <cellStyle name="Normal 3 3 13 6" xfId="7131"/>
    <cellStyle name="Normal 3 3 13 7" xfId="9813"/>
    <cellStyle name="Normal 3 3 13 8" xfId="12226"/>
    <cellStyle name="Normal 3 3 13 9" xfId="2509"/>
    <cellStyle name="Normal 3 3 14" xfId="503"/>
    <cellStyle name="Normal 3 3 14 2" xfId="3036"/>
    <cellStyle name="Normal 3 3 14 2 2" xfId="5502"/>
    <cellStyle name="Normal 3 3 14 2 3" xfId="7897"/>
    <cellStyle name="Normal 3 3 14 2 4" xfId="10581"/>
    <cellStyle name="Normal 3 3 14 2 5" xfId="12992"/>
    <cellStyle name="Normal 3 3 14 3" xfId="3607"/>
    <cellStyle name="Normal 3 3 14 3 2" xfId="6080"/>
    <cellStyle name="Normal 3 3 14 3 3" xfId="8476"/>
    <cellStyle name="Normal 3 3 14 3 4" xfId="11160"/>
    <cellStyle name="Normal 3 3 14 3 5" xfId="13571"/>
    <cellStyle name="Normal 3 3 14 4" xfId="4179"/>
    <cellStyle name="Normal 3 3 14 4 2" xfId="6653"/>
    <cellStyle name="Normal 3 3 14 4 3" xfId="9049"/>
    <cellStyle name="Normal 3 3 14 4 4" xfId="11733"/>
    <cellStyle name="Normal 3 3 14 4 5" xfId="14144"/>
    <cellStyle name="Normal 3 3 14 5" xfId="4829"/>
    <cellStyle name="Normal 3 3 14 6" xfId="7221"/>
    <cellStyle name="Normal 3 3 14 7" xfId="9903"/>
    <cellStyle name="Normal 3 3 14 8" xfId="12316"/>
    <cellStyle name="Normal 3 3 14 9" xfId="2531"/>
    <cellStyle name="Normal 3 3 15" xfId="504"/>
    <cellStyle name="Normal 3 3 15 2" xfId="3129"/>
    <cellStyle name="Normal 3 3 15 2 2" xfId="5598"/>
    <cellStyle name="Normal 3 3 15 2 3" xfId="7993"/>
    <cellStyle name="Normal 3 3 15 2 4" xfId="10677"/>
    <cellStyle name="Normal 3 3 15 2 5" xfId="13088"/>
    <cellStyle name="Normal 3 3 15 3" xfId="3703"/>
    <cellStyle name="Normal 3 3 15 3 2" xfId="6176"/>
    <cellStyle name="Normal 3 3 15 3 3" xfId="8572"/>
    <cellStyle name="Normal 3 3 15 3 4" xfId="11256"/>
    <cellStyle name="Normal 3 3 15 3 5" xfId="13667"/>
    <cellStyle name="Normal 3 3 15 4" xfId="4275"/>
    <cellStyle name="Normal 3 3 15 4 2" xfId="6749"/>
    <cellStyle name="Normal 3 3 15 4 3" xfId="9145"/>
    <cellStyle name="Normal 3 3 15 4 4" xfId="11829"/>
    <cellStyle name="Normal 3 3 15 4 5" xfId="14240"/>
    <cellStyle name="Normal 3 3 15 5" xfId="4925"/>
    <cellStyle name="Normal 3 3 15 6" xfId="7317"/>
    <cellStyle name="Normal 3 3 15 7" xfId="9999"/>
    <cellStyle name="Normal 3 3 15 8" xfId="12412"/>
    <cellStyle name="Normal 3 3 15 9" xfId="2624"/>
    <cellStyle name="Normal 3 3 16" xfId="505"/>
    <cellStyle name="Normal 3 3 16 2" xfId="5156"/>
    <cellStyle name="Normal 3 3 16 3" xfId="7548"/>
    <cellStyle name="Normal 3 3 16 4" xfId="10231"/>
    <cellStyle name="Normal 3 3 16 5" xfId="12643"/>
    <cellStyle name="Normal 3 3 16 6" xfId="2854"/>
    <cellStyle name="Normal 3 3 17" xfId="506"/>
    <cellStyle name="Normal 3 3 17 2" xfId="5104"/>
    <cellStyle name="Normal 3 3 17 3" xfId="7496"/>
    <cellStyle name="Normal 3 3 17 4" xfId="10179"/>
    <cellStyle name="Normal 3 3 17 5" xfId="12591"/>
    <cellStyle name="Normal 3 3 17 6" xfId="2802"/>
    <cellStyle name="Normal 3 3 18" xfId="507"/>
    <cellStyle name="Normal 3 3 18 2" xfId="5239"/>
    <cellStyle name="Normal 3 3 18 3" xfId="7631"/>
    <cellStyle name="Normal 3 3 18 4" xfId="10314"/>
    <cellStyle name="Normal 3 3 18 5" xfId="12726"/>
    <cellStyle name="Normal 3 3 18 6" xfId="2937"/>
    <cellStyle name="Normal 3 3 19" xfId="508"/>
    <cellStyle name="Normal 3 3 19 2" xfId="4497"/>
    <cellStyle name="Normal 3 3 2" xfId="509"/>
    <cellStyle name="Normal 3 3 2 10" xfId="510"/>
    <cellStyle name="Normal 3 3 2 10 2" xfId="4499"/>
    <cellStyle name="Normal 3 3 2 11" xfId="511"/>
    <cellStyle name="Normal 3 3 2 11 2" xfId="4450"/>
    <cellStyle name="Normal 3 3 2 12" xfId="512"/>
    <cellStyle name="Normal 3 3 2 12 2" xfId="9353"/>
    <cellStyle name="Normal 3 3 2 13" xfId="513"/>
    <cellStyle name="Normal 3 3 2 13 2" xfId="9448"/>
    <cellStyle name="Normal 3 3 2 14" xfId="514"/>
    <cellStyle name="Normal 3 3 2 14 2" xfId="9532"/>
    <cellStyle name="Normal 3 3 2 15" xfId="1825"/>
    <cellStyle name="Normal 3 3 2 16" xfId="11989"/>
    <cellStyle name="Normal 3 3 2 2" xfId="515"/>
    <cellStyle name="Normal 3 3 2 2 2" xfId="2012"/>
    <cellStyle name="Normal 3 3 2 2 2 2" xfId="5332"/>
    <cellStyle name="Normal 3 3 2 2 2 3" xfId="7725"/>
    <cellStyle name="Normal 3 3 2 2 2 4" xfId="10409"/>
    <cellStyle name="Normal 3 3 2 2 2 5" xfId="12820"/>
    <cellStyle name="Normal 3 3 2 2 3" xfId="3436"/>
    <cellStyle name="Normal 3 3 2 2 3 2" xfId="5908"/>
    <cellStyle name="Normal 3 3 2 2 3 3" xfId="8304"/>
    <cellStyle name="Normal 3 3 2 2 3 4" xfId="10988"/>
    <cellStyle name="Normal 3 3 2 2 3 5" xfId="13399"/>
    <cellStyle name="Normal 3 3 2 2 4" xfId="4007"/>
    <cellStyle name="Normal 3 3 2 2 4 2" xfId="6481"/>
    <cellStyle name="Normal 3 3 2 2 4 3" xfId="8877"/>
    <cellStyle name="Normal 3 3 2 2 4 4" xfId="11561"/>
    <cellStyle name="Normal 3 3 2 2 4 5" xfId="13972"/>
    <cellStyle name="Normal 3 3 2 2 5" xfId="4657"/>
    <cellStyle name="Normal 3 3 2 2 6" xfId="7049"/>
    <cellStyle name="Normal 3 3 2 2 7" xfId="9731"/>
    <cellStyle name="Normal 3 3 2 2 8" xfId="12144"/>
    <cellStyle name="Normal 3 3 2 3" xfId="516"/>
    <cellStyle name="Normal 3 3 2 3 2" xfId="2198"/>
    <cellStyle name="Normal 3 3 2 3 2 2" xfId="5260"/>
    <cellStyle name="Normal 3 3 2 3 2 3" xfId="7653"/>
    <cellStyle name="Normal 3 3 2 3 2 4" xfId="10337"/>
    <cellStyle name="Normal 3 3 2 3 2 5" xfId="12748"/>
    <cellStyle name="Normal 3 3 2 3 3" xfId="3365"/>
    <cellStyle name="Normal 3 3 2 3 3 2" xfId="5836"/>
    <cellStyle name="Normal 3 3 2 3 3 3" xfId="8232"/>
    <cellStyle name="Normal 3 3 2 3 3 4" xfId="10916"/>
    <cellStyle name="Normal 3 3 2 3 3 5" xfId="13327"/>
    <cellStyle name="Normal 3 3 2 3 4" xfId="3935"/>
    <cellStyle name="Normal 3 3 2 3 4 2" xfId="6409"/>
    <cellStyle name="Normal 3 3 2 3 4 3" xfId="8805"/>
    <cellStyle name="Normal 3 3 2 3 4 4" xfId="11489"/>
    <cellStyle name="Normal 3 3 2 3 4 5" xfId="13900"/>
    <cellStyle name="Normal 3 3 2 3 5" xfId="4585"/>
    <cellStyle name="Normal 3 3 2 3 6" xfId="6977"/>
    <cellStyle name="Normal 3 3 2 3 7" xfId="9659"/>
    <cellStyle name="Normal 3 3 2 3 8" xfId="12072"/>
    <cellStyle name="Normal 3 3 2 4" xfId="517"/>
    <cellStyle name="Normal 3 3 2 4 2" xfId="2953"/>
    <cellStyle name="Normal 3 3 2 4 2 2" xfId="5255"/>
    <cellStyle name="Normal 3 3 2 4 2 3" xfId="7648"/>
    <cellStyle name="Normal 3 3 2 4 2 4" xfId="10332"/>
    <cellStyle name="Normal 3 3 2 4 2 5" xfId="12743"/>
    <cellStyle name="Normal 3 3 2 4 3" xfId="3360"/>
    <cellStyle name="Normal 3 3 2 4 3 2" xfId="5831"/>
    <cellStyle name="Normal 3 3 2 4 3 3" xfId="8227"/>
    <cellStyle name="Normal 3 3 2 4 3 4" xfId="10911"/>
    <cellStyle name="Normal 3 3 2 4 3 5" xfId="13322"/>
    <cellStyle name="Normal 3 3 2 4 4" xfId="3930"/>
    <cellStyle name="Normal 3 3 2 4 4 2" xfId="6404"/>
    <cellStyle name="Normal 3 3 2 4 4 3" xfId="8800"/>
    <cellStyle name="Normal 3 3 2 4 4 4" xfId="11484"/>
    <cellStyle name="Normal 3 3 2 4 4 5" xfId="13895"/>
    <cellStyle name="Normal 3 3 2 4 5" xfId="4580"/>
    <cellStyle name="Normal 3 3 2 4 6" xfId="6972"/>
    <cellStyle name="Normal 3 3 2 4 7" xfId="9654"/>
    <cellStyle name="Normal 3 3 2 4 8" xfId="12067"/>
    <cellStyle name="Normal 3 3 2 4 9" xfId="2446"/>
    <cellStyle name="Normal 3 3 2 5" xfId="518"/>
    <cellStyle name="Normal 3 3 2 5 2" xfId="3038"/>
    <cellStyle name="Normal 3 3 2 5 2 2" xfId="5504"/>
    <cellStyle name="Normal 3 3 2 5 2 3" xfId="7899"/>
    <cellStyle name="Normal 3 3 2 5 2 4" xfId="10583"/>
    <cellStyle name="Normal 3 3 2 5 2 5" xfId="12994"/>
    <cellStyle name="Normal 3 3 2 5 3" xfId="3609"/>
    <cellStyle name="Normal 3 3 2 5 3 2" xfId="6082"/>
    <cellStyle name="Normal 3 3 2 5 3 3" xfId="8478"/>
    <cellStyle name="Normal 3 3 2 5 3 4" xfId="11162"/>
    <cellStyle name="Normal 3 3 2 5 3 5" xfId="13573"/>
    <cellStyle name="Normal 3 3 2 5 4" xfId="4181"/>
    <cellStyle name="Normal 3 3 2 5 4 2" xfId="6655"/>
    <cellStyle name="Normal 3 3 2 5 4 3" xfId="9051"/>
    <cellStyle name="Normal 3 3 2 5 4 4" xfId="11735"/>
    <cellStyle name="Normal 3 3 2 5 4 5" xfId="14146"/>
    <cellStyle name="Normal 3 3 2 5 5" xfId="4831"/>
    <cellStyle name="Normal 3 3 2 5 6" xfId="7223"/>
    <cellStyle name="Normal 3 3 2 5 7" xfId="9905"/>
    <cellStyle name="Normal 3 3 2 5 8" xfId="12318"/>
    <cellStyle name="Normal 3 3 2 5 9" xfId="2533"/>
    <cellStyle name="Normal 3 3 2 6" xfId="519"/>
    <cellStyle name="Normal 3 3 2 6 2" xfId="3042"/>
    <cellStyle name="Normal 3 3 2 6 2 2" xfId="5508"/>
    <cellStyle name="Normal 3 3 2 6 2 3" xfId="7903"/>
    <cellStyle name="Normal 3 3 2 6 2 4" xfId="10587"/>
    <cellStyle name="Normal 3 3 2 6 2 5" xfId="12998"/>
    <cellStyle name="Normal 3 3 2 6 3" xfId="3613"/>
    <cellStyle name="Normal 3 3 2 6 3 2" xfId="6086"/>
    <cellStyle name="Normal 3 3 2 6 3 3" xfId="8482"/>
    <cellStyle name="Normal 3 3 2 6 3 4" xfId="11166"/>
    <cellStyle name="Normal 3 3 2 6 3 5" xfId="13577"/>
    <cellStyle name="Normal 3 3 2 6 4" xfId="4185"/>
    <cellStyle name="Normal 3 3 2 6 4 2" xfId="6659"/>
    <cellStyle name="Normal 3 3 2 6 4 3" xfId="9055"/>
    <cellStyle name="Normal 3 3 2 6 4 4" xfId="11739"/>
    <cellStyle name="Normal 3 3 2 6 4 5" xfId="14150"/>
    <cellStyle name="Normal 3 3 2 6 5" xfId="4835"/>
    <cellStyle name="Normal 3 3 2 6 6" xfId="7227"/>
    <cellStyle name="Normal 3 3 2 6 7" xfId="9909"/>
    <cellStyle name="Normal 3 3 2 6 8" xfId="12322"/>
    <cellStyle name="Normal 3 3 2 6 9" xfId="2537"/>
    <cellStyle name="Normal 3 3 2 7" xfId="520"/>
    <cellStyle name="Normal 3 3 2 7 2" xfId="5158"/>
    <cellStyle name="Normal 3 3 2 7 3" xfId="7550"/>
    <cellStyle name="Normal 3 3 2 7 4" xfId="10233"/>
    <cellStyle name="Normal 3 3 2 7 5" xfId="12645"/>
    <cellStyle name="Normal 3 3 2 7 6" xfId="2856"/>
    <cellStyle name="Normal 3 3 2 8" xfId="521"/>
    <cellStyle name="Normal 3 3 2 8 2" xfId="5102"/>
    <cellStyle name="Normal 3 3 2 8 3" xfId="7494"/>
    <cellStyle name="Normal 3 3 2 8 4" xfId="10177"/>
    <cellStyle name="Normal 3 3 2 8 5" xfId="12589"/>
    <cellStyle name="Normal 3 3 2 8 6" xfId="2800"/>
    <cellStyle name="Normal 3 3 2 9" xfId="522"/>
    <cellStyle name="Normal 3 3 2 9 2" xfId="5090"/>
    <cellStyle name="Normal 3 3 2 9 3" xfId="7482"/>
    <cellStyle name="Normal 3 3 2 9 4" xfId="10165"/>
    <cellStyle name="Normal 3 3 2 9 5" xfId="12577"/>
    <cellStyle name="Normal 3 3 2 9 6" xfId="2788"/>
    <cellStyle name="Normal 3 3 20" xfId="523"/>
    <cellStyle name="Normal 3 3 20 2" xfId="4452"/>
    <cellStyle name="Normal 3 3 21" xfId="524"/>
    <cellStyle name="Normal 3 3 21 2" xfId="9351"/>
    <cellStyle name="Normal 3 3 22" xfId="525"/>
    <cellStyle name="Normal 3 3 22 2" xfId="9446"/>
    <cellStyle name="Normal 3 3 23" xfId="526"/>
    <cellStyle name="Normal 3 3 23 2" xfId="9530"/>
    <cellStyle name="Normal 3 3 24" xfId="1823"/>
    <cellStyle name="Normal 3 3 25" xfId="9608"/>
    <cellStyle name="Normal 3 3 3" xfId="527"/>
    <cellStyle name="Normal 3 3 3 10" xfId="528"/>
    <cellStyle name="Normal 3 3 3 10 2" xfId="4500"/>
    <cellStyle name="Normal 3 3 3 11" xfId="529"/>
    <cellStyle name="Normal 3 3 3 11 2" xfId="4449"/>
    <cellStyle name="Normal 3 3 3 12" xfId="530"/>
    <cellStyle name="Normal 3 3 3 12 2" xfId="9354"/>
    <cellStyle name="Normal 3 3 3 13" xfId="531"/>
    <cellStyle name="Normal 3 3 3 13 2" xfId="9449"/>
    <cellStyle name="Normal 3 3 3 14" xfId="532"/>
    <cellStyle name="Normal 3 3 3 14 2" xfId="9533"/>
    <cellStyle name="Normal 3 3 3 15" xfId="1826"/>
    <cellStyle name="Normal 3 3 3 16" xfId="11990"/>
    <cellStyle name="Normal 3 3 3 2" xfId="533"/>
    <cellStyle name="Normal 3 3 3 2 2" xfId="2013"/>
    <cellStyle name="Normal 3 3 3 2 2 2" xfId="5333"/>
    <cellStyle name="Normal 3 3 3 2 2 3" xfId="7726"/>
    <cellStyle name="Normal 3 3 3 2 2 4" xfId="10410"/>
    <cellStyle name="Normal 3 3 3 2 2 5" xfId="12821"/>
    <cellStyle name="Normal 3 3 3 2 3" xfId="3437"/>
    <cellStyle name="Normal 3 3 3 2 3 2" xfId="5909"/>
    <cellStyle name="Normal 3 3 3 2 3 3" xfId="8305"/>
    <cellStyle name="Normal 3 3 3 2 3 4" xfId="10989"/>
    <cellStyle name="Normal 3 3 3 2 3 5" xfId="13400"/>
    <cellStyle name="Normal 3 3 3 2 4" xfId="4008"/>
    <cellStyle name="Normal 3 3 3 2 4 2" xfId="6482"/>
    <cellStyle name="Normal 3 3 3 2 4 3" xfId="8878"/>
    <cellStyle name="Normal 3 3 3 2 4 4" xfId="11562"/>
    <cellStyle name="Normal 3 3 3 2 4 5" xfId="13973"/>
    <cellStyle name="Normal 3 3 3 2 5" xfId="4658"/>
    <cellStyle name="Normal 3 3 3 2 6" xfId="7050"/>
    <cellStyle name="Normal 3 3 3 2 7" xfId="9732"/>
    <cellStyle name="Normal 3 3 3 2 8" xfId="12145"/>
    <cellStyle name="Normal 3 3 3 3" xfId="534"/>
    <cellStyle name="Normal 3 3 3 3 2" xfId="2199"/>
    <cellStyle name="Normal 3 3 3 3 2 2" xfId="5259"/>
    <cellStyle name="Normal 3 3 3 3 2 3" xfId="7652"/>
    <cellStyle name="Normal 3 3 3 3 2 4" xfId="10336"/>
    <cellStyle name="Normal 3 3 3 3 2 5" xfId="12747"/>
    <cellStyle name="Normal 3 3 3 3 3" xfId="3364"/>
    <cellStyle name="Normal 3 3 3 3 3 2" xfId="5835"/>
    <cellStyle name="Normal 3 3 3 3 3 3" xfId="8231"/>
    <cellStyle name="Normal 3 3 3 3 3 4" xfId="10915"/>
    <cellStyle name="Normal 3 3 3 3 3 5" xfId="13326"/>
    <cellStyle name="Normal 3 3 3 3 4" xfId="3934"/>
    <cellStyle name="Normal 3 3 3 3 4 2" xfId="6408"/>
    <cellStyle name="Normal 3 3 3 3 4 3" xfId="8804"/>
    <cellStyle name="Normal 3 3 3 3 4 4" xfId="11488"/>
    <cellStyle name="Normal 3 3 3 3 4 5" xfId="13899"/>
    <cellStyle name="Normal 3 3 3 3 5" xfId="4584"/>
    <cellStyle name="Normal 3 3 3 3 6" xfId="6976"/>
    <cellStyle name="Normal 3 3 3 3 7" xfId="9658"/>
    <cellStyle name="Normal 3 3 3 3 8" xfId="12071"/>
    <cellStyle name="Normal 3 3 3 4" xfId="535"/>
    <cellStyle name="Normal 3 3 3 4 2" xfId="2954"/>
    <cellStyle name="Normal 3 3 3 4 2 2" xfId="5256"/>
    <cellStyle name="Normal 3 3 3 4 2 3" xfId="7649"/>
    <cellStyle name="Normal 3 3 3 4 2 4" xfId="10333"/>
    <cellStyle name="Normal 3 3 3 4 2 5" xfId="12744"/>
    <cellStyle name="Normal 3 3 3 4 3" xfId="3361"/>
    <cellStyle name="Normal 3 3 3 4 3 2" xfId="5832"/>
    <cellStyle name="Normal 3 3 3 4 3 3" xfId="8228"/>
    <cellStyle name="Normal 3 3 3 4 3 4" xfId="10912"/>
    <cellStyle name="Normal 3 3 3 4 3 5" xfId="13323"/>
    <cellStyle name="Normal 3 3 3 4 4" xfId="3931"/>
    <cellStyle name="Normal 3 3 3 4 4 2" xfId="6405"/>
    <cellStyle name="Normal 3 3 3 4 4 3" xfId="8801"/>
    <cellStyle name="Normal 3 3 3 4 4 4" xfId="11485"/>
    <cellStyle name="Normal 3 3 3 4 4 5" xfId="13896"/>
    <cellStyle name="Normal 3 3 3 4 5" xfId="4581"/>
    <cellStyle name="Normal 3 3 3 4 6" xfId="6973"/>
    <cellStyle name="Normal 3 3 3 4 7" xfId="9655"/>
    <cellStyle name="Normal 3 3 3 4 8" xfId="12068"/>
    <cellStyle name="Normal 3 3 3 4 9" xfId="2454"/>
    <cellStyle name="Normal 3 3 3 5" xfId="536"/>
    <cellStyle name="Normal 3 3 3 5 2" xfId="3039"/>
    <cellStyle name="Normal 3 3 3 5 2 2" xfId="5505"/>
    <cellStyle name="Normal 3 3 3 5 2 3" xfId="7900"/>
    <cellStyle name="Normal 3 3 3 5 2 4" xfId="10584"/>
    <cellStyle name="Normal 3 3 3 5 2 5" xfId="12995"/>
    <cellStyle name="Normal 3 3 3 5 3" xfId="3610"/>
    <cellStyle name="Normal 3 3 3 5 3 2" xfId="6083"/>
    <cellStyle name="Normal 3 3 3 5 3 3" xfId="8479"/>
    <cellStyle name="Normal 3 3 3 5 3 4" xfId="11163"/>
    <cellStyle name="Normal 3 3 3 5 3 5" xfId="13574"/>
    <cellStyle name="Normal 3 3 3 5 4" xfId="4182"/>
    <cellStyle name="Normal 3 3 3 5 4 2" xfId="6656"/>
    <cellStyle name="Normal 3 3 3 5 4 3" xfId="9052"/>
    <cellStyle name="Normal 3 3 3 5 4 4" xfId="11736"/>
    <cellStyle name="Normal 3 3 3 5 4 5" xfId="14147"/>
    <cellStyle name="Normal 3 3 3 5 5" xfId="4832"/>
    <cellStyle name="Normal 3 3 3 5 6" xfId="7224"/>
    <cellStyle name="Normal 3 3 3 5 7" xfId="9906"/>
    <cellStyle name="Normal 3 3 3 5 8" xfId="12319"/>
    <cellStyle name="Normal 3 3 3 5 9" xfId="2534"/>
    <cellStyle name="Normal 3 3 3 6" xfId="537"/>
    <cellStyle name="Normal 3 3 3 6 2" xfId="3041"/>
    <cellStyle name="Normal 3 3 3 6 2 2" xfId="5507"/>
    <cellStyle name="Normal 3 3 3 6 2 3" xfId="7902"/>
    <cellStyle name="Normal 3 3 3 6 2 4" xfId="10586"/>
    <cellStyle name="Normal 3 3 3 6 2 5" xfId="12997"/>
    <cellStyle name="Normal 3 3 3 6 3" xfId="3612"/>
    <cellStyle name="Normal 3 3 3 6 3 2" xfId="6085"/>
    <cellStyle name="Normal 3 3 3 6 3 3" xfId="8481"/>
    <cellStyle name="Normal 3 3 3 6 3 4" xfId="11165"/>
    <cellStyle name="Normal 3 3 3 6 3 5" xfId="13576"/>
    <cellStyle name="Normal 3 3 3 6 4" xfId="4184"/>
    <cellStyle name="Normal 3 3 3 6 4 2" xfId="6658"/>
    <cellStyle name="Normal 3 3 3 6 4 3" xfId="9054"/>
    <cellStyle name="Normal 3 3 3 6 4 4" xfId="11738"/>
    <cellStyle name="Normal 3 3 3 6 4 5" xfId="14149"/>
    <cellStyle name="Normal 3 3 3 6 5" xfId="4834"/>
    <cellStyle name="Normal 3 3 3 6 6" xfId="7226"/>
    <cellStyle name="Normal 3 3 3 6 7" xfId="9908"/>
    <cellStyle name="Normal 3 3 3 6 8" xfId="12321"/>
    <cellStyle name="Normal 3 3 3 6 9" xfId="2536"/>
    <cellStyle name="Normal 3 3 3 7" xfId="538"/>
    <cellStyle name="Normal 3 3 3 7 2" xfId="5159"/>
    <cellStyle name="Normal 3 3 3 7 3" xfId="7551"/>
    <cellStyle name="Normal 3 3 3 7 4" xfId="10234"/>
    <cellStyle name="Normal 3 3 3 7 5" xfId="12646"/>
    <cellStyle name="Normal 3 3 3 7 6" xfId="2857"/>
    <cellStyle name="Normal 3 3 3 8" xfId="539"/>
    <cellStyle name="Normal 3 3 3 8 2" xfId="5101"/>
    <cellStyle name="Normal 3 3 3 8 3" xfId="7493"/>
    <cellStyle name="Normal 3 3 3 8 4" xfId="10176"/>
    <cellStyle name="Normal 3 3 3 8 5" xfId="12588"/>
    <cellStyle name="Normal 3 3 3 8 6" xfId="2799"/>
    <cellStyle name="Normal 3 3 3 9" xfId="540"/>
    <cellStyle name="Normal 3 3 3 9 2" xfId="5091"/>
    <cellStyle name="Normal 3 3 3 9 3" xfId="7483"/>
    <cellStyle name="Normal 3 3 3 9 4" xfId="10166"/>
    <cellStyle name="Normal 3 3 3 9 5" xfId="12578"/>
    <cellStyle name="Normal 3 3 3 9 6" xfId="2789"/>
    <cellStyle name="Normal 3 3 4" xfId="541"/>
    <cellStyle name="Normal 3 3 4 10" xfId="542"/>
    <cellStyle name="Normal 3 3 4 10 2" xfId="4501"/>
    <cellStyle name="Normal 3 3 4 11" xfId="543"/>
    <cellStyle name="Normal 3 3 4 11 2" xfId="4448"/>
    <cellStyle name="Normal 3 3 4 12" xfId="544"/>
    <cellStyle name="Normal 3 3 4 12 2" xfId="9355"/>
    <cellStyle name="Normal 3 3 4 13" xfId="545"/>
    <cellStyle name="Normal 3 3 4 13 2" xfId="9450"/>
    <cellStyle name="Normal 3 3 4 14" xfId="546"/>
    <cellStyle name="Normal 3 3 4 14 2" xfId="9534"/>
    <cellStyle name="Normal 3 3 4 15" xfId="1827"/>
    <cellStyle name="Normal 3 3 4 16" xfId="11991"/>
    <cellStyle name="Normal 3 3 4 2" xfId="547"/>
    <cellStyle name="Normal 3 3 4 2 2" xfId="2014"/>
    <cellStyle name="Normal 3 3 4 2 2 2" xfId="5334"/>
    <cellStyle name="Normal 3 3 4 2 2 3" xfId="7727"/>
    <cellStyle name="Normal 3 3 4 2 2 4" xfId="10411"/>
    <cellStyle name="Normal 3 3 4 2 2 5" xfId="12822"/>
    <cellStyle name="Normal 3 3 4 2 3" xfId="3438"/>
    <cellStyle name="Normal 3 3 4 2 3 2" xfId="5910"/>
    <cellStyle name="Normal 3 3 4 2 3 3" xfId="8306"/>
    <cellStyle name="Normal 3 3 4 2 3 4" xfId="10990"/>
    <cellStyle name="Normal 3 3 4 2 3 5" xfId="13401"/>
    <cellStyle name="Normal 3 3 4 2 4" xfId="4009"/>
    <cellStyle name="Normal 3 3 4 2 4 2" xfId="6483"/>
    <cellStyle name="Normal 3 3 4 2 4 3" xfId="8879"/>
    <cellStyle name="Normal 3 3 4 2 4 4" xfId="11563"/>
    <cellStyle name="Normal 3 3 4 2 4 5" xfId="13974"/>
    <cellStyle name="Normal 3 3 4 2 5" xfId="4659"/>
    <cellStyle name="Normal 3 3 4 2 6" xfId="7051"/>
    <cellStyle name="Normal 3 3 4 2 7" xfId="9733"/>
    <cellStyle name="Normal 3 3 4 2 8" xfId="12146"/>
    <cellStyle name="Normal 3 3 4 3" xfId="548"/>
    <cellStyle name="Normal 3 3 4 3 2" xfId="2200"/>
    <cellStyle name="Normal 3 3 4 3 2 2" xfId="5258"/>
    <cellStyle name="Normal 3 3 4 3 2 3" xfId="7651"/>
    <cellStyle name="Normal 3 3 4 3 2 4" xfId="10335"/>
    <cellStyle name="Normal 3 3 4 3 2 5" xfId="12746"/>
    <cellStyle name="Normal 3 3 4 3 3" xfId="3363"/>
    <cellStyle name="Normal 3 3 4 3 3 2" xfId="5834"/>
    <cellStyle name="Normal 3 3 4 3 3 3" xfId="8230"/>
    <cellStyle name="Normal 3 3 4 3 3 4" xfId="10914"/>
    <cellStyle name="Normal 3 3 4 3 3 5" xfId="13325"/>
    <cellStyle name="Normal 3 3 4 3 4" xfId="3933"/>
    <cellStyle name="Normal 3 3 4 3 4 2" xfId="6407"/>
    <cellStyle name="Normal 3 3 4 3 4 3" xfId="8803"/>
    <cellStyle name="Normal 3 3 4 3 4 4" xfId="11487"/>
    <cellStyle name="Normal 3 3 4 3 4 5" xfId="13898"/>
    <cellStyle name="Normal 3 3 4 3 5" xfId="4583"/>
    <cellStyle name="Normal 3 3 4 3 6" xfId="6975"/>
    <cellStyle name="Normal 3 3 4 3 7" xfId="9657"/>
    <cellStyle name="Normal 3 3 4 3 8" xfId="12070"/>
    <cellStyle name="Normal 3 3 4 4" xfId="549"/>
    <cellStyle name="Normal 3 3 4 4 2" xfId="2955"/>
    <cellStyle name="Normal 3 3 4 4 2 2" xfId="5257"/>
    <cellStyle name="Normal 3 3 4 4 2 3" xfId="7650"/>
    <cellStyle name="Normal 3 3 4 4 2 4" xfId="10334"/>
    <cellStyle name="Normal 3 3 4 4 2 5" xfId="12745"/>
    <cellStyle name="Normal 3 3 4 4 3" xfId="3362"/>
    <cellStyle name="Normal 3 3 4 4 3 2" xfId="5833"/>
    <cellStyle name="Normal 3 3 4 4 3 3" xfId="8229"/>
    <cellStyle name="Normal 3 3 4 4 3 4" xfId="10913"/>
    <cellStyle name="Normal 3 3 4 4 3 5" xfId="13324"/>
    <cellStyle name="Normal 3 3 4 4 4" xfId="3932"/>
    <cellStyle name="Normal 3 3 4 4 4 2" xfId="6406"/>
    <cellStyle name="Normal 3 3 4 4 4 3" xfId="8802"/>
    <cellStyle name="Normal 3 3 4 4 4 4" xfId="11486"/>
    <cellStyle name="Normal 3 3 4 4 4 5" xfId="13897"/>
    <cellStyle name="Normal 3 3 4 4 5" xfId="4582"/>
    <cellStyle name="Normal 3 3 4 4 6" xfId="6974"/>
    <cellStyle name="Normal 3 3 4 4 7" xfId="9656"/>
    <cellStyle name="Normal 3 3 4 4 8" xfId="12069"/>
    <cellStyle name="Normal 3 3 4 4 9" xfId="1938"/>
    <cellStyle name="Normal 3 3 4 5" xfId="550"/>
    <cellStyle name="Normal 3 3 4 5 2" xfId="3007"/>
    <cellStyle name="Normal 3 3 4 5 2 2" xfId="5418"/>
    <cellStyle name="Normal 3 3 4 5 2 3" xfId="7811"/>
    <cellStyle name="Normal 3 3 4 5 2 4" xfId="10495"/>
    <cellStyle name="Normal 3 3 4 5 2 5" xfId="12906"/>
    <cellStyle name="Normal 3 3 4 5 3" xfId="3522"/>
    <cellStyle name="Normal 3 3 4 5 3 2" xfId="5994"/>
    <cellStyle name="Normal 3 3 4 5 3 3" xfId="8390"/>
    <cellStyle name="Normal 3 3 4 5 3 4" xfId="11074"/>
    <cellStyle name="Normal 3 3 4 5 3 5" xfId="13485"/>
    <cellStyle name="Normal 3 3 4 5 4" xfId="4093"/>
    <cellStyle name="Normal 3 3 4 5 4 2" xfId="6567"/>
    <cellStyle name="Normal 3 3 4 5 4 3" xfId="8963"/>
    <cellStyle name="Normal 3 3 4 5 4 4" xfId="11647"/>
    <cellStyle name="Normal 3 3 4 5 4 5" xfId="14058"/>
    <cellStyle name="Normal 3 3 4 5 5" xfId="4743"/>
    <cellStyle name="Normal 3 3 4 5 6" xfId="7135"/>
    <cellStyle name="Normal 3 3 4 5 7" xfId="9817"/>
    <cellStyle name="Normal 3 3 4 5 8" xfId="12230"/>
    <cellStyle name="Normal 3 3 4 5 9" xfId="2513"/>
    <cellStyle name="Normal 3 3 4 6" xfId="551"/>
    <cellStyle name="Normal 3 3 4 6 2" xfId="3040"/>
    <cellStyle name="Normal 3 3 4 6 2 2" xfId="5506"/>
    <cellStyle name="Normal 3 3 4 6 2 3" xfId="7901"/>
    <cellStyle name="Normal 3 3 4 6 2 4" xfId="10585"/>
    <cellStyle name="Normal 3 3 4 6 2 5" xfId="12996"/>
    <cellStyle name="Normal 3 3 4 6 3" xfId="3611"/>
    <cellStyle name="Normal 3 3 4 6 3 2" xfId="6084"/>
    <cellStyle name="Normal 3 3 4 6 3 3" xfId="8480"/>
    <cellStyle name="Normal 3 3 4 6 3 4" xfId="11164"/>
    <cellStyle name="Normal 3 3 4 6 3 5" xfId="13575"/>
    <cellStyle name="Normal 3 3 4 6 4" xfId="4183"/>
    <cellStyle name="Normal 3 3 4 6 4 2" xfId="6657"/>
    <cellStyle name="Normal 3 3 4 6 4 3" xfId="9053"/>
    <cellStyle name="Normal 3 3 4 6 4 4" xfId="11737"/>
    <cellStyle name="Normal 3 3 4 6 4 5" xfId="14148"/>
    <cellStyle name="Normal 3 3 4 6 5" xfId="4833"/>
    <cellStyle name="Normal 3 3 4 6 6" xfId="7225"/>
    <cellStyle name="Normal 3 3 4 6 7" xfId="9907"/>
    <cellStyle name="Normal 3 3 4 6 8" xfId="12320"/>
    <cellStyle name="Normal 3 3 4 6 9" xfId="2535"/>
    <cellStyle name="Normal 3 3 4 7" xfId="552"/>
    <cellStyle name="Normal 3 3 4 7 2" xfId="5160"/>
    <cellStyle name="Normal 3 3 4 7 3" xfId="7552"/>
    <cellStyle name="Normal 3 3 4 7 4" xfId="10235"/>
    <cellStyle name="Normal 3 3 4 7 5" xfId="12647"/>
    <cellStyle name="Normal 3 3 4 7 6" xfId="2858"/>
    <cellStyle name="Normal 3 3 4 8" xfId="553"/>
    <cellStyle name="Normal 3 3 4 8 2" xfId="5100"/>
    <cellStyle name="Normal 3 3 4 8 3" xfId="7492"/>
    <cellStyle name="Normal 3 3 4 8 4" xfId="10175"/>
    <cellStyle name="Normal 3 3 4 8 5" xfId="12587"/>
    <cellStyle name="Normal 3 3 4 8 6" xfId="2798"/>
    <cellStyle name="Normal 3 3 4 9" xfId="554"/>
    <cellStyle name="Normal 3 3 4 9 2" xfId="5092"/>
    <cellStyle name="Normal 3 3 4 9 3" xfId="7484"/>
    <cellStyle name="Normal 3 3 4 9 4" xfId="10167"/>
    <cellStyle name="Normal 3 3 4 9 5" xfId="12579"/>
    <cellStyle name="Normal 3 3 4 9 6" xfId="2790"/>
    <cellStyle name="Normal 3 3 5" xfId="555"/>
    <cellStyle name="Normal 3 3 5 10" xfId="556"/>
    <cellStyle name="Normal 3 3 5 10 2" xfId="4502"/>
    <cellStyle name="Normal 3 3 5 11" xfId="557"/>
    <cellStyle name="Normal 3 3 5 11 2" xfId="4447"/>
    <cellStyle name="Normal 3 3 5 12" xfId="558"/>
    <cellStyle name="Normal 3 3 5 12 2" xfId="9356"/>
    <cellStyle name="Normal 3 3 5 13" xfId="559"/>
    <cellStyle name="Normal 3 3 5 13 2" xfId="9451"/>
    <cellStyle name="Normal 3 3 5 14" xfId="560"/>
    <cellStyle name="Normal 3 3 5 14 2" xfId="9535"/>
    <cellStyle name="Normal 3 3 5 15" xfId="1828"/>
    <cellStyle name="Normal 3 3 5 16" xfId="11992"/>
    <cellStyle name="Normal 3 3 5 2" xfId="561"/>
    <cellStyle name="Normal 3 3 5 2 2" xfId="2015"/>
    <cellStyle name="Normal 3 3 5 2 2 2" xfId="5335"/>
    <cellStyle name="Normal 3 3 5 2 2 3" xfId="7728"/>
    <cellStyle name="Normal 3 3 5 2 2 4" xfId="10412"/>
    <cellStyle name="Normal 3 3 5 2 2 5" xfId="12823"/>
    <cellStyle name="Normal 3 3 5 2 3" xfId="3439"/>
    <cellStyle name="Normal 3 3 5 2 3 2" xfId="5911"/>
    <cellStyle name="Normal 3 3 5 2 3 3" xfId="8307"/>
    <cellStyle name="Normal 3 3 5 2 3 4" xfId="10991"/>
    <cellStyle name="Normal 3 3 5 2 3 5" xfId="13402"/>
    <cellStyle name="Normal 3 3 5 2 4" xfId="4010"/>
    <cellStyle name="Normal 3 3 5 2 4 2" xfId="6484"/>
    <cellStyle name="Normal 3 3 5 2 4 3" xfId="8880"/>
    <cellStyle name="Normal 3 3 5 2 4 4" xfId="11564"/>
    <cellStyle name="Normal 3 3 5 2 4 5" xfId="13975"/>
    <cellStyle name="Normal 3 3 5 2 5" xfId="4660"/>
    <cellStyle name="Normal 3 3 5 2 6" xfId="7052"/>
    <cellStyle name="Normal 3 3 5 2 7" xfId="9734"/>
    <cellStyle name="Normal 3 3 5 2 8" xfId="12147"/>
    <cellStyle name="Normal 3 3 5 3" xfId="562"/>
    <cellStyle name="Normal 3 3 5 3 2" xfId="2201"/>
    <cellStyle name="Normal 3 3 5 3 2 2" xfId="5427"/>
    <cellStyle name="Normal 3 3 5 3 2 3" xfId="7822"/>
    <cellStyle name="Normal 3 3 5 3 2 4" xfId="10506"/>
    <cellStyle name="Normal 3 3 5 3 2 5" xfId="12917"/>
    <cellStyle name="Normal 3 3 5 3 3" xfId="3532"/>
    <cellStyle name="Normal 3 3 5 3 3 2" xfId="6005"/>
    <cellStyle name="Normal 3 3 5 3 3 3" xfId="8401"/>
    <cellStyle name="Normal 3 3 5 3 3 4" xfId="11085"/>
    <cellStyle name="Normal 3 3 5 3 3 5" xfId="13496"/>
    <cellStyle name="Normal 3 3 5 3 4" xfId="4104"/>
    <cellStyle name="Normal 3 3 5 3 4 2" xfId="6578"/>
    <cellStyle name="Normal 3 3 5 3 4 3" xfId="8974"/>
    <cellStyle name="Normal 3 3 5 3 4 4" xfId="11658"/>
    <cellStyle name="Normal 3 3 5 3 4 5" xfId="14069"/>
    <cellStyle name="Normal 3 3 5 3 5" xfId="4754"/>
    <cellStyle name="Normal 3 3 5 3 6" xfId="7146"/>
    <cellStyle name="Normal 3 3 5 3 7" xfId="9828"/>
    <cellStyle name="Normal 3 3 5 3 8" xfId="12241"/>
    <cellStyle name="Normal 3 3 5 4" xfId="563"/>
    <cellStyle name="Normal 3 3 5 4 2" xfId="3051"/>
    <cellStyle name="Normal 3 3 5 4 2 2" xfId="5520"/>
    <cellStyle name="Normal 3 3 5 4 2 3" xfId="7915"/>
    <cellStyle name="Normal 3 3 5 4 2 4" xfId="10599"/>
    <cellStyle name="Normal 3 3 5 4 2 5" xfId="13010"/>
    <cellStyle name="Normal 3 3 5 4 3" xfId="3625"/>
    <cellStyle name="Normal 3 3 5 4 3 2" xfId="6098"/>
    <cellStyle name="Normal 3 3 5 4 3 3" xfId="8494"/>
    <cellStyle name="Normal 3 3 5 4 3 4" xfId="11178"/>
    <cellStyle name="Normal 3 3 5 4 3 5" xfId="13589"/>
    <cellStyle name="Normal 3 3 5 4 4" xfId="4197"/>
    <cellStyle name="Normal 3 3 5 4 4 2" xfId="6671"/>
    <cellStyle name="Normal 3 3 5 4 4 3" xfId="9067"/>
    <cellStyle name="Normal 3 3 5 4 4 4" xfId="11751"/>
    <cellStyle name="Normal 3 3 5 4 4 5" xfId="14162"/>
    <cellStyle name="Normal 3 3 5 4 5" xfId="4847"/>
    <cellStyle name="Normal 3 3 5 4 6" xfId="7239"/>
    <cellStyle name="Normal 3 3 5 4 7" xfId="9921"/>
    <cellStyle name="Normal 3 3 5 4 8" xfId="12334"/>
    <cellStyle name="Normal 3 3 5 4 9" xfId="2546"/>
    <cellStyle name="Normal 3 3 5 5" xfId="564"/>
    <cellStyle name="Normal 3 3 5 5 2" xfId="3006"/>
    <cellStyle name="Normal 3 3 5 5 2 2" xfId="5417"/>
    <cellStyle name="Normal 3 3 5 5 2 3" xfId="7810"/>
    <cellStyle name="Normal 3 3 5 5 2 4" xfId="10494"/>
    <cellStyle name="Normal 3 3 5 5 2 5" xfId="12905"/>
    <cellStyle name="Normal 3 3 5 5 3" xfId="3521"/>
    <cellStyle name="Normal 3 3 5 5 3 2" xfId="5993"/>
    <cellStyle name="Normal 3 3 5 5 3 3" xfId="8389"/>
    <cellStyle name="Normal 3 3 5 5 3 4" xfId="11073"/>
    <cellStyle name="Normal 3 3 5 5 3 5" xfId="13484"/>
    <cellStyle name="Normal 3 3 5 5 4" xfId="4092"/>
    <cellStyle name="Normal 3 3 5 5 4 2" xfId="6566"/>
    <cellStyle name="Normal 3 3 5 5 4 3" xfId="8962"/>
    <cellStyle name="Normal 3 3 5 5 4 4" xfId="11646"/>
    <cellStyle name="Normal 3 3 5 5 4 5" xfId="14057"/>
    <cellStyle name="Normal 3 3 5 5 5" xfId="4742"/>
    <cellStyle name="Normal 3 3 5 5 6" xfId="7134"/>
    <cellStyle name="Normal 3 3 5 5 7" xfId="9816"/>
    <cellStyle name="Normal 3 3 5 5 8" xfId="12229"/>
    <cellStyle name="Normal 3 3 5 5 9" xfId="2512"/>
    <cellStyle name="Normal 3 3 5 6" xfId="565"/>
    <cellStyle name="Normal 3 3 5 6 2" xfId="3130"/>
    <cellStyle name="Normal 3 3 5 6 2 2" xfId="5599"/>
    <cellStyle name="Normal 3 3 5 6 2 3" xfId="7994"/>
    <cellStyle name="Normal 3 3 5 6 2 4" xfId="10678"/>
    <cellStyle name="Normal 3 3 5 6 2 5" xfId="13089"/>
    <cellStyle name="Normal 3 3 5 6 3" xfId="3704"/>
    <cellStyle name="Normal 3 3 5 6 3 2" xfId="6177"/>
    <cellStyle name="Normal 3 3 5 6 3 3" xfId="8573"/>
    <cellStyle name="Normal 3 3 5 6 3 4" xfId="11257"/>
    <cellStyle name="Normal 3 3 5 6 3 5" xfId="13668"/>
    <cellStyle name="Normal 3 3 5 6 4" xfId="4276"/>
    <cellStyle name="Normal 3 3 5 6 4 2" xfId="6750"/>
    <cellStyle name="Normal 3 3 5 6 4 3" xfId="9146"/>
    <cellStyle name="Normal 3 3 5 6 4 4" xfId="11830"/>
    <cellStyle name="Normal 3 3 5 6 4 5" xfId="14241"/>
    <cellStyle name="Normal 3 3 5 6 5" xfId="4926"/>
    <cellStyle name="Normal 3 3 5 6 6" xfId="7318"/>
    <cellStyle name="Normal 3 3 5 6 7" xfId="10000"/>
    <cellStyle name="Normal 3 3 5 6 8" xfId="12413"/>
    <cellStyle name="Normal 3 3 5 6 9" xfId="2625"/>
    <cellStyle name="Normal 3 3 5 7" xfId="566"/>
    <cellStyle name="Normal 3 3 5 7 2" xfId="5161"/>
    <cellStyle name="Normal 3 3 5 7 3" xfId="7553"/>
    <cellStyle name="Normal 3 3 5 7 4" xfId="10236"/>
    <cellStyle name="Normal 3 3 5 7 5" xfId="12648"/>
    <cellStyle name="Normal 3 3 5 7 6" xfId="2859"/>
    <cellStyle name="Normal 3 3 5 8" xfId="567"/>
    <cellStyle name="Normal 3 3 5 8 2" xfId="5099"/>
    <cellStyle name="Normal 3 3 5 8 3" xfId="7491"/>
    <cellStyle name="Normal 3 3 5 8 4" xfId="10174"/>
    <cellStyle name="Normal 3 3 5 8 5" xfId="12586"/>
    <cellStyle name="Normal 3 3 5 8 6" xfId="2797"/>
    <cellStyle name="Normal 3 3 5 9" xfId="568"/>
    <cellStyle name="Normal 3 3 5 9 2" xfId="5752"/>
    <cellStyle name="Normal 3 3 5 9 3" xfId="8148"/>
    <cellStyle name="Normal 3 3 5 9 4" xfId="10832"/>
    <cellStyle name="Normal 3 3 5 9 5" xfId="13243"/>
    <cellStyle name="Normal 3 3 5 9 6" xfId="3282"/>
    <cellStyle name="Normal 3 3 6" xfId="569"/>
    <cellStyle name="Normal 3 3 6 10" xfId="570"/>
    <cellStyle name="Normal 3 3 6 10 2" xfId="4503"/>
    <cellStyle name="Normal 3 3 6 11" xfId="571"/>
    <cellStyle name="Normal 3 3 6 11 2" xfId="4446"/>
    <cellStyle name="Normal 3 3 6 12" xfId="572"/>
    <cellStyle name="Normal 3 3 6 12 2" xfId="9357"/>
    <cellStyle name="Normal 3 3 6 13" xfId="573"/>
    <cellStyle name="Normal 3 3 6 13 2" xfId="9452"/>
    <cellStyle name="Normal 3 3 6 14" xfId="574"/>
    <cellStyle name="Normal 3 3 6 14 2" xfId="9536"/>
    <cellStyle name="Normal 3 3 6 15" xfId="1829"/>
    <cellStyle name="Normal 3 3 6 16" xfId="11993"/>
    <cellStyle name="Normal 3 3 6 2" xfId="575"/>
    <cellStyle name="Normal 3 3 6 2 2" xfId="2016"/>
    <cellStyle name="Normal 3 3 6 2 2 2" xfId="5336"/>
    <cellStyle name="Normal 3 3 6 2 2 3" xfId="7729"/>
    <cellStyle name="Normal 3 3 6 2 2 4" xfId="10413"/>
    <cellStyle name="Normal 3 3 6 2 2 5" xfId="12824"/>
    <cellStyle name="Normal 3 3 6 2 3" xfId="3440"/>
    <cellStyle name="Normal 3 3 6 2 3 2" xfId="5912"/>
    <cellStyle name="Normal 3 3 6 2 3 3" xfId="8308"/>
    <cellStyle name="Normal 3 3 6 2 3 4" xfId="10992"/>
    <cellStyle name="Normal 3 3 6 2 3 5" xfId="13403"/>
    <cellStyle name="Normal 3 3 6 2 4" xfId="4011"/>
    <cellStyle name="Normal 3 3 6 2 4 2" xfId="6485"/>
    <cellStyle name="Normal 3 3 6 2 4 3" xfId="8881"/>
    <cellStyle name="Normal 3 3 6 2 4 4" xfId="11565"/>
    <cellStyle name="Normal 3 3 6 2 4 5" xfId="13976"/>
    <cellStyle name="Normal 3 3 6 2 5" xfId="4661"/>
    <cellStyle name="Normal 3 3 6 2 6" xfId="7053"/>
    <cellStyle name="Normal 3 3 6 2 7" xfId="9735"/>
    <cellStyle name="Normal 3 3 6 2 8" xfId="12148"/>
    <cellStyle name="Normal 3 3 6 3" xfId="576"/>
    <cellStyle name="Normal 3 3 6 3 2" xfId="2202"/>
    <cellStyle name="Normal 3 3 6 3 2 2" xfId="5428"/>
    <cellStyle name="Normal 3 3 6 3 2 3" xfId="7823"/>
    <cellStyle name="Normal 3 3 6 3 2 4" xfId="10507"/>
    <cellStyle name="Normal 3 3 6 3 2 5" xfId="12918"/>
    <cellStyle name="Normal 3 3 6 3 3" xfId="3533"/>
    <cellStyle name="Normal 3 3 6 3 3 2" xfId="6006"/>
    <cellStyle name="Normal 3 3 6 3 3 3" xfId="8402"/>
    <cellStyle name="Normal 3 3 6 3 3 4" xfId="11086"/>
    <cellStyle name="Normal 3 3 6 3 3 5" xfId="13497"/>
    <cellStyle name="Normal 3 3 6 3 4" xfId="4105"/>
    <cellStyle name="Normal 3 3 6 3 4 2" xfId="6579"/>
    <cellStyle name="Normal 3 3 6 3 4 3" xfId="8975"/>
    <cellStyle name="Normal 3 3 6 3 4 4" xfId="11659"/>
    <cellStyle name="Normal 3 3 6 3 4 5" xfId="14070"/>
    <cellStyle name="Normal 3 3 6 3 5" xfId="4755"/>
    <cellStyle name="Normal 3 3 6 3 6" xfId="7147"/>
    <cellStyle name="Normal 3 3 6 3 7" xfId="9829"/>
    <cellStyle name="Normal 3 3 6 3 8" xfId="12242"/>
    <cellStyle name="Normal 3 3 6 4" xfId="577"/>
    <cellStyle name="Normal 3 3 6 4 2" xfId="3052"/>
    <cellStyle name="Normal 3 3 6 4 2 2" xfId="5521"/>
    <cellStyle name="Normal 3 3 6 4 2 3" xfId="7916"/>
    <cellStyle name="Normal 3 3 6 4 2 4" xfId="10600"/>
    <cellStyle name="Normal 3 3 6 4 2 5" xfId="13011"/>
    <cellStyle name="Normal 3 3 6 4 3" xfId="3626"/>
    <cellStyle name="Normal 3 3 6 4 3 2" xfId="6099"/>
    <cellStyle name="Normal 3 3 6 4 3 3" xfId="8495"/>
    <cellStyle name="Normal 3 3 6 4 3 4" xfId="11179"/>
    <cellStyle name="Normal 3 3 6 4 3 5" xfId="13590"/>
    <cellStyle name="Normal 3 3 6 4 4" xfId="4198"/>
    <cellStyle name="Normal 3 3 6 4 4 2" xfId="6672"/>
    <cellStyle name="Normal 3 3 6 4 4 3" xfId="9068"/>
    <cellStyle name="Normal 3 3 6 4 4 4" xfId="11752"/>
    <cellStyle name="Normal 3 3 6 4 4 5" xfId="14163"/>
    <cellStyle name="Normal 3 3 6 4 5" xfId="4848"/>
    <cellStyle name="Normal 3 3 6 4 6" xfId="7240"/>
    <cellStyle name="Normal 3 3 6 4 7" xfId="9922"/>
    <cellStyle name="Normal 3 3 6 4 8" xfId="12335"/>
    <cellStyle name="Normal 3 3 6 4 9" xfId="2547"/>
    <cellStyle name="Normal 3 3 6 5" xfId="578"/>
    <cellStyle name="Normal 3 3 6 5 2" xfId="3005"/>
    <cellStyle name="Normal 3 3 6 5 2 2" xfId="5416"/>
    <cellStyle name="Normal 3 3 6 5 2 3" xfId="7809"/>
    <cellStyle name="Normal 3 3 6 5 2 4" xfId="10493"/>
    <cellStyle name="Normal 3 3 6 5 2 5" xfId="12904"/>
    <cellStyle name="Normal 3 3 6 5 3" xfId="3520"/>
    <cellStyle name="Normal 3 3 6 5 3 2" xfId="5992"/>
    <cellStyle name="Normal 3 3 6 5 3 3" xfId="8388"/>
    <cellStyle name="Normal 3 3 6 5 3 4" xfId="11072"/>
    <cellStyle name="Normal 3 3 6 5 3 5" xfId="13483"/>
    <cellStyle name="Normal 3 3 6 5 4" xfId="4091"/>
    <cellStyle name="Normal 3 3 6 5 4 2" xfId="6565"/>
    <cellStyle name="Normal 3 3 6 5 4 3" xfId="8961"/>
    <cellStyle name="Normal 3 3 6 5 4 4" xfId="11645"/>
    <cellStyle name="Normal 3 3 6 5 4 5" xfId="14056"/>
    <cellStyle name="Normal 3 3 6 5 5" xfId="4741"/>
    <cellStyle name="Normal 3 3 6 5 6" xfId="7133"/>
    <cellStyle name="Normal 3 3 6 5 7" xfId="9815"/>
    <cellStyle name="Normal 3 3 6 5 8" xfId="12228"/>
    <cellStyle name="Normal 3 3 6 5 9" xfId="2511"/>
    <cellStyle name="Normal 3 3 6 6" xfId="579"/>
    <cellStyle name="Normal 3 3 6 6 2" xfId="3131"/>
    <cellStyle name="Normal 3 3 6 6 2 2" xfId="5600"/>
    <cellStyle name="Normal 3 3 6 6 2 3" xfId="7995"/>
    <cellStyle name="Normal 3 3 6 6 2 4" xfId="10679"/>
    <cellStyle name="Normal 3 3 6 6 2 5" xfId="13090"/>
    <cellStyle name="Normal 3 3 6 6 3" xfId="3705"/>
    <cellStyle name="Normal 3 3 6 6 3 2" xfId="6178"/>
    <cellStyle name="Normal 3 3 6 6 3 3" xfId="8574"/>
    <cellStyle name="Normal 3 3 6 6 3 4" xfId="11258"/>
    <cellStyle name="Normal 3 3 6 6 3 5" xfId="13669"/>
    <cellStyle name="Normal 3 3 6 6 4" xfId="4277"/>
    <cellStyle name="Normal 3 3 6 6 4 2" xfId="6751"/>
    <cellStyle name="Normal 3 3 6 6 4 3" xfId="9147"/>
    <cellStyle name="Normal 3 3 6 6 4 4" xfId="11831"/>
    <cellStyle name="Normal 3 3 6 6 4 5" xfId="14242"/>
    <cellStyle name="Normal 3 3 6 6 5" xfId="4927"/>
    <cellStyle name="Normal 3 3 6 6 6" xfId="7319"/>
    <cellStyle name="Normal 3 3 6 6 7" xfId="10001"/>
    <cellStyle name="Normal 3 3 6 6 8" xfId="12414"/>
    <cellStyle name="Normal 3 3 6 6 9" xfId="2626"/>
    <cellStyle name="Normal 3 3 6 7" xfId="580"/>
    <cellStyle name="Normal 3 3 6 7 2" xfId="5162"/>
    <cellStyle name="Normal 3 3 6 7 3" xfId="7554"/>
    <cellStyle name="Normal 3 3 6 7 4" xfId="10237"/>
    <cellStyle name="Normal 3 3 6 7 5" xfId="12649"/>
    <cellStyle name="Normal 3 3 6 7 6" xfId="2860"/>
    <cellStyle name="Normal 3 3 6 8" xfId="581"/>
    <cellStyle name="Normal 3 3 6 8 2" xfId="5098"/>
    <cellStyle name="Normal 3 3 6 8 3" xfId="7490"/>
    <cellStyle name="Normal 3 3 6 8 4" xfId="10173"/>
    <cellStyle name="Normal 3 3 6 8 5" xfId="12585"/>
    <cellStyle name="Normal 3 3 6 8 6" xfId="2796"/>
    <cellStyle name="Normal 3 3 6 9" xfId="582"/>
    <cellStyle name="Normal 3 3 6 9 2" xfId="5753"/>
    <cellStyle name="Normal 3 3 6 9 3" xfId="8149"/>
    <cellStyle name="Normal 3 3 6 9 4" xfId="10833"/>
    <cellStyle name="Normal 3 3 6 9 5" xfId="13244"/>
    <cellStyle name="Normal 3 3 6 9 6" xfId="3283"/>
    <cellStyle name="Normal 3 3 7" xfId="583"/>
    <cellStyle name="Normal 3 3 7 10" xfId="584"/>
    <cellStyle name="Normal 3 3 7 10 2" xfId="4504"/>
    <cellStyle name="Normal 3 3 7 11" xfId="585"/>
    <cellStyle name="Normal 3 3 7 11 2" xfId="4445"/>
    <cellStyle name="Normal 3 3 7 12" xfId="586"/>
    <cellStyle name="Normal 3 3 7 12 2" xfId="9358"/>
    <cellStyle name="Normal 3 3 7 13" xfId="587"/>
    <cellStyle name="Normal 3 3 7 13 2" xfId="9453"/>
    <cellStyle name="Normal 3 3 7 14" xfId="588"/>
    <cellStyle name="Normal 3 3 7 14 2" xfId="9537"/>
    <cellStyle name="Normal 3 3 7 15" xfId="1830"/>
    <cellStyle name="Normal 3 3 7 16" xfId="11994"/>
    <cellStyle name="Normal 3 3 7 2" xfId="589"/>
    <cellStyle name="Normal 3 3 7 2 2" xfId="2017"/>
    <cellStyle name="Normal 3 3 7 2 2 2" xfId="5337"/>
    <cellStyle name="Normal 3 3 7 2 2 3" xfId="7730"/>
    <cellStyle name="Normal 3 3 7 2 2 4" xfId="10414"/>
    <cellStyle name="Normal 3 3 7 2 2 5" xfId="12825"/>
    <cellStyle name="Normal 3 3 7 2 3" xfId="3441"/>
    <cellStyle name="Normal 3 3 7 2 3 2" xfId="5913"/>
    <cellStyle name="Normal 3 3 7 2 3 3" xfId="8309"/>
    <cellStyle name="Normal 3 3 7 2 3 4" xfId="10993"/>
    <cellStyle name="Normal 3 3 7 2 3 5" xfId="13404"/>
    <cellStyle name="Normal 3 3 7 2 4" xfId="4012"/>
    <cellStyle name="Normal 3 3 7 2 4 2" xfId="6486"/>
    <cellStyle name="Normal 3 3 7 2 4 3" xfId="8882"/>
    <cellStyle name="Normal 3 3 7 2 4 4" xfId="11566"/>
    <cellStyle name="Normal 3 3 7 2 4 5" xfId="13977"/>
    <cellStyle name="Normal 3 3 7 2 5" xfId="4662"/>
    <cellStyle name="Normal 3 3 7 2 6" xfId="7054"/>
    <cellStyle name="Normal 3 3 7 2 7" xfId="9736"/>
    <cellStyle name="Normal 3 3 7 2 8" xfId="12149"/>
    <cellStyle name="Normal 3 3 7 3" xfId="590"/>
    <cellStyle name="Normal 3 3 7 3 2" xfId="2203"/>
    <cellStyle name="Normal 3 3 7 3 2 2" xfId="5429"/>
    <cellStyle name="Normal 3 3 7 3 2 3" xfId="7824"/>
    <cellStyle name="Normal 3 3 7 3 2 4" xfId="10508"/>
    <cellStyle name="Normal 3 3 7 3 2 5" xfId="12919"/>
    <cellStyle name="Normal 3 3 7 3 3" xfId="3534"/>
    <cellStyle name="Normal 3 3 7 3 3 2" xfId="6007"/>
    <cellStyle name="Normal 3 3 7 3 3 3" xfId="8403"/>
    <cellStyle name="Normal 3 3 7 3 3 4" xfId="11087"/>
    <cellStyle name="Normal 3 3 7 3 3 5" xfId="13498"/>
    <cellStyle name="Normal 3 3 7 3 4" xfId="4106"/>
    <cellStyle name="Normal 3 3 7 3 4 2" xfId="6580"/>
    <cellStyle name="Normal 3 3 7 3 4 3" xfId="8976"/>
    <cellStyle name="Normal 3 3 7 3 4 4" xfId="11660"/>
    <cellStyle name="Normal 3 3 7 3 4 5" xfId="14071"/>
    <cellStyle name="Normal 3 3 7 3 5" xfId="4756"/>
    <cellStyle name="Normal 3 3 7 3 6" xfId="7148"/>
    <cellStyle name="Normal 3 3 7 3 7" xfId="9830"/>
    <cellStyle name="Normal 3 3 7 3 8" xfId="12243"/>
    <cellStyle name="Normal 3 3 7 4" xfId="591"/>
    <cellStyle name="Normal 3 3 7 4 2" xfId="3053"/>
    <cellStyle name="Normal 3 3 7 4 2 2" xfId="5522"/>
    <cellStyle name="Normal 3 3 7 4 2 3" xfId="7917"/>
    <cellStyle name="Normal 3 3 7 4 2 4" xfId="10601"/>
    <cellStyle name="Normal 3 3 7 4 2 5" xfId="13012"/>
    <cellStyle name="Normal 3 3 7 4 3" xfId="3627"/>
    <cellStyle name="Normal 3 3 7 4 3 2" xfId="6100"/>
    <cellStyle name="Normal 3 3 7 4 3 3" xfId="8496"/>
    <cellStyle name="Normal 3 3 7 4 3 4" xfId="11180"/>
    <cellStyle name="Normal 3 3 7 4 3 5" xfId="13591"/>
    <cellStyle name="Normal 3 3 7 4 4" xfId="4199"/>
    <cellStyle name="Normal 3 3 7 4 4 2" xfId="6673"/>
    <cellStyle name="Normal 3 3 7 4 4 3" xfId="9069"/>
    <cellStyle name="Normal 3 3 7 4 4 4" xfId="11753"/>
    <cellStyle name="Normal 3 3 7 4 4 5" xfId="14164"/>
    <cellStyle name="Normal 3 3 7 4 5" xfId="4849"/>
    <cellStyle name="Normal 3 3 7 4 6" xfId="7241"/>
    <cellStyle name="Normal 3 3 7 4 7" xfId="9923"/>
    <cellStyle name="Normal 3 3 7 4 8" xfId="12336"/>
    <cellStyle name="Normal 3 3 7 4 9" xfId="2548"/>
    <cellStyle name="Normal 3 3 7 5" xfId="592"/>
    <cellStyle name="Normal 3 3 7 5 2" xfId="3004"/>
    <cellStyle name="Normal 3 3 7 5 2 2" xfId="5415"/>
    <cellStyle name="Normal 3 3 7 5 2 3" xfId="7808"/>
    <cellStyle name="Normal 3 3 7 5 2 4" xfId="10492"/>
    <cellStyle name="Normal 3 3 7 5 2 5" xfId="12903"/>
    <cellStyle name="Normal 3 3 7 5 3" xfId="3519"/>
    <cellStyle name="Normal 3 3 7 5 3 2" xfId="5991"/>
    <cellStyle name="Normal 3 3 7 5 3 3" xfId="8387"/>
    <cellStyle name="Normal 3 3 7 5 3 4" xfId="11071"/>
    <cellStyle name="Normal 3 3 7 5 3 5" xfId="13482"/>
    <cellStyle name="Normal 3 3 7 5 4" xfId="4090"/>
    <cellStyle name="Normal 3 3 7 5 4 2" xfId="6564"/>
    <cellStyle name="Normal 3 3 7 5 4 3" xfId="8960"/>
    <cellStyle name="Normal 3 3 7 5 4 4" xfId="11644"/>
    <cellStyle name="Normal 3 3 7 5 4 5" xfId="14055"/>
    <cellStyle name="Normal 3 3 7 5 5" xfId="4740"/>
    <cellStyle name="Normal 3 3 7 5 6" xfId="7132"/>
    <cellStyle name="Normal 3 3 7 5 7" xfId="9814"/>
    <cellStyle name="Normal 3 3 7 5 8" xfId="12227"/>
    <cellStyle name="Normal 3 3 7 5 9" xfId="2510"/>
    <cellStyle name="Normal 3 3 7 6" xfId="593"/>
    <cellStyle name="Normal 3 3 7 6 2" xfId="3132"/>
    <cellStyle name="Normal 3 3 7 6 2 2" xfId="5601"/>
    <cellStyle name="Normal 3 3 7 6 2 3" xfId="7996"/>
    <cellStyle name="Normal 3 3 7 6 2 4" xfId="10680"/>
    <cellStyle name="Normal 3 3 7 6 2 5" xfId="13091"/>
    <cellStyle name="Normal 3 3 7 6 3" xfId="3706"/>
    <cellStyle name="Normal 3 3 7 6 3 2" xfId="6179"/>
    <cellStyle name="Normal 3 3 7 6 3 3" xfId="8575"/>
    <cellStyle name="Normal 3 3 7 6 3 4" xfId="11259"/>
    <cellStyle name="Normal 3 3 7 6 3 5" xfId="13670"/>
    <cellStyle name="Normal 3 3 7 6 4" xfId="4278"/>
    <cellStyle name="Normal 3 3 7 6 4 2" xfId="6752"/>
    <cellStyle name="Normal 3 3 7 6 4 3" xfId="9148"/>
    <cellStyle name="Normal 3 3 7 6 4 4" xfId="11832"/>
    <cellStyle name="Normal 3 3 7 6 4 5" xfId="14243"/>
    <cellStyle name="Normal 3 3 7 6 5" xfId="4928"/>
    <cellStyle name="Normal 3 3 7 6 6" xfId="7320"/>
    <cellStyle name="Normal 3 3 7 6 7" xfId="10002"/>
    <cellStyle name="Normal 3 3 7 6 8" xfId="12415"/>
    <cellStyle name="Normal 3 3 7 6 9" xfId="2627"/>
    <cellStyle name="Normal 3 3 7 7" xfId="594"/>
    <cellStyle name="Normal 3 3 7 7 2" xfId="5163"/>
    <cellStyle name="Normal 3 3 7 7 3" xfId="7555"/>
    <cellStyle name="Normal 3 3 7 7 4" xfId="10238"/>
    <cellStyle name="Normal 3 3 7 7 5" xfId="12650"/>
    <cellStyle name="Normal 3 3 7 7 6" xfId="2861"/>
    <cellStyle name="Normal 3 3 7 8" xfId="595"/>
    <cellStyle name="Normal 3 3 7 8 2" xfId="5097"/>
    <cellStyle name="Normal 3 3 7 8 3" xfId="7489"/>
    <cellStyle name="Normal 3 3 7 8 4" xfId="10172"/>
    <cellStyle name="Normal 3 3 7 8 5" xfId="12584"/>
    <cellStyle name="Normal 3 3 7 8 6" xfId="2795"/>
    <cellStyle name="Normal 3 3 7 9" xfId="596"/>
    <cellStyle name="Normal 3 3 7 9 2" xfId="5756"/>
    <cellStyle name="Normal 3 3 7 9 3" xfId="8152"/>
    <cellStyle name="Normal 3 3 7 9 4" xfId="10836"/>
    <cellStyle name="Normal 3 3 7 9 5" xfId="13247"/>
    <cellStyle name="Normal 3 3 7 9 6" xfId="3286"/>
    <cellStyle name="Normal 3 3 8" xfId="597"/>
    <cellStyle name="Normal 3 3 8 10" xfId="598"/>
    <cellStyle name="Normal 3 3 8 10 2" xfId="4505"/>
    <cellStyle name="Normal 3 3 8 11" xfId="599"/>
    <cellStyle name="Normal 3 3 8 11 2" xfId="4444"/>
    <cellStyle name="Normal 3 3 8 12" xfId="600"/>
    <cellStyle name="Normal 3 3 8 12 2" xfId="9359"/>
    <cellStyle name="Normal 3 3 8 13" xfId="601"/>
    <cellStyle name="Normal 3 3 8 13 2" xfId="9454"/>
    <cellStyle name="Normal 3 3 8 14" xfId="602"/>
    <cellStyle name="Normal 3 3 8 14 2" xfId="9538"/>
    <cellStyle name="Normal 3 3 8 15" xfId="1831"/>
    <cellStyle name="Normal 3 3 8 16" xfId="11995"/>
    <cellStyle name="Normal 3 3 8 2" xfId="603"/>
    <cellStyle name="Normal 3 3 8 2 2" xfId="2018"/>
    <cellStyle name="Normal 3 3 8 2 2 2" xfId="5338"/>
    <cellStyle name="Normal 3 3 8 2 2 3" xfId="7731"/>
    <cellStyle name="Normal 3 3 8 2 2 4" xfId="10415"/>
    <cellStyle name="Normal 3 3 8 2 2 5" xfId="12826"/>
    <cellStyle name="Normal 3 3 8 2 3" xfId="3442"/>
    <cellStyle name="Normal 3 3 8 2 3 2" xfId="5914"/>
    <cellStyle name="Normal 3 3 8 2 3 3" xfId="8310"/>
    <cellStyle name="Normal 3 3 8 2 3 4" xfId="10994"/>
    <cellStyle name="Normal 3 3 8 2 3 5" xfId="13405"/>
    <cellStyle name="Normal 3 3 8 2 4" xfId="4013"/>
    <cellStyle name="Normal 3 3 8 2 4 2" xfId="6487"/>
    <cellStyle name="Normal 3 3 8 2 4 3" xfId="8883"/>
    <cellStyle name="Normal 3 3 8 2 4 4" xfId="11567"/>
    <cellStyle name="Normal 3 3 8 2 4 5" xfId="13978"/>
    <cellStyle name="Normal 3 3 8 2 5" xfId="4663"/>
    <cellStyle name="Normal 3 3 8 2 6" xfId="7055"/>
    <cellStyle name="Normal 3 3 8 2 7" xfId="9737"/>
    <cellStyle name="Normal 3 3 8 2 8" xfId="12150"/>
    <cellStyle name="Normal 3 3 8 3" xfId="604"/>
    <cellStyle name="Normal 3 3 8 3 2" xfId="2204"/>
    <cellStyle name="Normal 3 3 8 3 2 2" xfId="5430"/>
    <cellStyle name="Normal 3 3 8 3 2 3" xfId="7825"/>
    <cellStyle name="Normal 3 3 8 3 2 4" xfId="10509"/>
    <cellStyle name="Normal 3 3 8 3 2 5" xfId="12920"/>
    <cellStyle name="Normal 3 3 8 3 3" xfId="3535"/>
    <cellStyle name="Normal 3 3 8 3 3 2" xfId="6008"/>
    <cellStyle name="Normal 3 3 8 3 3 3" xfId="8404"/>
    <cellStyle name="Normal 3 3 8 3 3 4" xfId="11088"/>
    <cellStyle name="Normal 3 3 8 3 3 5" xfId="13499"/>
    <cellStyle name="Normal 3 3 8 3 4" xfId="4107"/>
    <cellStyle name="Normal 3 3 8 3 4 2" xfId="6581"/>
    <cellStyle name="Normal 3 3 8 3 4 3" xfId="8977"/>
    <cellStyle name="Normal 3 3 8 3 4 4" xfId="11661"/>
    <cellStyle name="Normal 3 3 8 3 4 5" xfId="14072"/>
    <cellStyle name="Normal 3 3 8 3 5" xfId="4757"/>
    <cellStyle name="Normal 3 3 8 3 6" xfId="7149"/>
    <cellStyle name="Normal 3 3 8 3 7" xfId="9831"/>
    <cellStyle name="Normal 3 3 8 3 8" xfId="12244"/>
    <cellStyle name="Normal 3 3 8 4" xfId="605"/>
    <cellStyle name="Normal 3 3 8 4 2" xfId="3054"/>
    <cellStyle name="Normal 3 3 8 4 2 2" xfId="5523"/>
    <cellStyle name="Normal 3 3 8 4 2 3" xfId="7918"/>
    <cellStyle name="Normal 3 3 8 4 2 4" xfId="10602"/>
    <cellStyle name="Normal 3 3 8 4 2 5" xfId="13013"/>
    <cellStyle name="Normal 3 3 8 4 3" xfId="3628"/>
    <cellStyle name="Normal 3 3 8 4 3 2" xfId="6101"/>
    <cellStyle name="Normal 3 3 8 4 3 3" xfId="8497"/>
    <cellStyle name="Normal 3 3 8 4 3 4" xfId="11181"/>
    <cellStyle name="Normal 3 3 8 4 3 5" xfId="13592"/>
    <cellStyle name="Normal 3 3 8 4 4" xfId="4200"/>
    <cellStyle name="Normal 3 3 8 4 4 2" xfId="6674"/>
    <cellStyle name="Normal 3 3 8 4 4 3" xfId="9070"/>
    <cellStyle name="Normal 3 3 8 4 4 4" xfId="11754"/>
    <cellStyle name="Normal 3 3 8 4 4 5" xfId="14165"/>
    <cellStyle name="Normal 3 3 8 4 5" xfId="4850"/>
    <cellStyle name="Normal 3 3 8 4 6" xfId="7242"/>
    <cellStyle name="Normal 3 3 8 4 7" xfId="9924"/>
    <cellStyle name="Normal 3 3 8 4 8" xfId="12337"/>
    <cellStyle name="Normal 3 3 8 4 9" xfId="2549"/>
    <cellStyle name="Normal 3 3 8 5" xfId="606"/>
    <cellStyle name="Normal 3 3 8 5 2" xfId="3140"/>
    <cellStyle name="Normal 3 3 8 5 2 2" xfId="5609"/>
    <cellStyle name="Normal 3 3 8 5 2 3" xfId="8005"/>
    <cellStyle name="Normal 3 3 8 5 2 4" xfId="10689"/>
    <cellStyle name="Normal 3 3 8 5 2 5" xfId="13100"/>
    <cellStyle name="Normal 3 3 8 5 3" xfId="3714"/>
    <cellStyle name="Normal 3 3 8 5 3 2" xfId="6188"/>
    <cellStyle name="Normal 3 3 8 5 3 3" xfId="8584"/>
    <cellStyle name="Normal 3 3 8 5 3 4" xfId="11268"/>
    <cellStyle name="Normal 3 3 8 5 3 5" xfId="13679"/>
    <cellStyle name="Normal 3 3 8 5 4" xfId="4287"/>
    <cellStyle name="Normal 3 3 8 5 4 2" xfId="6761"/>
    <cellStyle name="Normal 3 3 8 5 4 3" xfId="9157"/>
    <cellStyle name="Normal 3 3 8 5 4 4" xfId="11841"/>
    <cellStyle name="Normal 3 3 8 5 4 5" xfId="14252"/>
    <cellStyle name="Normal 3 3 8 5 5" xfId="4937"/>
    <cellStyle name="Normal 3 3 8 5 6" xfId="7329"/>
    <cellStyle name="Normal 3 3 8 5 7" xfId="10011"/>
    <cellStyle name="Normal 3 3 8 5 8" xfId="12424"/>
    <cellStyle name="Normal 3 3 8 5 9" xfId="2633"/>
    <cellStyle name="Normal 3 3 8 6" xfId="607"/>
    <cellStyle name="Normal 3 3 8 6 2" xfId="3209"/>
    <cellStyle name="Normal 3 3 8 6 2 2" xfId="5679"/>
    <cellStyle name="Normal 3 3 8 6 2 3" xfId="8075"/>
    <cellStyle name="Normal 3 3 8 6 2 4" xfId="10759"/>
    <cellStyle name="Normal 3 3 8 6 2 5" xfId="13170"/>
    <cellStyle name="Normal 3 3 8 6 3" xfId="3784"/>
    <cellStyle name="Normal 3 3 8 6 3 2" xfId="6258"/>
    <cellStyle name="Normal 3 3 8 6 3 3" xfId="8654"/>
    <cellStyle name="Normal 3 3 8 6 3 4" xfId="11338"/>
    <cellStyle name="Normal 3 3 8 6 3 5" xfId="13749"/>
    <cellStyle name="Normal 3 3 8 6 4" xfId="4357"/>
    <cellStyle name="Normal 3 3 8 6 4 2" xfId="6831"/>
    <cellStyle name="Normal 3 3 8 6 4 3" xfId="9227"/>
    <cellStyle name="Normal 3 3 8 6 4 4" xfId="11911"/>
    <cellStyle name="Normal 3 3 8 6 4 5" xfId="14322"/>
    <cellStyle name="Normal 3 3 8 6 5" xfId="5007"/>
    <cellStyle name="Normal 3 3 8 6 6" xfId="7399"/>
    <cellStyle name="Normal 3 3 8 6 7" xfId="10081"/>
    <cellStyle name="Normal 3 3 8 6 8" xfId="12494"/>
    <cellStyle name="Normal 3 3 8 6 9" xfId="2702"/>
    <cellStyle name="Normal 3 3 8 7" xfId="608"/>
    <cellStyle name="Normal 3 3 8 7 2" xfId="5164"/>
    <cellStyle name="Normal 3 3 8 7 3" xfId="7556"/>
    <cellStyle name="Normal 3 3 8 7 4" xfId="10239"/>
    <cellStyle name="Normal 3 3 8 7 5" xfId="12651"/>
    <cellStyle name="Normal 3 3 8 7 6" xfId="2862"/>
    <cellStyle name="Normal 3 3 8 8" xfId="609"/>
    <cellStyle name="Normal 3 3 8 8 2" xfId="5096"/>
    <cellStyle name="Normal 3 3 8 8 3" xfId="7488"/>
    <cellStyle name="Normal 3 3 8 8 4" xfId="10171"/>
    <cellStyle name="Normal 3 3 8 8 5" xfId="12583"/>
    <cellStyle name="Normal 3 3 8 8 6" xfId="2794"/>
    <cellStyle name="Normal 3 3 8 9" xfId="610"/>
    <cellStyle name="Normal 3 3 8 9 2" xfId="5758"/>
    <cellStyle name="Normal 3 3 8 9 3" xfId="8154"/>
    <cellStyle name="Normal 3 3 8 9 4" xfId="10838"/>
    <cellStyle name="Normal 3 3 8 9 5" xfId="13249"/>
    <cellStyle name="Normal 3 3 8 9 6" xfId="3288"/>
    <cellStyle name="Normal 3 3 9" xfId="611"/>
    <cellStyle name="Normal 3 3 9 10" xfId="612"/>
    <cellStyle name="Normal 3 3 9 10 2" xfId="4506"/>
    <cellStyle name="Normal 3 3 9 11" xfId="613"/>
    <cellStyle name="Normal 3 3 9 11 2" xfId="4443"/>
    <cellStyle name="Normal 3 3 9 12" xfId="614"/>
    <cellStyle name="Normal 3 3 9 12 2" xfId="9360"/>
    <cellStyle name="Normal 3 3 9 13" xfId="615"/>
    <cellStyle name="Normal 3 3 9 13 2" xfId="9455"/>
    <cellStyle name="Normal 3 3 9 14" xfId="616"/>
    <cellStyle name="Normal 3 3 9 14 2" xfId="9539"/>
    <cellStyle name="Normal 3 3 9 15" xfId="1832"/>
    <cellStyle name="Normal 3 3 9 16" xfId="11996"/>
    <cellStyle name="Normal 3 3 9 2" xfId="617"/>
    <cellStyle name="Normal 3 3 9 2 2" xfId="2019"/>
    <cellStyle name="Normal 3 3 9 2 2 2" xfId="5339"/>
    <cellStyle name="Normal 3 3 9 2 2 3" xfId="7732"/>
    <cellStyle name="Normal 3 3 9 2 2 4" xfId="10416"/>
    <cellStyle name="Normal 3 3 9 2 2 5" xfId="12827"/>
    <cellStyle name="Normal 3 3 9 2 3" xfId="3443"/>
    <cellStyle name="Normal 3 3 9 2 3 2" xfId="5915"/>
    <cellStyle name="Normal 3 3 9 2 3 3" xfId="8311"/>
    <cellStyle name="Normal 3 3 9 2 3 4" xfId="10995"/>
    <cellStyle name="Normal 3 3 9 2 3 5" xfId="13406"/>
    <cellStyle name="Normal 3 3 9 2 4" xfId="4014"/>
    <cellStyle name="Normal 3 3 9 2 4 2" xfId="6488"/>
    <cellStyle name="Normal 3 3 9 2 4 3" xfId="8884"/>
    <cellStyle name="Normal 3 3 9 2 4 4" xfId="11568"/>
    <cellStyle name="Normal 3 3 9 2 4 5" xfId="13979"/>
    <cellStyle name="Normal 3 3 9 2 5" xfId="4664"/>
    <cellStyle name="Normal 3 3 9 2 6" xfId="7056"/>
    <cellStyle name="Normal 3 3 9 2 7" xfId="9738"/>
    <cellStyle name="Normal 3 3 9 2 8" xfId="12151"/>
    <cellStyle name="Normal 3 3 9 3" xfId="618"/>
    <cellStyle name="Normal 3 3 9 3 2" xfId="2205"/>
    <cellStyle name="Normal 3 3 9 3 2 2" xfId="5431"/>
    <cellStyle name="Normal 3 3 9 3 2 3" xfId="7826"/>
    <cellStyle name="Normal 3 3 9 3 2 4" xfId="10510"/>
    <cellStyle name="Normal 3 3 9 3 2 5" xfId="12921"/>
    <cellStyle name="Normal 3 3 9 3 3" xfId="3536"/>
    <cellStyle name="Normal 3 3 9 3 3 2" xfId="6009"/>
    <cellStyle name="Normal 3 3 9 3 3 3" xfId="8405"/>
    <cellStyle name="Normal 3 3 9 3 3 4" xfId="11089"/>
    <cellStyle name="Normal 3 3 9 3 3 5" xfId="13500"/>
    <cellStyle name="Normal 3 3 9 3 4" xfId="4108"/>
    <cellStyle name="Normal 3 3 9 3 4 2" xfId="6582"/>
    <cellStyle name="Normal 3 3 9 3 4 3" xfId="8978"/>
    <cellStyle name="Normal 3 3 9 3 4 4" xfId="11662"/>
    <cellStyle name="Normal 3 3 9 3 4 5" xfId="14073"/>
    <cellStyle name="Normal 3 3 9 3 5" xfId="4758"/>
    <cellStyle name="Normal 3 3 9 3 6" xfId="7150"/>
    <cellStyle name="Normal 3 3 9 3 7" xfId="9832"/>
    <cellStyle name="Normal 3 3 9 3 8" xfId="12245"/>
    <cellStyle name="Normal 3 3 9 4" xfId="619"/>
    <cellStyle name="Normal 3 3 9 4 2" xfId="3055"/>
    <cellStyle name="Normal 3 3 9 4 2 2" xfId="5524"/>
    <cellStyle name="Normal 3 3 9 4 2 3" xfId="7919"/>
    <cellStyle name="Normal 3 3 9 4 2 4" xfId="10603"/>
    <cellStyle name="Normal 3 3 9 4 2 5" xfId="13014"/>
    <cellStyle name="Normal 3 3 9 4 3" xfId="3629"/>
    <cellStyle name="Normal 3 3 9 4 3 2" xfId="6102"/>
    <cellStyle name="Normal 3 3 9 4 3 3" xfId="8498"/>
    <cellStyle name="Normal 3 3 9 4 3 4" xfId="11182"/>
    <cellStyle name="Normal 3 3 9 4 3 5" xfId="13593"/>
    <cellStyle name="Normal 3 3 9 4 4" xfId="4201"/>
    <cellStyle name="Normal 3 3 9 4 4 2" xfId="6675"/>
    <cellStyle name="Normal 3 3 9 4 4 3" xfId="9071"/>
    <cellStyle name="Normal 3 3 9 4 4 4" xfId="11755"/>
    <cellStyle name="Normal 3 3 9 4 4 5" xfId="14166"/>
    <cellStyle name="Normal 3 3 9 4 5" xfId="4851"/>
    <cellStyle name="Normal 3 3 9 4 6" xfId="7243"/>
    <cellStyle name="Normal 3 3 9 4 7" xfId="9925"/>
    <cellStyle name="Normal 3 3 9 4 8" xfId="12338"/>
    <cellStyle name="Normal 3 3 9 4 9" xfId="2550"/>
    <cellStyle name="Normal 3 3 9 5" xfId="620"/>
    <cellStyle name="Normal 3 3 9 5 2" xfId="3141"/>
    <cellStyle name="Normal 3 3 9 5 2 2" xfId="5610"/>
    <cellStyle name="Normal 3 3 9 5 2 3" xfId="8006"/>
    <cellStyle name="Normal 3 3 9 5 2 4" xfId="10690"/>
    <cellStyle name="Normal 3 3 9 5 2 5" xfId="13101"/>
    <cellStyle name="Normal 3 3 9 5 3" xfId="3715"/>
    <cellStyle name="Normal 3 3 9 5 3 2" xfId="6189"/>
    <cellStyle name="Normal 3 3 9 5 3 3" xfId="8585"/>
    <cellStyle name="Normal 3 3 9 5 3 4" xfId="11269"/>
    <cellStyle name="Normal 3 3 9 5 3 5" xfId="13680"/>
    <cellStyle name="Normal 3 3 9 5 4" xfId="4288"/>
    <cellStyle name="Normal 3 3 9 5 4 2" xfId="6762"/>
    <cellStyle name="Normal 3 3 9 5 4 3" xfId="9158"/>
    <cellStyle name="Normal 3 3 9 5 4 4" xfId="11842"/>
    <cellStyle name="Normal 3 3 9 5 4 5" xfId="14253"/>
    <cellStyle name="Normal 3 3 9 5 5" xfId="4938"/>
    <cellStyle name="Normal 3 3 9 5 6" xfId="7330"/>
    <cellStyle name="Normal 3 3 9 5 7" xfId="10012"/>
    <cellStyle name="Normal 3 3 9 5 8" xfId="12425"/>
    <cellStyle name="Normal 3 3 9 5 9" xfId="2634"/>
    <cellStyle name="Normal 3 3 9 6" xfId="621"/>
    <cellStyle name="Normal 3 3 9 6 2" xfId="3210"/>
    <cellStyle name="Normal 3 3 9 6 2 2" xfId="5680"/>
    <cellStyle name="Normal 3 3 9 6 2 3" xfId="8076"/>
    <cellStyle name="Normal 3 3 9 6 2 4" xfId="10760"/>
    <cellStyle name="Normal 3 3 9 6 2 5" xfId="13171"/>
    <cellStyle name="Normal 3 3 9 6 3" xfId="3785"/>
    <cellStyle name="Normal 3 3 9 6 3 2" xfId="6259"/>
    <cellStyle name="Normal 3 3 9 6 3 3" xfId="8655"/>
    <cellStyle name="Normal 3 3 9 6 3 4" xfId="11339"/>
    <cellStyle name="Normal 3 3 9 6 3 5" xfId="13750"/>
    <cellStyle name="Normal 3 3 9 6 4" xfId="4358"/>
    <cellStyle name="Normal 3 3 9 6 4 2" xfId="6832"/>
    <cellStyle name="Normal 3 3 9 6 4 3" xfId="9228"/>
    <cellStyle name="Normal 3 3 9 6 4 4" xfId="11912"/>
    <cellStyle name="Normal 3 3 9 6 4 5" xfId="14323"/>
    <cellStyle name="Normal 3 3 9 6 5" xfId="5008"/>
    <cellStyle name="Normal 3 3 9 6 6" xfId="7400"/>
    <cellStyle name="Normal 3 3 9 6 7" xfId="10082"/>
    <cellStyle name="Normal 3 3 9 6 8" xfId="12495"/>
    <cellStyle name="Normal 3 3 9 6 9" xfId="2703"/>
    <cellStyle name="Normal 3 3 9 7" xfId="622"/>
    <cellStyle name="Normal 3 3 9 7 2" xfId="5165"/>
    <cellStyle name="Normal 3 3 9 7 3" xfId="7557"/>
    <cellStyle name="Normal 3 3 9 7 4" xfId="10240"/>
    <cellStyle name="Normal 3 3 9 7 5" xfId="12652"/>
    <cellStyle name="Normal 3 3 9 7 6" xfId="2863"/>
    <cellStyle name="Normal 3 3 9 8" xfId="623"/>
    <cellStyle name="Normal 3 3 9 8 2" xfId="5095"/>
    <cellStyle name="Normal 3 3 9 8 3" xfId="7487"/>
    <cellStyle name="Normal 3 3 9 8 4" xfId="10170"/>
    <cellStyle name="Normal 3 3 9 8 5" xfId="12582"/>
    <cellStyle name="Normal 3 3 9 8 6" xfId="2793"/>
    <cellStyle name="Normal 3 3 9 9" xfId="624"/>
    <cellStyle name="Normal 3 3 9 9 2" xfId="5240"/>
    <cellStyle name="Normal 3 3 9 9 3" xfId="7632"/>
    <cellStyle name="Normal 3 3 9 9 4" xfId="10315"/>
    <cellStyle name="Normal 3 3 9 9 5" xfId="12727"/>
    <cellStyle name="Normal 3 3 9 9 6" xfId="2938"/>
    <cellStyle name="Normal 3 30" xfId="625"/>
    <cellStyle name="Normal 3 30 10" xfId="626"/>
    <cellStyle name="Normal 3 30 10 2" xfId="4507"/>
    <cellStyle name="Normal 3 30 11" xfId="627"/>
    <cellStyle name="Normal 3 30 11 2" xfId="4442"/>
    <cellStyle name="Normal 3 30 12" xfId="628"/>
    <cellStyle name="Normal 3 30 12 2" xfId="9361"/>
    <cellStyle name="Normal 3 30 13" xfId="629"/>
    <cellStyle name="Normal 3 30 13 2" xfId="9456"/>
    <cellStyle name="Normal 3 30 14" xfId="630"/>
    <cellStyle name="Normal 3 30 14 2" xfId="9540"/>
    <cellStyle name="Normal 3 30 15" xfId="1833"/>
    <cellStyle name="Normal 3 30 16" xfId="11997"/>
    <cellStyle name="Normal 3 30 2" xfId="631"/>
    <cellStyle name="Normal 3 30 2 2" xfId="2020"/>
    <cellStyle name="Normal 3 30 2 2 2" xfId="5340"/>
    <cellStyle name="Normal 3 30 2 2 3" xfId="7733"/>
    <cellStyle name="Normal 3 30 2 2 4" xfId="10417"/>
    <cellStyle name="Normal 3 30 2 2 5" xfId="12828"/>
    <cellStyle name="Normal 3 30 2 3" xfId="3444"/>
    <cellStyle name="Normal 3 30 2 3 2" xfId="5916"/>
    <cellStyle name="Normal 3 30 2 3 3" xfId="8312"/>
    <cellStyle name="Normal 3 30 2 3 4" xfId="10996"/>
    <cellStyle name="Normal 3 30 2 3 5" xfId="13407"/>
    <cellStyle name="Normal 3 30 2 4" xfId="4015"/>
    <cellStyle name="Normal 3 30 2 4 2" xfId="6489"/>
    <cellStyle name="Normal 3 30 2 4 3" xfId="8885"/>
    <cellStyle name="Normal 3 30 2 4 4" xfId="11569"/>
    <cellStyle name="Normal 3 30 2 4 5" xfId="13980"/>
    <cellStyle name="Normal 3 30 2 5" xfId="4665"/>
    <cellStyle name="Normal 3 30 2 6" xfId="7057"/>
    <cellStyle name="Normal 3 30 2 7" xfId="9739"/>
    <cellStyle name="Normal 3 30 2 8" xfId="12152"/>
    <cellStyle name="Normal 3 30 3" xfId="632"/>
    <cellStyle name="Normal 3 30 3 2" xfId="2206"/>
    <cellStyle name="Normal 3 30 3 2 2" xfId="5432"/>
    <cellStyle name="Normal 3 30 3 2 3" xfId="7827"/>
    <cellStyle name="Normal 3 30 3 2 4" xfId="10511"/>
    <cellStyle name="Normal 3 30 3 2 5" xfId="12922"/>
    <cellStyle name="Normal 3 30 3 3" xfId="3537"/>
    <cellStyle name="Normal 3 30 3 3 2" xfId="6010"/>
    <cellStyle name="Normal 3 30 3 3 3" xfId="8406"/>
    <cellStyle name="Normal 3 30 3 3 4" xfId="11090"/>
    <cellStyle name="Normal 3 30 3 3 5" xfId="13501"/>
    <cellStyle name="Normal 3 30 3 4" xfId="4109"/>
    <cellStyle name="Normal 3 30 3 4 2" xfId="6583"/>
    <cellStyle name="Normal 3 30 3 4 3" xfId="8979"/>
    <cellStyle name="Normal 3 30 3 4 4" xfId="11663"/>
    <cellStyle name="Normal 3 30 3 4 5" xfId="14074"/>
    <cellStyle name="Normal 3 30 3 5" xfId="4759"/>
    <cellStyle name="Normal 3 30 3 6" xfId="7151"/>
    <cellStyle name="Normal 3 30 3 7" xfId="9833"/>
    <cellStyle name="Normal 3 30 3 8" xfId="12246"/>
    <cellStyle name="Normal 3 30 4" xfId="633"/>
    <cellStyle name="Normal 3 30 4 2" xfId="3056"/>
    <cellStyle name="Normal 3 30 4 2 2" xfId="5525"/>
    <cellStyle name="Normal 3 30 4 2 3" xfId="7920"/>
    <cellStyle name="Normal 3 30 4 2 4" xfId="10604"/>
    <cellStyle name="Normal 3 30 4 2 5" xfId="13015"/>
    <cellStyle name="Normal 3 30 4 3" xfId="3630"/>
    <cellStyle name="Normal 3 30 4 3 2" xfId="6103"/>
    <cellStyle name="Normal 3 30 4 3 3" xfId="8499"/>
    <cellStyle name="Normal 3 30 4 3 4" xfId="11183"/>
    <cellStyle name="Normal 3 30 4 3 5" xfId="13594"/>
    <cellStyle name="Normal 3 30 4 4" xfId="4202"/>
    <cellStyle name="Normal 3 30 4 4 2" xfId="6676"/>
    <cellStyle name="Normal 3 30 4 4 3" xfId="9072"/>
    <cellStyle name="Normal 3 30 4 4 4" xfId="11756"/>
    <cellStyle name="Normal 3 30 4 4 5" xfId="14167"/>
    <cellStyle name="Normal 3 30 4 5" xfId="4852"/>
    <cellStyle name="Normal 3 30 4 6" xfId="7244"/>
    <cellStyle name="Normal 3 30 4 7" xfId="9926"/>
    <cellStyle name="Normal 3 30 4 8" xfId="12339"/>
    <cellStyle name="Normal 3 30 4 9" xfId="2551"/>
    <cellStyle name="Normal 3 30 5" xfId="634"/>
    <cellStyle name="Normal 3 30 5 2" xfId="3142"/>
    <cellStyle name="Normal 3 30 5 2 2" xfId="5611"/>
    <cellStyle name="Normal 3 30 5 2 3" xfId="8007"/>
    <cellStyle name="Normal 3 30 5 2 4" xfId="10691"/>
    <cellStyle name="Normal 3 30 5 2 5" xfId="13102"/>
    <cellStyle name="Normal 3 30 5 3" xfId="3716"/>
    <cellStyle name="Normal 3 30 5 3 2" xfId="6190"/>
    <cellStyle name="Normal 3 30 5 3 3" xfId="8586"/>
    <cellStyle name="Normal 3 30 5 3 4" xfId="11270"/>
    <cellStyle name="Normal 3 30 5 3 5" xfId="13681"/>
    <cellStyle name="Normal 3 30 5 4" xfId="4289"/>
    <cellStyle name="Normal 3 30 5 4 2" xfId="6763"/>
    <cellStyle name="Normal 3 30 5 4 3" xfId="9159"/>
    <cellStyle name="Normal 3 30 5 4 4" xfId="11843"/>
    <cellStyle name="Normal 3 30 5 4 5" xfId="14254"/>
    <cellStyle name="Normal 3 30 5 5" xfId="4939"/>
    <cellStyle name="Normal 3 30 5 6" xfId="7331"/>
    <cellStyle name="Normal 3 30 5 7" xfId="10013"/>
    <cellStyle name="Normal 3 30 5 8" xfId="12426"/>
    <cellStyle name="Normal 3 30 5 9" xfId="2635"/>
    <cellStyle name="Normal 3 30 6" xfId="635"/>
    <cellStyle name="Normal 3 30 6 2" xfId="3211"/>
    <cellStyle name="Normal 3 30 6 2 2" xfId="5681"/>
    <cellStyle name="Normal 3 30 6 2 3" xfId="8077"/>
    <cellStyle name="Normal 3 30 6 2 4" xfId="10761"/>
    <cellStyle name="Normal 3 30 6 2 5" xfId="13172"/>
    <cellStyle name="Normal 3 30 6 3" xfId="3786"/>
    <cellStyle name="Normal 3 30 6 3 2" xfId="6260"/>
    <cellStyle name="Normal 3 30 6 3 3" xfId="8656"/>
    <cellStyle name="Normal 3 30 6 3 4" xfId="11340"/>
    <cellStyle name="Normal 3 30 6 3 5" xfId="13751"/>
    <cellStyle name="Normal 3 30 6 4" xfId="4359"/>
    <cellStyle name="Normal 3 30 6 4 2" xfId="6833"/>
    <cellStyle name="Normal 3 30 6 4 3" xfId="9229"/>
    <cellStyle name="Normal 3 30 6 4 4" xfId="11913"/>
    <cellStyle name="Normal 3 30 6 4 5" xfId="14324"/>
    <cellStyle name="Normal 3 30 6 5" xfId="5009"/>
    <cellStyle name="Normal 3 30 6 6" xfId="7401"/>
    <cellStyle name="Normal 3 30 6 7" xfId="10083"/>
    <cellStyle name="Normal 3 30 6 8" xfId="12496"/>
    <cellStyle name="Normal 3 30 6 9" xfId="2704"/>
    <cellStyle name="Normal 3 30 7" xfId="636"/>
    <cellStyle name="Normal 3 30 7 2" xfId="5166"/>
    <cellStyle name="Normal 3 30 7 3" xfId="7558"/>
    <cellStyle name="Normal 3 30 7 4" xfId="10241"/>
    <cellStyle name="Normal 3 30 7 5" xfId="12653"/>
    <cellStyle name="Normal 3 30 7 6" xfId="2864"/>
    <cellStyle name="Normal 3 30 8" xfId="637"/>
    <cellStyle name="Normal 3 30 8 2" xfId="5094"/>
    <cellStyle name="Normal 3 30 8 3" xfId="7486"/>
    <cellStyle name="Normal 3 30 8 4" xfId="10169"/>
    <cellStyle name="Normal 3 30 8 5" xfId="12581"/>
    <cellStyle name="Normal 3 30 8 6" xfId="2792"/>
    <cellStyle name="Normal 3 30 9" xfId="638"/>
    <cellStyle name="Normal 3 30 9 2" xfId="5241"/>
    <cellStyle name="Normal 3 30 9 3" xfId="7633"/>
    <cellStyle name="Normal 3 30 9 4" xfId="10316"/>
    <cellStyle name="Normal 3 30 9 5" xfId="12728"/>
    <cellStyle name="Normal 3 30 9 6" xfId="2939"/>
    <cellStyle name="Normal 3 31" xfId="639"/>
    <cellStyle name="Normal 3 31 10" xfId="640"/>
    <cellStyle name="Normal 3 31 10 2" xfId="4508"/>
    <cellStyle name="Normal 3 31 11" xfId="641"/>
    <cellStyle name="Normal 3 31 11 2" xfId="4441"/>
    <cellStyle name="Normal 3 31 12" xfId="642"/>
    <cellStyle name="Normal 3 31 12 2" xfId="9362"/>
    <cellStyle name="Normal 3 31 13" xfId="643"/>
    <cellStyle name="Normal 3 31 13 2" xfId="9457"/>
    <cellStyle name="Normal 3 31 14" xfId="644"/>
    <cellStyle name="Normal 3 31 14 2" xfId="9541"/>
    <cellStyle name="Normal 3 31 15" xfId="1834"/>
    <cellStyle name="Normal 3 31 16" xfId="11998"/>
    <cellStyle name="Normal 3 31 2" xfId="645"/>
    <cellStyle name="Normal 3 31 2 2" xfId="2021"/>
    <cellStyle name="Normal 3 31 2 2 2" xfId="5341"/>
    <cellStyle name="Normal 3 31 2 2 3" xfId="7734"/>
    <cellStyle name="Normal 3 31 2 2 4" xfId="10418"/>
    <cellStyle name="Normal 3 31 2 2 5" xfId="12829"/>
    <cellStyle name="Normal 3 31 2 3" xfId="3445"/>
    <cellStyle name="Normal 3 31 2 3 2" xfId="5917"/>
    <cellStyle name="Normal 3 31 2 3 3" xfId="8313"/>
    <cellStyle name="Normal 3 31 2 3 4" xfId="10997"/>
    <cellStyle name="Normal 3 31 2 3 5" xfId="13408"/>
    <cellStyle name="Normal 3 31 2 4" xfId="4016"/>
    <cellStyle name="Normal 3 31 2 4 2" xfId="6490"/>
    <cellStyle name="Normal 3 31 2 4 3" xfId="8886"/>
    <cellStyle name="Normal 3 31 2 4 4" xfId="11570"/>
    <cellStyle name="Normal 3 31 2 4 5" xfId="13981"/>
    <cellStyle name="Normal 3 31 2 5" xfId="4666"/>
    <cellStyle name="Normal 3 31 2 6" xfId="7058"/>
    <cellStyle name="Normal 3 31 2 7" xfId="9740"/>
    <cellStyle name="Normal 3 31 2 8" xfId="12153"/>
    <cellStyle name="Normal 3 31 3" xfId="646"/>
    <cellStyle name="Normal 3 31 3 2" xfId="2207"/>
    <cellStyle name="Normal 3 31 3 2 2" xfId="5433"/>
    <cellStyle name="Normal 3 31 3 2 3" xfId="7828"/>
    <cellStyle name="Normal 3 31 3 2 4" xfId="10512"/>
    <cellStyle name="Normal 3 31 3 2 5" xfId="12923"/>
    <cellStyle name="Normal 3 31 3 3" xfId="3538"/>
    <cellStyle name="Normal 3 31 3 3 2" xfId="6011"/>
    <cellStyle name="Normal 3 31 3 3 3" xfId="8407"/>
    <cellStyle name="Normal 3 31 3 3 4" xfId="11091"/>
    <cellStyle name="Normal 3 31 3 3 5" xfId="13502"/>
    <cellStyle name="Normal 3 31 3 4" xfId="4110"/>
    <cellStyle name="Normal 3 31 3 4 2" xfId="6584"/>
    <cellStyle name="Normal 3 31 3 4 3" xfId="8980"/>
    <cellStyle name="Normal 3 31 3 4 4" xfId="11664"/>
    <cellStyle name="Normal 3 31 3 4 5" xfId="14075"/>
    <cellStyle name="Normal 3 31 3 5" xfId="4760"/>
    <cellStyle name="Normal 3 31 3 6" xfId="7152"/>
    <cellStyle name="Normal 3 31 3 7" xfId="9834"/>
    <cellStyle name="Normal 3 31 3 8" xfId="12247"/>
    <cellStyle name="Normal 3 31 4" xfId="647"/>
    <cellStyle name="Normal 3 31 4 2" xfId="3057"/>
    <cellStyle name="Normal 3 31 4 2 2" xfId="5526"/>
    <cellStyle name="Normal 3 31 4 2 3" xfId="7921"/>
    <cellStyle name="Normal 3 31 4 2 4" xfId="10605"/>
    <cellStyle name="Normal 3 31 4 2 5" xfId="13016"/>
    <cellStyle name="Normal 3 31 4 3" xfId="3631"/>
    <cellStyle name="Normal 3 31 4 3 2" xfId="6104"/>
    <cellStyle name="Normal 3 31 4 3 3" xfId="8500"/>
    <cellStyle name="Normal 3 31 4 3 4" xfId="11184"/>
    <cellStyle name="Normal 3 31 4 3 5" xfId="13595"/>
    <cellStyle name="Normal 3 31 4 4" xfId="4203"/>
    <cellStyle name="Normal 3 31 4 4 2" xfId="6677"/>
    <cellStyle name="Normal 3 31 4 4 3" xfId="9073"/>
    <cellStyle name="Normal 3 31 4 4 4" xfId="11757"/>
    <cellStyle name="Normal 3 31 4 4 5" xfId="14168"/>
    <cellStyle name="Normal 3 31 4 5" xfId="4853"/>
    <cellStyle name="Normal 3 31 4 6" xfId="7245"/>
    <cellStyle name="Normal 3 31 4 7" xfId="9927"/>
    <cellStyle name="Normal 3 31 4 8" xfId="12340"/>
    <cellStyle name="Normal 3 31 4 9" xfId="2552"/>
    <cellStyle name="Normal 3 31 5" xfId="648"/>
    <cellStyle name="Normal 3 31 5 2" xfId="3143"/>
    <cellStyle name="Normal 3 31 5 2 2" xfId="5612"/>
    <cellStyle name="Normal 3 31 5 2 3" xfId="8008"/>
    <cellStyle name="Normal 3 31 5 2 4" xfId="10692"/>
    <cellStyle name="Normal 3 31 5 2 5" xfId="13103"/>
    <cellStyle name="Normal 3 31 5 3" xfId="3717"/>
    <cellStyle name="Normal 3 31 5 3 2" xfId="6191"/>
    <cellStyle name="Normal 3 31 5 3 3" xfId="8587"/>
    <cellStyle name="Normal 3 31 5 3 4" xfId="11271"/>
    <cellStyle name="Normal 3 31 5 3 5" xfId="13682"/>
    <cellStyle name="Normal 3 31 5 4" xfId="4290"/>
    <cellStyle name="Normal 3 31 5 4 2" xfId="6764"/>
    <cellStyle name="Normal 3 31 5 4 3" xfId="9160"/>
    <cellStyle name="Normal 3 31 5 4 4" xfId="11844"/>
    <cellStyle name="Normal 3 31 5 4 5" xfId="14255"/>
    <cellStyle name="Normal 3 31 5 5" xfId="4940"/>
    <cellStyle name="Normal 3 31 5 6" xfId="7332"/>
    <cellStyle name="Normal 3 31 5 7" xfId="10014"/>
    <cellStyle name="Normal 3 31 5 8" xfId="12427"/>
    <cellStyle name="Normal 3 31 5 9" xfId="2636"/>
    <cellStyle name="Normal 3 31 6" xfId="649"/>
    <cellStyle name="Normal 3 31 6 2" xfId="3212"/>
    <cellStyle name="Normal 3 31 6 2 2" xfId="5682"/>
    <cellStyle name="Normal 3 31 6 2 3" xfId="8078"/>
    <cellStyle name="Normal 3 31 6 2 4" xfId="10762"/>
    <cellStyle name="Normal 3 31 6 2 5" xfId="13173"/>
    <cellStyle name="Normal 3 31 6 3" xfId="3787"/>
    <cellStyle name="Normal 3 31 6 3 2" xfId="6261"/>
    <cellStyle name="Normal 3 31 6 3 3" xfId="8657"/>
    <cellStyle name="Normal 3 31 6 3 4" xfId="11341"/>
    <cellStyle name="Normal 3 31 6 3 5" xfId="13752"/>
    <cellStyle name="Normal 3 31 6 4" xfId="4360"/>
    <cellStyle name="Normal 3 31 6 4 2" xfId="6834"/>
    <cellStyle name="Normal 3 31 6 4 3" xfId="9230"/>
    <cellStyle name="Normal 3 31 6 4 4" xfId="11914"/>
    <cellStyle name="Normal 3 31 6 4 5" xfId="14325"/>
    <cellStyle name="Normal 3 31 6 5" xfId="5010"/>
    <cellStyle name="Normal 3 31 6 6" xfId="7402"/>
    <cellStyle name="Normal 3 31 6 7" xfId="10084"/>
    <cellStyle name="Normal 3 31 6 8" xfId="12497"/>
    <cellStyle name="Normal 3 31 6 9" xfId="2705"/>
    <cellStyle name="Normal 3 31 7" xfId="650"/>
    <cellStyle name="Normal 3 31 7 2" xfId="5167"/>
    <cellStyle name="Normal 3 31 7 3" xfId="7559"/>
    <cellStyle name="Normal 3 31 7 4" xfId="10242"/>
    <cellStyle name="Normal 3 31 7 5" xfId="12654"/>
    <cellStyle name="Normal 3 31 7 6" xfId="2865"/>
    <cellStyle name="Normal 3 31 8" xfId="651"/>
    <cellStyle name="Normal 3 31 8 2" xfId="5093"/>
    <cellStyle name="Normal 3 31 8 3" xfId="7485"/>
    <cellStyle name="Normal 3 31 8 4" xfId="10168"/>
    <cellStyle name="Normal 3 31 8 5" xfId="12580"/>
    <cellStyle name="Normal 3 31 8 6" xfId="2791"/>
    <cellStyle name="Normal 3 31 9" xfId="652"/>
    <cellStyle name="Normal 3 31 9 2" xfId="5242"/>
    <cellStyle name="Normal 3 31 9 3" xfId="7634"/>
    <cellStyle name="Normal 3 31 9 4" xfId="10317"/>
    <cellStyle name="Normal 3 31 9 5" xfId="12729"/>
    <cellStyle name="Normal 3 31 9 6" xfId="2940"/>
    <cellStyle name="Normal 3 32" xfId="653"/>
    <cellStyle name="Normal 3 32 10" xfId="654"/>
    <cellStyle name="Normal 3 32 10 2" xfId="4509"/>
    <cellStyle name="Normal 3 32 11" xfId="655"/>
    <cellStyle name="Normal 3 32 11 2" xfId="4440"/>
    <cellStyle name="Normal 3 32 12" xfId="656"/>
    <cellStyle name="Normal 3 32 12 2" xfId="9363"/>
    <cellStyle name="Normal 3 32 13" xfId="657"/>
    <cellStyle name="Normal 3 32 13 2" xfId="9458"/>
    <cellStyle name="Normal 3 32 14" xfId="658"/>
    <cellStyle name="Normal 3 32 14 2" xfId="9542"/>
    <cellStyle name="Normal 3 32 15" xfId="1835"/>
    <cellStyle name="Normal 3 32 16" xfId="11999"/>
    <cellStyle name="Normal 3 32 2" xfId="659"/>
    <cellStyle name="Normal 3 32 2 2" xfId="2022"/>
    <cellStyle name="Normal 3 32 2 2 2" xfId="5342"/>
    <cellStyle name="Normal 3 32 2 2 3" xfId="7735"/>
    <cellStyle name="Normal 3 32 2 2 4" xfId="10419"/>
    <cellStyle name="Normal 3 32 2 2 5" xfId="12830"/>
    <cellStyle name="Normal 3 32 2 3" xfId="3446"/>
    <cellStyle name="Normal 3 32 2 3 2" xfId="5918"/>
    <cellStyle name="Normal 3 32 2 3 3" xfId="8314"/>
    <cellStyle name="Normal 3 32 2 3 4" xfId="10998"/>
    <cellStyle name="Normal 3 32 2 3 5" xfId="13409"/>
    <cellStyle name="Normal 3 32 2 4" xfId="4017"/>
    <cellStyle name="Normal 3 32 2 4 2" xfId="6491"/>
    <cellStyle name="Normal 3 32 2 4 3" xfId="8887"/>
    <cellStyle name="Normal 3 32 2 4 4" xfId="11571"/>
    <cellStyle name="Normal 3 32 2 4 5" xfId="13982"/>
    <cellStyle name="Normal 3 32 2 5" xfId="4667"/>
    <cellStyle name="Normal 3 32 2 6" xfId="7059"/>
    <cellStyle name="Normal 3 32 2 7" xfId="9741"/>
    <cellStyle name="Normal 3 32 2 8" xfId="12154"/>
    <cellStyle name="Normal 3 32 3" xfId="660"/>
    <cellStyle name="Normal 3 32 3 2" xfId="2208"/>
    <cellStyle name="Normal 3 32 3 2 2" xfId="5434"/>
    <cellStyle name="Normal 3 32 3 2 3" xfId="7829"/>
    <cellStyle name="Normal 3 32 3 2 4" xfId="10513"/>
    <cellStyle name="Normal 3 32 3 2 5" xfId="12924"/>
    <cellStyle name="Normal 3 32 3 3" xfId="3539"/>
    <cellStyle name="Normal 3 32 3 3 2" xfId="6012"/>
    <cellStyle name="Normal 3 32 3 3 3" xfId="8408"/>
    <cellStyle name="Normal 3 32 3 3 4" xfId="11092"/>
    <cellStyle name="Normal 3 32 3 3 5" xfId="13503"/>
    <cellStyle name="Normal 3 32 3 4" xfId="4111"/>
    <cellStyle name="Normal 3 32 3 4 2" xfId="6585"/>
    <cellStyle name="Normal 3 32 3 4 3" xfId="8981"/>
    <cellStyle name="Normal 3 32 3 4 4" xfId="11665"/>
    <cellStyle name="Normal 3 32 3 4 5" xfId="14076"/>
    <cellStyle name="Normal 3 32 3 5" xfId="4761"/>
    <cellStyle name="Normal 3 32 3 6" xfId="7153"/>
    <cellStyle name="Normal 3 32 3 7" xfId="9835"/>
    <cellStyle name="Normal 3 32 3 8" xfId="12248"/>
    <cellStyle name="Normal 3 32 4" xfId="661"/>
    <cellStyle name="Normal 3 32 4 2" xfId="3058"/>
    <cellStyle name="Normal 3 32 4 2 2" xfId="5527"/>
    <cellStyle name="Normal 3 32 4 2 3" xfId="7922"/>
    <cellStyle name="Normal 3 32 4 2 4" xfId="10606"/>
    <cellStyle name="Normal 3 32 4 2 5" xfId="13017"/>
    <cellStyle name="Normal 3 32 4 3" xfId="3632"/>
    <cellStyle name="Normal 3 32 4 3 2" xfId="6105"/>
    <cellStyle name="Normal 3 32 4 3 3" xfId="8501"/>
    <cellStyle name="Normal 3 32 4 3 4" xfId="11185"/>
    <cellStyle name="Normal 3 32 4 3 5" xfId="13596"/>
    <cellStyle name="Normal 3 32 4 4" xfId="4204"/>
    <cellStyle name="Normal 3 32 4 4 2" xfId="6678"/>
    <cellStyle name="Normal 3 32 4 4 3" xfId="9074"/>
    <cellStyle name="Normal 3 32 4 4 4" xfId="11758"/>
    <cellStyle name="Normal 3 32 4 4 5" xfId="14169"/>
    <cellStyle name="Normal 3 32 4 5" xfId="4854"/>
    <cellStyle name="Normal 3 32 4 6" xfId="7246"/>
    <cellStyle name="Normal 3 32 4 7" xfId="9928"/>
    <cellStyle name="Normal 3 32 4 8" xfId="12341"/>
    <cellStyle name="Normal 3 32 4 9" xfId="2553"/>
    <cellStyle name="Normal 3 32 5" xfId="662"/>
    <cellStyle name="Normal 3 32 5 2" xfId="3144"/>
    <cellStyle name="Normal 3 32 5 2 2" xfId="5613"/>
    <cellStyle name="Normal 3 32 5 2 3" xfId="8009"/>
    <cellStyle name="Normal 3 32 5 2 4" xfId="10693"/>
    <cellStyle name="Normal 3 32 5 2 5" xfId="13104"/>
    <cellStyle name="Normal 3 32 5 3" xfId="3718"/>
    <cellStyle name="Normal 3 32 5 3 2" xfId="6192"/>
    <cellStyle name="Normal 3 32 5 3 3" xfId="8588"/>
    <cellStyle name="Normal 3 32 5 3 4" xfId="11272"/>
    <cellStyle name="Normal 3 32 5 3 5" xfId="13683"/>
    <cellStyle name="Normal 3 32 5 4" xfId="4291"/>
    <cellStyle name="Normal 3 32 5 4 2" xfId="6765"/>
    <cellStyle name="Normal 3 32 5 4 3" xfId="9161"/>
    <cellStyle name="Normal 3 32 5 4 4" xfId="11845"/>
    <cellStyle name="Normal 3 32 5 4 5" xfId="14256"/>
    <cellStyle name="Normal 3 32 5 5" xfId="4941"/>
    <cellStyle name="Normal 3 32 5 6" xfId="7333"/>
    <cellStyle name="Normal 3 32 5 7" xfId="10015"/>
    <cellStyle name="Normal 3 32 5 8" xfId="12428"/>
    <cellStyle name="Normal 3 32 5 9" xfId="2637"/>
    <cellStyle name="Normal 3 32 6" xfId="663"/>
    <cellStyle name="Normal 3 32 6 2" xfId="3213"/>
    <cellStyle name="Normal 3 32 6 2 2" xfId="5683"/>
    <cellStyle name="Normal 3 32 6 2 3" xfId="8079"/>
    <cellStyle name="Normal 3 32 6 2 4" xfId="10763"/>
    <cellStyle name="Normal 3 32 6 2 5" xfId="13174"/>
    <cellStyle name="Normal 3 32 6 3" xfId="3788"/>
    <cellStyle name="Normal 3 32 6 3 2" xfId="6262"/>
    <cellStyle name="Normal 3 32 6 3 3" xfId="8658"/>
    <cellStyle name="Normal 3 32 6 3 4" xfId="11342"/>
    <cellStyle name="Normal 3 32 6 3 5" xfId="13753"/>
    <cellStyle name="Normal 3 32 6 4" xfId="4361"/>
    <cellStyle name="Normal 3 32 6 4 2" xfId="6835"/>
    <cellStyle name="Normal 3 32 6 4 3" xfId="9231"/>
    <cellStyle name="Normal 3 32 6 4 4" xfId="11915"/>
    <cellStyle name="Normal 3 32 6 4 5" xfId="14326"/>
    <cellStyle name="Normal 3 32 6 5" xfId="5011"/>
    <cellStyle name="Normal 3 32 6 6" xfId="7403"/>
    <cellStyle name="Normal 3 32 6 7" xfId="10085"/>
    <cellStyle name="Normal 3 32 6 8" xfId="12498"/>
    <cellStyle name="Normal 3 32 6 9" xfId="2706"/>
    <cellStyle name="Normal 3 32 7" xfId="664"/>
    <cellStyle name="Normal 3 32 7 2" xfId="5168"/>
    <cellStyle name="Normal 3 32 7 3" xfId="7560"/>
    <cellStyle name="Normal 3 32 7 4" xfId="10243"/>
    <cellStyle name="Normal 3 32 7 5" xfId="12655"/>
    <cellStyle name="Normal 3 32 7 6" xfId="2866"/>
    <cellStyle name="Normal 3 32 8" xfId="665"/>
    <cellStyle name="Normal 3 32 8 2" xfId="5760"/>
    <cellStyle name="Normal 3 32 8 3" xfId="8156"/>
    <cellStyle name="Normal 3 32 8 4" xfId="10840"/>
    <cellStyle name="Normal 3 32 8 5" xfId="13251"/>
    <cellStyle name="Normal 3 32 8 6" xfId="3290"/>
    <cellStyle name="Normal 3 32 9" xfId="666"/>
    <cellStyle name="Normal 3 32 9 2" xfId="6335"/>
    <cellStyle name="Normal 3 32 9 3" xfId="8731"/>
    <cellStyle name="Normal 3 32 9 4" xfId="11415"/>
    <cellStyle name="Normal 3 32 9 5" xfId="13826"/>
    <cellStyle name="Normal 3 32 9 6" xfId="3861"/>
    <cellStyle name="Normal 3 33" xfId="667"/>
    <cellStyle name="Normal 3 33 10" xfId="668"/>
    <cellStyle name="Normal 3 33 10 2" xfId="4510"/>
    <cellStyle name="Normal 3 33 11" xfId="669"/>
    <cellStyle name="Normal 3 33 11 2" xfId="4439"/>
    <cellStyle name="Normal 3 33 12" xfId="670"/>
    <cellStyle name="Normal 3 33 12 2" xfId="9364"/>
    <cellStyle name="Normal 3 33 13" xfId="671"/>
    <cellStyle name="Normal 3 33 13 2" xfId="9459"/>
    <cellStyle name="Normal 3 33 14" xfId="672"/>
    <cellStyle name="Normal 3 33 14 2" xfId="9543"/>
    <cellStyle name="Normal 3 33 15" xfId="1836"/>
    <cellStyle name="Normal 3 33 16" xfId="12000"/>
    <cellStyle name="Normal 3 33 2" xfId="673"/>
    <cellStyle name="Normal 3 33 2 2" xfId="2023"/>
    <cellStyle name="Normal 3 33 2 2 2" xfId="5343"/>
    <cellStyle name="Normal 3 33 2 2 3" xfId="7736"/>
    <cellStyle name="Normal 3 33 2 2 4" xfId="10420"/>
    <cellStyle name="Normal 3 33 2 2 5" xfId="12831"/>
    <cellStyle name="Normal 3 33 2 3" xfId="3447"/>
    <cellStyle name="Normal 3 33 2 3 2" xfId="5919"/>
    <cellStyle name="Normal 3 33 2 3 3" xfId="8315"/>
    <cellStyle name="Normal 3 33 2 3 4" xfId="10999"/>
    <cellStyle name="Normal 3 33 2 3 5" xfId="13410"/>
    <cellStyle name="Normal 3 33 2 4" xfId="4018"/>
    <cellStyle name="Normal 3 33 2 4 2" xfId="6492"/>
    <cellStyle name="Normal 3 33 2 4 3" xfId="8888"/>
    <cellStyle name="Normal 3 33 2 4 4" xfId="11572"/>
    <cellStyle name="Normal 3 33 2 4 5" xfId="13983"/>
    <cellStyle name="Normal 3 33 2 5" xfId="4668"/>
    <cellStyle name="Normal 3 33 2 6" xfId="7060"/>
    <cellStyle name="Normal 3 33 2 7" xfId="9742"/>
    <cellStyle name="Normal 3 33 2 8" xfId="12155"/>
    <cellStyle name="Normal 3 33 3" xfId="674"/>
    <cellStyle name="Normal 3 33 3 2" xfId="2209"/>
    <cellStyle name="Normal 3 33 3 2 2" xfId="5435"/>
    <cellStyle name="Normal 3 33 3 2 3" xfId="7830"/>
    <cellStyle name="Normal 3 33 3 2 4" xfId="10514"/>
    <cellStyle name="Normal 3 33 3 2 5" xfId="12925"/>
    <cellStyle name="Normal 3 33 3 3" xfId="3540"/>
    <cellStyle name="Normal 3 33 3 3 2" xfId="6013"/>
    <cellStyle name="Normal 3 33 3 3 3" xfId="8409"/>
    <cellStyle name="Normal 3 33 3 3 4" xfId="11093"/>
    <cellStyle name="Normal 3 33 3 3 5" xfId="13504"/>
    <cellStyle name="Normal 3 33 3 4" xfId="4112"/>
    <cellStyle name="Normal 3 33 3 4 2" xfId="6586"/>
    <cellStyle name="Normal 3 33 3 4 3" xfId="8982"/>
    <cellStyle name="Normal 3 33 3 4 4" xfId="11666"/>
    <cellStyle name="Normal 3 33 3 4 5" xfId="14077"/>
    <cellStyle name="Normal 3 33 3 5" xfId="4762"/>
    <cellStyle name="Normal 3 33 3 6" xfId="7154"/>
    <cellStyle name="Normal 3 33 3 7" xfId="9836"/>
    <cellStyle name="Normal 3 33 3 8" xfId="12249"/>
    <cellStyle name="Normal 3 33 4" xfId="675"/>
    <cellStyle name="Normal 3 33 4 2" xfId="3059"/>
    <cellStyle name="Normal 3 33 4 2 2" xfId="5528"/>
    <cellStyle name="Normal 3 33 4 2 3" xfId="7923"/>
    <cellStyle name="Normal 3 33 4 2 4" xfId="10607"/>
    <cellStyle name="Normal 3 33 4 2 5" xfId="13018"/>
    <cellStyle name="Normal 3 33 4 3" xfId="3633"/>
    <cellStyle name="Normal 3 33 4 3 2" xfId="6106"/>
    <cellStyle name="Normal 3 33 4 3 3" xfId="8502"/>
    <cellStyle name="Normal 3 33 4 3 4" xfId="11186"/>
    <cellStyle name="Normal 3 33 4 3 5" xfId="13597"/>
    <cellStyle name="Normal 3 33 4 4" xfId="4205"/>
    <cellStyle name="Normal 3 33 4 4 2" xfId="6679"/>
    <cellStyle name="Normal 3 33 4 4 3" xfId="9075"/>
    <cellStyle name="Normal 3 33 4 4 4" xfId="11759"/>
    <cellStyle name="Normal 3 33 4 4 5" xfId="14170"/>
    <cellStyle name="Normal 3 33 4 5" xfId="4855"/>
    <cellStyle name="Normal 3 33 4 6" xfId="7247"/>
    <cellStyle name="Normal 3 33 4 7" xfId="9929"/>
    <cellStyle name="Normal 3 33 4 8" xfId="12342"/>
    <cellStyle name="Normal 3 33 4 9" xfId="2554"/>
    <cellStyle name="Normal 3 33 5" xfId="676"/>
    <cellStyle name="Normal 3 33 5 2" xfId="3145"/>
    <cellStyle name="Normal 3 33 5 2 2" xfId="5614"/>
    <cellStyle name="Normal 3 33 5 2 3" xfId="8010"/>
    <cellStyle name="Normal 3 33 5 2 4" xfId="10694"/>
    <cellStyle name="Normal 3 33 5 2 5" xfId="13105"/>
    <cellStyle name="Normal 3 33 5 3" xfId="3719"/>
    <cellStyle name="Normal 3 33 5 3 2" xfId="6193"/>
    <cellStyle name="Normal 3 33 5 3 3" xfId="8589"/>
    <cellStyle name="Normal 3 33 5 3 4" xfId="11273"/>
    <cellStyle name="Normal 3 33 5 3 5" xfId="13684"/>
    <cellStyle name="Normal 3 33 5 4" xfId="4292"/>
    <cellStyle name="Normal 3 33 5 4 2" xfId="6766"/>
    <cellStyle name="Normal 3 33 5 4 3" xfId="9162"/>
    <cellStyle name="Normal 3 33 5 4 4" xfId="11846"/>
    <cellStyle name="Normal 3 33 5 4 5" xfId="14257"/>
    <cellStyle name="Normal 3 33 5 5" xfId="4942"/>
    <cellStyle name="Normal 3 33 5 6" xfId="7334"/>
    <cellStyle name="Normal 3 33 5 7" xfId="10016"/>
    <cellStyle name="Normal 3 33 5 8" xfId="12429"/>
    <cellStyle name="Normal 3 33 5 9" xfId="2638"/>
    <cellStyle name="Normal 3 33 6" xfId="677"/>
    <cellStyle name="Normal 3 33 6 2" xfId="3214"/>
    <cellStyle name="Normal 3 33 6 2 2" xfId="5684"/>
    <cellStyle name="Normal 3 33 6 2 3" xfId="8080"/>
    <cellStyle name="Normal 3 33 6 2 4" xfId="10764"/>
    <cellStyle name="Normal 3 33 6 2 5" xfId="13175"/>
    <cellStyle name="Normal 3 33 6 3" xfId="3789"/>
    <cellStyle name="Normal 3 33 6 3 2" xfId="6263"/>
    <cellStyle name="Normal 3 33 6 3 3" xfId="8659"/>
    <cellStyle name="Normal 3 33 6 3 4" xfId="11343"/>
    <cellStyle name="Normal 3 33 6 3 5" xfId="13754"/>
    <cellStyle name="Normal 3 33 6 4" xfId="4362"/>
    <cellStyle name="Normal 3 33 6 4 2" xfId="6836"/>
    <cellStyle name="Normal 3 33 6 4 3" xfId="9232"/>
    <cellStyle name="Normal 3 33 6 4 4" xfId="11916"/>
    <cellStyle name="Normal 3 33 6 4 5" xfId="14327"/>
    <cellStyle name="Normal 3 33 6 5" xfId="5012"/>
    <cellStyle name="Normal 3 33 6 6" xfId="7404"/>
    <cellStyle name="Normal 3 33 6 7" xfId="10086"/>
    <cellStyle name="Normal 3 33 6 8" xfId="12499"/>
    <cellStyle name="Normal 3 33 6 9" xfId="2707"/>
    <cellStyle name="Normal 3 33 7" xfId="678"/>
    <cellStyle name="Normal 3 33 7 2" xfId="5169"/>
    <cellStyle name="Normal 3 33 7 3" xfId="7561"/>
    <cellStyle name="Normal 3 33 7 4" xfId="10244"/>
    <cellStyle name="Normal 3 33 7 5" xfId="12656"/>
    <cellStyle name="Normal 3 33 7 6" xfId="2867"/>
    <cellStyle name="Normal 3 33 8" xfId="679"/>
    <cellStyle name="Normal 3 33 8 2" xfId="5761"/>
    <cellStyle name="Normal 3 33 8 3" xfId="8157"/>
    <cellStyle name="Normal 3 33 8 4" xfId="10841"/>
    <cellStyle name="Normal 3 33 8 5" xfId="13252"/>
    <cellStyle name="Normal 3 33 8 6" xfId="3291"/>
    <cellStyle name="Normal 3 33 9" xfId="680"/>
    <cellStyle name="Normal 3 33 9 2" xfId="6336"/>
    <cellStyle name="Normal 3 33 9 3" xfId="8732"/>
    <cellStyle name="Normal 3 33 9 4" xfId="11416"/>
    <cellStyle name="Normal 3 33 9 5" xfId="13827"/>
    <cellStyle name="Normal 3 33 9 6" xfId="3862"/>
    <cellStyle name="Normal 3 34" xfId="681"/>
    <cellStyle name="Normal 3 34 10" xfId="682"/>
    <cellStyle name="Normal 3 34 10 2" xfId="4511"/>
    <cellStyle name="Normal 3 34 11" xfId="683"/>
    <cellStyle name="Normal 3 34 11 2" xfId="4438"/>
    <cellStyle name="Normal 3 34 12" xfId="684"/>
    <cellStyle name="Normal 3 34 12 2" xfId="9365"/>
    <cellStyle name="Normal 3 34 13" xfId="685"/>
    <cellStyle name="Normal 3 34 13 2" xfId="9460"/>
    <cellStyle name="Normal 3 34 14" xfId="686"/>
    <cellStyle name="Normal 3 34 14 2" xfId="9544"/>
    <cellStyle name="Normal 3 34 15" xfId="1837"/>
    <cellStyle name="Normal 3 34 16" xfId="12001"/>
    <cellStyle name="Normal 3 34 2" xfId="687"/>
    <cellStyle name="Normal 3 34 2 2" xfId="2024"/>
    <cellStyle name="Normal 3 34 2 2 2" xfId="5344"/>
    <cellStyle name="Normal 3 34 2 2 3" xfId="7737"/>
    <cellStyle name="Normal 3 34 2 2 4" xfId="10421"/>
    <cellStyle name="Normal 3 34 2 2 5" xfId="12832"/>
    <cellStyle name="Normal 3 34 2 3" xfId="3448"/>
    <cellStyle name="Normal 3 34 2 3 2" xfId="5920"/>
    <cellStyle name="Normal 3 34 2 3 3" xfId="8316"/>
    <cellStyle name="Normal 3 34 2 3 4" xfId="11000"/>
    <cellStyle name="Normal 3 34 2 3 5" xfId="13411"/>
    <cellStyle name="Normal 3 34 2 4" xfId="4019"/>
    <cellStyle name="Normal 3 34 2 4 2" xfId="6493"/>
    <cellStyle name="Normal 3 34 2 4 3" xfId="8889"/>
    <cellStyle name="Normal 3 34 2 4 4" xfId="11573"/>
    <cellStyle name="Normal 3 34 2 4 5" xfId="13984"/>
    <cellStyle name="Normal 3 34 2 5" xfId="4669"/>
    <cellStyle name="Normal 3 34 2 6" xfId="7061"/>
    <cellStyle name="Normal 3 34 2 7" xfId="9743"/>
    <cellStyle name="Normal 3 34 2 8" xfId="12156"/>
    <cellStyle name="Normal 3 34 3" xfId="688"/>
    <cellStyle name="Normal 3 34 3 2" xfId="2210"/>
    <cellStyle name="Normal 3 34 3 2 2" xfId="5436"/>
    <cellStyle name="Normal 3 34 3 2 3" xfId="7831"/>
    <cellStyle name="Normal 3 34 3 2 4" xfId="10515"/>
    <cellStyle name="Normal 3 34 3 2 5" xfId="12926"/>
    <cellStyle name="Normal 3 34 3 3" xfId="3541"/>
    <cellStyle name="Normal 3 34 3 3 2" xfId="6014"/>
    <cellStyle name="Normal 3 34 3 3 3" xfId="8410"/>
    <cellStyle name="Normal 3 34 3 3 4" xfId="11094"/>
    <cellStyle name="Normal 3 34 3 3 5" xfId="13505"/>
    <cellStyle name="Normal 3 34 3 4" xfId="4113"/>
    <cellStyle name="Normal 3 34 3 4 2" xfId="6587"/>
    <cellStyle name="Normal 3 34 3 4 3" xfId="8983"/>
    <cellStyle name="Normal 3 34 3 4 4" xfId="11667"/>
    <cellStyle name="Normal 3 34 3 4 5" xfId="14078"/>
    <cellStyle name="Normal 3 34 3 5" xfId="4763"/>
    <cellStyle name="Normal 3 34 3 6" xfId="7155"/>
    <cellStyle name="Normal 3 34 3 7" xfId="9837"/>
    <cellStyle name="Normal 3 34 3 8" xfId="12250"/>
    <cellStyle name="Normal 3 34 4" xfId="689"/>
    <cellStyle name="Normal 3 34 4 2" xfId="3060"/>
    <cellStyle name="Normal 3 34 4 2 2" xfId="5529"/>
    <cellStyle name="Normal 3 34 4 2 3" xfId="7924"/>
    <cellStyle name="Normal 3 34 4 2 4" xfId="10608"/>
    <cellStyle name="Normal 3 34 4 2 5" xfId="13019"/>
    <cellStyle name="Normal 3 34 4 3" xfId="3634"/>
    <cellStyle name="Normal 3 34 4 3 2" xfId="6107"/>
    <cellStyle name="Normal 3 34 4 3 3" xfId="8503"/>
    <cellStyle name="Normal 3 34 4 3 4" xfId="11187"/>
    <cellStyle name="Normal 3 34 4 3 5" xfId="13598"/>
    <cellStyle name="Normal 3 34 4 4" xfId="4206"/>
    <cellStyle name="Normal 3 34 4 4 2" xfId="6680"/>
    <cellStyle name="Normal 3 34 4 4 3" xfId="9076"/>
    <cellStyle name="Normal 3 34 4 4 4" xfId="11760"/>
    <cellStyle name="Normal 3 34 4 4 5" xfId="14171"/>
    <cellStyle name="Normal 3 34 4 5" xfId="4856"/>
    <cellStyle name="Normal 3 34 4 6" xfId="7248"/>
    <cellStyle name="Normal 3 34 4 7" xfId="9930"/>
    <cellStyle name="Normal 3 34 4 8" xfId="12343"/>
    <cellStyle name="Normal 3 34 4 9" xfId="2555"/>
    <cellStyle name="Normal 3 34 5" xfId="690"/>
    <cellStyle name="Normal 3 34 5 2" xfId="3146"/>
    <cellStyle name="Normal 3 34 5 2 2" xfId="5615"/>
    <cellStyle name="Normal 3 34 5 2 3" xfId="8011"/>
    <cellStyle name="Normal 3 34 5 2 4" xfId="10695"/>
    <cellStyle name="Normal 3 34 5 2 5" xfId="13106"/>
    <cellStyle name="Normal 3 34 5 3" xfId="3720"/>
    <cellStyle name="Normal 3 34 5 3 2" xfId="6194"/>
    <cellStyle name="Normal 3 34 5 3 3" xfId="8590"/>
    <cellStyle name="Normal 3 34 5 3 4" xfId="11274"/>
    <cellStyle name="Normal 3 34 5 3 5" xfId="13685"/>
    <cellStyle name="Normal 3 34 5 4" xfId="4293"/>
    <cellStyle name="Normal 3 34 5 4 2" xfId="6767"/>
    <cellStyle name="Normal 3 34 5 4 3" xfId="9163"/>
    <cellStyle name="Normal 3 34 5 4 4" xfId="11847"/>
    <cellStyle name="Normal 3 34 5 4 5" xfId="14258"/>
    <cellStyle name="Normal 3 34 5 5" xfId="4943"/>
    <cellStyle name="Normal 3 34 5 6" xfId="7335"/>
    <cellStyle name="Normal 3 34 5 7" xfId="10017"/>
    <cellStyle name="Normal 3 34 5 8" xfId="12430"/>
    <cellStyle name="Normal 3 34 5 9" xfId="2639"/>
    <cellStyle name="Normal 3 34 6" xfId="691"/>
    <cellStyle name="Normal 3 34 6 2" xfId="3215"/>
    <cellStyle name="Normal 3 34 6 2 2" xfId="5685"/>
    <cellStyle name="Normal 3 34 6 2 3" xfId="8081"/>
    <cellStyle name="Normal 3 34 6 2 4" xfId="10765"/>
    <cellStyle name="Normal 3 34 6 2 5" xfId="13176"/>
    <cellStyle name="Normal 3 34 6 3" xfId="3790"/>
    <cellStyle name="Normal 3 34 6 3 2" xfId="6264"/>
    <cellStyle name="Normal 3 34 6 3 3" xfId="8660"/>
    <cellStyle name="Normal 3 34 6 3 4" xfId="11344"/>
    <cellStyle name="Normal 3 34 6 3 5" xfId="13755"/>
    <cellStyle name="Normal 3 34 6 4" xfId="4363"/>
    <cellStyle name="Normal 3 34 6 4 2" xfId="6837"/>
    <cellStyle name="Normal 3 34 6 4 3" xfId="9233"/>
    <cellStyle name="Normal 3 34 6 4 4" xfId="11917"/>
    <cellStyle name="Normal 3 34 6 4 5" xfId="14328"/>
    <cellStyle name="Normal 3 34 6 5" xfId="5013"/>
    <cellStyle name="Normal 3 34 6 6" xfId="7405"/>
    <cellStyle name="Normal 3 34 6 7" xfId="10087"/>
    <cellStyle name="Normal 3 34 6 8" xfId="12500"/>
    <cellStyle name="Normal 3 34 6 9" xfId="2708"/>
    <cellStyle name="Normal 3 34 7" xfId="692"/>
    <cellStyle name="Normal 3 34 7 2" xfId="5170"/>
    <cellStyle name="Normal 3 34 7 3" xfId="7562"/>
    <cellStyle name="Normal 3 34 7 4" xfId="10245"/>
    <cellStyle name="Normal 3 34 7 5" xfId="12657"/>
    <cellStyle name="Normal 3 34 7 6" xfId="2868"/>
    <cellStyle name="Normal 3 34 8" xfId="693"/>
    <cellStyle name="Normal 3 34 8 2" xfId="5762"/>
    <cellStyle name="Normal 3 34 8 3" xfId="8158"/>
    <cellStyle name="Normal 3 34 8 4" xfId="10842"/>
    <cellStyle name="Normal 3 34 8 5" xfId="13253"/>
    <cellStyle name="Normal 3 34 8 6" xfId="3292"/>
    <cellStyle name="Normal 3 34 9" xfId="694"/>
    <cellStyle name="Normal 3 34 9 2" xfId="6337"/>
    <cellStyle name="Normal 3 34 9 3" xfId="8733"/>
    <cellStyle name="Normal 3 34 9 4" xfId="11417"/>
    <cellStyle name="Normal 3 34 9 5" xfId="13828"/>
    <cellStyle name="Normal 3 34 9 6" xfId="3863"/>
    <cellStyle name="Normal 3 35" xfId="695"/>
    <cellStyle name="Normal 3 35 10" xfId="696"/>
    <cellStyle name="Normal 3 35 10 2" xfId="4512"/>
    <cellStyle name="Normal 3 35 11" xfId="697"/>
    <cellStyle name="Normal 3 35 11 2" xfId="4437"/>
    <cellStyle name="Normal 3 35 12" xfId="698"/>
    <cellStyle name="Normal 3 35 12 2" xfId="9366"/>
    <cellStyle name="Normal 3 35 13" xfId="699"/>
    <cellStyle name="Normal 3 35 13 2" xfId="9461"/>
    <cellStyle name="Normal 3 35 14" xfId="700"/>
    <cellStyle name="Normal 3 35 14 2" xfId="9545"/>
    <cellStyle name="Normal 3 35 15" xfId="1838"/>
    <cellStyle name="Normal 3 35 16" xfId="12002"/>
    <cellStyle name="Normal 3 35 2" xfId="701"/>
    <cellStyle name="Normal 3 35 2 2" xfId="2025"/>
    <cellStyle name="Normal 3 35 2 2 2" xfId="5345"/>
    <cellStyle name="Normal 3 35 2 2 3" xfId="7738"/>
    <cellStyle name="Normal 3 35 2 2 4" xfId="10422"/>
    <cellStyle name="Normal 3 35 2 2 5" xfId="12833"/>
    <cellStyle name="Normal 3 35 2 3" xfId="3449"/>
    <cellStyle name="Normal 3 35 2 3 2" xfId="5921"/>
    <cellStyle name="Normal 3 35 2 3 3" xfId="8317"/>
    <cellStyle name="Normal 3 35 2 3 4" xfId="11001"/>
    <cellStyle name="Normal 3 35 2 3 5" xfId="13412"/>
    <cellStyle name="Normal 3 35 2 4" xfId="4020"/>
    <cellStyle name="Normal 3 35 2 4 2" xfId="6494"/>
    <cellStyle name="Normal 3 35 2 4 3" xfId="8890"/>
    <cellStyle name="Normal 3 35 2 4 4" xfId="11574"/>
    <cellStyle name="Normal 3 35 2 4 5" xfId="13985"/>
    <cellStyle name="Normal 3 35 2 5" xfId="4670"/>
    <cellStyle name="Normal 3 35 2 6" xfId="7062"/>
    <cellStyle name="Normal 3 35 2 7" xfId="9744"/>
    <cellStyle name="Normal 3 35 2 8" xfId="12157"/>
    <cellStyle name="Normal 3 35 3" xfId="702"/>
    <cellStyle name="Normal 3 35 3 2" xfId="2211"/>
    <cellStyle name="Normal 3 35 3 2 2" xfId="5437"/>
    <cellStyle name="Normal 3 35 3 2 3" xfId="7832"/>
    <cellStyle name="Normal 3 35 3 2 4" xfId="10516"/>
    <cellStyle name="Normal 3 35 3 2 5" xfId="12927"/>
    <cellStyle name="Normal 3 35 3 3" xfId="3542"/>
    <cellStyle name="Normal 3 35 3 3 2" xfId="6015"/>
    <cellStyle name="Normal 3 35 3 3 3" xfId="8411"/>
    <cellStyle name="Normal 3 35 3 3 4" xfId="11095"/>
    <cellStyle name="Normal 3 35 3 3 5" xfId="13506"/>
    <cellStyle name="Normal 3 35 3 4" xfId="4114"/>
    <cellStyle name="Normal 3 35 3 4 2" xfId="6588"/>
    <cellStyle name="Normal 3 35 3 4 3" xfId="8984"/>
    <cellStyle name="Normal 3 35 3 4 4" xfId="11668"/>
    <cellStyle name="Normal 3 35 3 4 5" xfId="14079"/>
    <cellStyle name="Normal 3 35 3 5" xfId="4764"/>
    <cellStyle name="Normal 3 35 3 6" xfId="7156"/>
    <cellStyle name="Normal 3 35 3 7" xfId="9838"/>
    <cellStyle name="Normal 3 35 3 8" xfId="12251"/>
    <cellStyle name="Normal 3 35 4" xfId="703"/>
    <cellStyle name="Normal 3 35 4 2" xfId="3061"/>
    <cellStyle name="Normal 3 35 4 2 2" xfId="5530"/>
    <cellStyle name="Normal 3 35 4 2 3" xfId="7925"/>
    <cellStyle name="Normal 3 35 4 2 4" xfId="10609"/>
    <cellStyle name="Normal 3 35 4 2 5" xfId="13020"/>
    <cellStyle name="Normal 3 35 4 3" xfId="3635"/>
    <cellStyle name="Normal 3 35 4 3 2" xfId="6108"/>
    <cellStyle name="Normal 3 35 4 3 3" xfId="8504"/>
    <cellStyle name="Normal 3 35 4 3 4" xfId="11188"/>
    <cellStyle name="Normal 3 35 4 3 5" xfId="13599"/>
    <cellStyle name="Normal 3 35 4 4" xfId="4207"/>
    <cellStyle name="Normal 3 35 4 4 2" xfId="6681"/>
    <cellStyle name="Normal 3 35 4 4 3" xfId="9077"/>
    <cellStyle name="Normal 3 35 4 4 4" xfId="11761"/>
    <cellStyle name="Normal 3 35 4 4 5" xfId="14172"/>
    <cellStyle name="Normal 3 35 4 5" xfId="4857"/>
    <cellStyle name="Normal 3 35 4 6" xfId="7249"/>
    <cellStyle name="Normal 3 35 4 7" xfId="9931"/>
    <cellStyle name="Normal 3 35 4 8" xfId="12344"/>
    <cellStyle name="Normal 3 35 4 9" xfId="2556"/>
    <cellStyle name="Normal 3 35 5" xfId="704"/>
    <cellStyle name="Normal 3 35 5 2" xfId="3147"/>
    <cellStyle name="Normal 3 35 5 2 2" xfId="5616"/>
    <cellStyle name="Normal 3 35 5 2 3" xfId="8012"/>
    <cellStyle name="Normal 3 35 5 2 4" xfId="10696"/>
    <cellStyle name="Normal 3 35 5 2 5" xfId="13107"/>
    <cellStyle name="Normal 3 35 5 3" xfId="3721"/>
    <cellStyle name="Normal 3 35 5 3 2" xfId="6195"/>
    <cellStyle name="Normal 3 35 5 3 3" xfId="8591"/>
    <cellStyle name="Normal 3 35 5 3 4" xfId="11275"/>
    <cellStyle name="Normal 3 35 5 3 5" xfId="13686"/>
    <cellStyle name="Normal 3 35 5 4" xfId="4294"/>
    <cellStyle name="Normal 3 35 5 4 2" xfId="6768"/>
    <cellStyle name="Normal 3 35 5 4 3" xfId="9164"/>
    <cellStyle name="Normal 3 35 5 4 4" xfId="11848"/>
    <cellStyle name="Normal 3 35 5 4 5" xfId="14259"/>
    <cellStyle name="Normal 3 35 5 5" xfId="4944"/>
    <cellStyle name="Normal 3 35 5 6" xfId="7336"/>
    <cellStyle name="Normal 3 35 5 7" xfId="10018"/>
    <cellStyle name="Normal 3 35 5 8" xfId="12431"/>
    <cellStyle name="Normal 3 35 5 9" xfId="2640"/>
    <cellStyle name="Normal 3 35 6" xfId="705"/>
    <cellStyle name="Normal 3 35 6 2" xfId="3216"/>
    <cellStyle name="Normal 3 35 6 2 2" xfId="5686"/>
    <cellStyle name="Normal 3 35 6 2 3" xfId="8082"/>
    <cellStyle name="Normal 3 35 6 2 4" xfId="10766"/>
    <cellStyle name="Normal 3 35 6 2 5" xfId="13177"/>
    <cellStyle name="Normal 3 35 6 3" xfId="3791"/>
    <cellStyle name="Normal 3 35 6 3 2" xfId="6265"/>
    <cellStyle name="Normal 3 35 6 3 3" xfId="8661"/>
    <cellStyle name="Normal 3 35 6 3 4" xfId="11345"/>
    <cellStyle name="Normal 3 35 6 3 5" xfId="13756"/>
    <cellStyle name="Normal 3 35 6 4" xfId="4364"/>
    <cellStyle name="Normal 3 35 6 4 2" xfId="6838"/>
    <cellStyle name="Normal 3 35 6 4 3" xfId="9234"/>
    <cellStyle name="Normal 3 35 6 4 4" xfId="11918"/>
    <cellStyle name="Normal 3 35 6 4 5" xfId="14329"/>
    <cellStyle name="Normal 3 35 6 5" xfId="5014"/>
    <cellStyle name="Normal 3 35 6 6" xfId="7406"/>
    <cellStyle name="Normal 3 35 6 7" xfId="10088"/>
    <cellStyle name="Normal 3 35 6 8" xfId="12501"/>
    <cellStyle name="Normal 3 35 6 9" xfId="2709"/>
    <cellStyle name="Normal 3 35 7" xfId="706"/>
    <cellStyle name="Normal 3 35 7 2" xfId="5171"/>
    <cellStyle name="Normal 3 35 7 3" xfId="7563"/>
    <cellStyle name="Normal 3 35 7 4" xfId="10246"/>
    <cellStyle name="Normal 3 35 7 5" xfId="12658"/>
    <cellStyle name="Normal 3 35 7 6" xfId="2869"/>
    <cellStyle name="Normal 3 35 8" xfId="707"/>
    <cellStyle name="Normal 3 35 8 2" xfId="5763"/>
    <cellStyle name="Normal 3 35 8 3" xfId="8159"/>
    <cellStyle name="Normal 3 35 8 4" xfId="10843"/>
    <cellStyle name="Normal 3 35 8 5" xfId="13254"/>
    <cellStyle name="Normal 3 35 8 6" xfId="3293"/>
    <cellStyle name="Normal 3 35 9" xfId="708"/>
    <cellStyle name="Normal 3 35 9 2" xfId="6338"/>
    <cellStyle name="Normal 3 35 9 3" xfId="8734"/>
    <cellStyle name="Normal 3 35 9 4" xfId="11418"/>
    <cellStyle name="Normal 3 35 9 5" xfId="13829"/>
    <cellStyle name="Normal 3 35 9 6" xfId="3864"/>
    <cellStyle name="Normal 3 36" xfId="709"/>
    <cellStyle name="Normal 3 36 10" xfId="710"/>
    <cellStyle name="Normal 3 36 10 2" xfId="4513"/>
    <cellStyle name="Normal 3 36 11" xfId="711"/>
    <cellStyle name="Normal 3 36 11 2" xfId="4436"/>
    <cellStyle name="Normal 3 36 12" xfId="712"/>
    <cellStyle name="Normal 3 36 12 2" xfId="9367"/>
    <cellStyle name="Normal 3 36 13" xfId="713"/>
    <cellStyle name="Normal 3 36 13 2" xfId="9462"/>
    <cellStyle name="Normal 3 36 14" xfId="714"/>
    <cellStyle name="Normal 3 36 14 2" xfId="9546"/>
    <cellStyle name="Normal 3 36 15" xfId="1839"/>
    <cellStyle name="Normal 3 36 16" xfId="12003"/>
    <cellStyle name="Normal 3 36 2" xfId="715"/>
    <cellStyle name="Normal 3 36 2 2" xfId="2026"/>
    <cellStyle name="Normal 3 36 2 2 2" xfId="5346"/>
    <cellStyle name="Normal 3 36 2 2 3" xfId="7739"/>
    <cellStyle name="Normal 3 36 2 2 4" xfId="10423"/>
    <cellStyle name="Normal 3 36 2 2 5" xfId="12834"/>
    <cellStyle name="Normal 3 36 2 3" xfId="3450"/>
    <cellStyle name="Normal 3 36 2 3 2" xfId="5922"/>
    <cellStyle name="Normal 3 36 2 3 3" xfId="8318"/>
    <cellStyle name="Normal 3 36 2 3 4" xfId="11002"/>
    <cellStyle name="Normal 3 36 2 3 5" xfId="13413"/>
    <cellStyle name="Normal 3 36 2 4" xfId="4021"/>
    <cellStyle name="Normal 3 36 2 4 2" xfId="6495"/>
    <cellStyle name="Normal 3 36 2 4 3" xfId="8891"/>
    <cellStyle name="Normal 3 36 2 4 4" xfId="11575"/>
    <cellStyle name="Normal 3 36 2 4 5" xfId="13986"/>
    <cellStyle name="Normal 3 36 2 5" xfId="4671"/>
    <cellStyle name="Normal 3 36 2 6" xfId="7063"/>
    <cellStyle name="Normal 3 36 2 7" xfId="9745"/>
    <cellStyle name="Normal 3 36 2 8" xfId="12158"/>
    <cellStyle name="Normal 3 36 3" xfId="716"/>
    <cellStyle name="Normal 3 36 3 2" xfId="2212"/>
    <cellStyle name="Normal 3 36 3 2 2" xfId="5438"/>
    <cellStyle name="Normal 3 36 3 2 3" xfId="7833"/>
    <cellStyle name="Normal 3 36 3 2 4" xfId="10517"/>
    <cellStyle name="Normal 3 36 3 2 5" xfId="12928"/>
    <cellStyle name="Normal 3 36 3 3" xfId="3543"/>
    <cellStyle name="Normal 3 36 3 3 2" xfId="6016"/>
    <cellStyle name="Normal 3 36 3 3 3" xfId="8412"/>
    <cellStyle name="Normal 3 36 3 3 4" xfId="11096"/>
    <cellStyle name="Normal 3 36 3 3 5" xfId="13507"/>
    <cellStyle name="Normal 3 36 3 4" xfId="4115"/>
    <cellStyle name="Normal 3 36 3 4 2" xfId="6589"/>
    <cellStyle name="Normal 3 36 3 4 3" xfId="8985"/>
    <cellStyle name="Normal 3 36 3 4 4" xfId="11669"/>
    <cellStyle name="Normal 3 36 3 4 5" xfId="14080"/>
    <cellStyle name="Normal 3 36 3 5" xfId="4765"/>
    <cellStyle name="Normal 3 36 3 6" xfId="7157"/>
    <cellStyle name="Normal 3 36 3 7" xfId="9839"/>
    <cellStyle name="Normal 3 36 3 8" xfId="12252"/>
    <cellStyle name="Normal 3 36 4" xfId="717"/>
    <cellStyle name="Normal 3 36 4 2" xfId="3062"/>
    <cellStyle name="Normal 3 36 4 2 2" xfId="5531"/>
    <cellStyle name="Normal 3 36 4 2 3" xfId="7926"/>
    <cellStyle name="Normal 3 36 4 2 4" xfId="10610"/>
    <cellStyle name="Normal 3 36 4 2 5" xfId="13021"/>
    <cellStyle name="Normal 3 36 4 3" xfId="3636"/>
    <cellStyle name="Normal 3 36 4 3 2" xfId="6109"/>
    <cellStyle name="Normal 3 36 4 3 3" xfId="8505"/>
    <cellStyle name="Normal 3 36 4 3 4" xfId="11189"/>
    <cellStyle name="Normal 3 36 4 3 5" xfId="13600"/>
    <cellStyle name="Normal 3 36 4 4" xfId="4208"/>
    <cellStyle name="Normal 3 36 4 4 2" xfId="6682"/>
    <cellStyle name="Normal 3 36 4 4 3" xfId="9078"/>
    <cellStyle name="Normal 3 36 4 4 4" xfId="11762"/>
    <cellStyle name="Normal 3 36 4 4 5" xfId="14173"/>
    <cellStyle name="Normal 3 36 4 5" xfId="4858"/>
    <cellStyle name="Normal 3 36 4 6" xfId="7250"/>
    <cellStyle name="Normal 3 36 4 7" xfId="9932"/>
    <cellStyle name="Normal 3 36 4 8" xfId="12345"/>
    <cellStyle name="Normal 3 36 4 9" xfId="2557"/>
    <cellStyle name="Normal 3 36 5" xfId="718"/>
    <cellStyle name="Normal 3 36 5 2" xfId="3148"/>
    <cellStyle name="Normal 3 36 5 2 2" xfId="5617"/>
    <cellStyle name="Normal 3 36 5 2 3" xfId="8013"/>
    <cellStyle name="Normal 3 36 5 2 4" xfId="10697"/>
    <cellStyle name="Normal 3 36 5 2 5" xfId="13108"/>
    <cellStyle name="Normal 3 36 5 3" xfId="3722"/>
    <cellStyle name="Normal 3 36 5 3 2" xfId="6196"/>
    <cellStyle name="Normal 3 36 5 3 3" xfId="8592"/>
    <cellStyle name="Normal 3 36 5 3 4" xfId="11276"/>
    <cellStyle name="Normal 3 36 5 3 5" xfId="13687"/>
    <cellStyle name="Normal 3 36 5 4" xfId="4295"/>
    <cellStyle name="Normal 3 36 5 4 2" xfId="6769"/>
    <cellStyle name="Normal 3 36 5 4 3" xfId="9165"/>
    <cellStyle name="Normal 3 36 5 4 4" xfId="11849"/>
    <cellStyle name="Normal 3 36 5 4 5" xfId="14260"/>
    <cellStyle name="Normal 3 36 5 5" xfId="4945"/>
    <cellStyle name="Normal 3 36 5 6" xfId="7337"/>
    <cellStyle name="Normal 3 36 5 7" xfId="10019"/>
    <cellStyle name="Normal 3 36 5 8" xfId="12432"/>
    <cellStyle name="Normal 3 36 5 9" xfId="2641"/>
    <cellStyle name="Normal 3 36 6" xfId="719"/>
    <cellStyle name="Normal 3 36 6 2" xfId="3217"/>
    <cellStyle name="Normal 3 36 6 2 2" xfId="5687"/>
    <cellStyle name="Normal 3 36 6 2 3" xfId="8083"/>
    <cellStyle name="Normal 3 36 6 2 4" xfId="10767"/>
    <cellStyle name="Normal 3 36 6 2 5" xfId="13178"/>
    <cellStyle name="Normal 3 36 6 3" xfId="3792"/>
    <cellStyle name="Normal 3 36 6 3 2" xfId="6266"/>
    <cellStyle name="Normal 3 36 6 3 3" xfId="8662"/>
    <cellStyle name="Normal 3 36 6 3 4" xfId="11346"/>
    <cellStyle name="Normal 3 36 6 3 5" xfId="13757"/>
    <cellStyle name="Normal 3 36 6 4" xfId="4365"/>
    <cellStyle name="Normal 3 36 6 4 2" xfId="6839"/>
    <cellStyle name="Normal 3 36 6 4 3" xfId="9235"/>
    <cellStyle name="Normal 3 36 6 4 4" xfId="11919"/>
    <cellStyle name="Normal 3 36 6 4 5" xfId="14330"/>
    <cellStyle name="Normal 3 36 6 5" xfId="5015"/>
    <cellStyle name="Normal 3 36 6 6" xfId="7407"/>
    <cellStyle name="Normal 3 36 6 7" xfId="10089"/>
    <cellStyle name="Normal 3 36 6 8" xfId="12502"/>
    <cellStyle name="Normal 3 36 6 9" xfId="2710"/>
    <cellStyle name="Normal 3 36 7" xfId="720"/>
    <cellStyle name="Normal 3 36 7 2" xfId="5172"/>
    <cellStyle name="Normal 3 36 7 3" xfId="7564"/>
    <cellStyle name="Normal 3 36 7 4" xfId="10247"/>
    <cellStyle name="Normal 3 36 7 5" xfId="12659"/>
    <cellStyle name="Normal 3 36 7 6" xfId="2870"/>
    <cellStyle name="Normal 3 36 8" xfId="721"/>
    <cellStyle name="Normal 3 36 8 2" xfId="5764"/>
    <cellStyle name="Normal 3 36 8 3" xfId="8160"/>
    <cellStyle name="Normal 3 36 8 4" xfId="10844"/>
    <cellStyle name="Normal 3 36 8 5" xfId="13255"/>
    <cellStyle name="Normal 3 36 8 6" xfId="3294"/>
    <cellStyle name="Normal 3 36 9" xfId="722"/>
    <cellStyle name="Normal 3 36 9 2" xfId="6339"/>
    <cellStyle name="Normal 3 36 9 3" xfId="8735"/>
    <cellStyle name="Normal 3 36 9 4" xfId="11419"/>
    <cellStyle name="Normal 3 36 9 5" xfId="13830"/>
    <cellStyle name="Normal 3 36 9 6" xfId="3865"/>
    <cellStyle name="Normal 3 37" xfId="723"/>
    <cellStyle name="Normal 3 37 10" xfId="724"/>
    <cellStyle name="Normal 3 37 10 2" xfId="4514"/>
    <cellStyle name="Normal 3 37 11" xfId="725"/>
    <cellStyle name="Normal 3 37 11 2" xfId="6908"/>
    <cellStyle name="Normal 3 37 12" xfId="726"/>
    <cellStyle name="Normal 3 37 12 2" xfId="9368"/>
    <cellStyle name="Normal 3 37 13" xfId="727"/>
    <cellStyle name="Normal 3 37 13 2" xfId="9463"/>
    <cellStyle name="Normal 3 37 14" xfId="728"/>
    <cellStyle name="Normal 3 37 14 2" xfId="9547"/>
    <cellStyle name="Normal 3 37 15" xfId="1840"/>
    <cellStyle name="Normal 3 37 16" xfId="12004"/>
    <cellStyle name="Normal 3 37 2" xfId="729"/>
    <cellStyle name="Normal 3 37 2 2" xfId="2027"/>
    <cellStyle name="Normal 3 37 2 2 2" xfId="5347"/>
    <cellStyle name="Normal 3 37 2 2 3" xfId="7740"/>
    <cellStyle name="Normal 3 37 2 2 4" xfId="10424"/>
    <cellStyle name="Normal 3 37 2 2 5" xfId="12835"/>
    <cellStyle name="Normal 3 37 2 3" xfId="3451"/>
    <cellStyle name="Normal 3 37 2 3 2" xfId="5923"/>
    <cellStyle name="Normal 3 37 2 3 3" xfId="8319"/>
    <cellStyle name="Normal 3 37 2 3 4" xfId="11003"/>
    <cellStyle name="Normal 3 37 2 3 5" xfId="13414"/>
    <cellStyle name="Normal 3 37 2 4" xfId="4022"/>
    <cellStyle name="Normal 3 37 2 4 2" xfId="6496"/>
    <cellStyle name="Normal 3 37 2 4 3" xfId="8892"/>
    <cellStyle name="Normal 3 37 2 4 4" xfId="11576"/>
    <cellStyle name="Normal 3 37 2 4 5" xfId="13987"/>
    <cellStyle name="Normal 3 37 2 5" xfId="4672"/>
    <cellStyle name="Normal 3 37 2 6" xfId="7064"/>
    <cellStyle name="Normal 3 37 2 7" xfId="9746"/>
    <cellStyle name="Normal 3 37 2 8" xfId="12159"/>
    <cellStyle name="Normal 3 37 3" xfId="730"/>
    <cellStyle name="Normal 3 37 3 2" xfId="2213"/>
    <cellStyle name="Normal 3 37 3 2 2" xfId="5439"/>
    <cellStyle name="Normal 3 37 3 2 3" xfId="7834"/>
    <cellStyle name="Normal 3 37 3 2 4" xfId="10518"/>
    <cellStyle name="Normal 3 37 3 2 5" xfId="12929"/>
    <cellStyle name="Normal 3 37 3 3" xfId="3544"/>
    <cellStyle name="Normal 3 37 3 3 2" xfId="6017"/>
    <cellStyle name="Normal 3 37 3 3 3" xfId="8413"/>
    <cellStyle name="Normal 3 37 3 3 4" xfId="11097"/>
    <cellStyle name="Normal 3 37 3 3 5" xfId="13508"/>
    <cellStyle name="Normal 3 37 3 4" xfId="4116"/>
    <cellStyle name="Normal 3 37 3 4 2" xfId="6590"/>
    <cellStyle name="Normal 3 37 3 4 3" xfId="8986"/>
    <cellStyle name="Normal 3 37 3 4 4" xfId="11670"/>
    <cellStyle name="Normal 3 37 3 4 5" xfId="14081"/>
    <cellStyle name="Normal 3 37 3 5" xfId="4766"/>
    <cellStyle name="Normal 3 37 3 6" xfId="7158"/>
    <cellStyle name="Normal 3 37 3 7" xfId="9840"/>
    <cellStyle name="Normal 3 37 3 8" xfId="12253"/>
    <cellStyle name="Normal 3 37 4" xfId="731"/>
    <cellStyle name="Normal 3 37 4 2" xfId="3063"/>
    <cellStyle name="Normal 3 37 4 2 2" xfId="5532"/>
    <cellStyle name="Normal 3 37 4 2 3" xfId="7927"/>
    <cellStyle name="Normal 3 37 4 2 4" xfId="10611"/>
    <cellStyle name="Normal 3 37 4 2 5" xfId="13022"/>
    <cellStyle name="Normal 3 37 4 3" xfId="3637"/>
    <cellStyle name="Normal 3 37 4 3 2" xfId="6110"/>
    <cellStyle name="Normal 3 37 4 3 3" xfId="8506"/>
    <cellStyle name="Normal 3 37 4 3 4" xfId="11190"/>
    <cellStyle name="Normal 3 37 4 3 5" xfId="13601"/>
    <cellStyle name="Normal 3 37 4 4" xfId="4209"/>
    <cellStyle name="Normal 3 37 4 4 2" xfId="6683"/>
    <cellStyle name="Normal 3 37 4 4 3" xfId="9079"/>
    <cellStyle name="Normal 3 37 4 4 4" xfId="11763"/>
    <cellStyle name="Normal 3 37 4 4 5" xfId="14174"/>
    <cellStyle name="Normal 3 37 4 5" xfId="4859"/>
    <cellStyle name="Normal 3 37 4 6" xfId="7251"/>
    <cellStyle name="Normal 3 37 4 7" xfId="9933"/>
    <cellStyle name="Normal 3 37 4 8" xfId="12346"/>
    <cellStyle name="Normal 3 37 4 9" xfId="2558"/>
    <cellStyle name="Normal 3 37 5" xfId="732"/>
    <cellStyle name="Normal 3 37 5 2" xfId="3149"/>
    <cellStyle name="Normal 3 37 5 2 2" xfId="5618"/>
    <cellStyle name="Normal 3 37 5 2 3" xfId="8014"/>
    <cellStyle name="Normal 3 37 5 2 4" xfId="10698"/>
    <cellStyle name="Normal 3 37 5 2 5" xfId="13109"/>
    <cellStyle name="Normal 3 37 5 3" xfId="3723"/>
    <cellStyle name="Normal 3 37 5 3 2" xfId="6197"/>
    <cellStyle name="Normal 3 37 5 3 3" xfId="8593"/>
    <cellStyle name="Normal 3 37 5 3 4" xfId="11277"/>
    <cellStyle name="Normal 3 37 5 3 5" xfId="13688"/>
    <cellStyle name="Normal 3 37 5 4" xfId="4296"/>
    <cellStyle name="Normal 3 37 5 4 2" xfId="6770"/>
    <cellStyle name="Normal 3 37 5 4 3" xfId="9166"/>
    <cellStyle name="Normal 3 37 5 4 4" xfId="11850"/>
    <cellStyle name="Normal 3 37 5 4 5" xfId="14261"/>
    <cellStyle name="Normal 3 37 5 5" xfId="4946"/>
    <cellStyle name="Normal 3 37 5 6" xfId="7338"/>
    <cellStyle name="Normal 3 37 5 7" xfId="10020"/>
    <cellStyle name="Normal 3 37 5 8" xfId="12433"/>
    <cellStyle name="Normal 3 37 5 9" xfId="2642"/>
    <cellStyle name="Normal 3 37 6" xfId="733"/>
    <cellStyle name="Normal 3 37 6 2" xfId="3218"/>
    <cellStyle name="Normal 3 37 6 2 2" xfId="5688"/>
    <cellStyle name="Normal 3 37 6 2 3" xfId="8084"/>
    <cellStyle name="Normal 3 37 6 2 4" xfId="10768"/>
    <cellStyle name="Normal 3 37 6 2 5" xfId="13179"/>
    <cellStyle name="Normal 3 37 6 3" xfId="3793"/>
    <cellStyle name="Normal 3 37 6 3 2" xfId="6267"/>
    <cellStyle name="Normal 3 37 6 3 3" xfId="8663"/>
    <cellStyle name="Normal 3 37 6 3 4" xfId="11347"/>
    <cellStyle name="Normal 3 37 6 3 5" xfId="13758"/>
    <cellStyle name="Normal 3 37 6 4" xfId="4366"/>
    <cellStyle name="Normal 3 37 6 4 2" xfId="6840"/>
    <cellStyle name="Normal 3 37 6 4 3" xfId="9236"/>
    <cellStyle name="Normal 3 37 6 4 4" xfId="11920"/>
    <cellStyle name="Normal 3 37 6 4 5" xfId="14331"/>
    <cellStyle name="Normal 3 37 6 5" xfId="5016"/>
    <cellStyle name="Normal 3 37 6 6" xfId="7408"/>
    <cellStyle name="Normal 3 37 6 7" xfId="10090"/>
    <cellStyle name="Normal 3 37 6 8" xfId="12503"/>
    <cellStyle name="Normal 3 37 6 9" xfId="2711"/>
    <cellStyle name="Normal 3 37 7" xfId="734"/>
    <cellStyle name="Normal 3 37 7 2" xfId="5173"/>
    <cellStyle name="Normal 3 37 7 3" xfId="7565"/>
    <cellStyle name="Normal 3 37 7 4" xfId="10248"/>
    <cellStyle name="Normal 3 37 7 5" xfId="12660"/>
    <cellStyle name="Normal 3 37 7 6" xfId="2871"/>
    <cellStyle name="Normal 3 37 8" xfId="735"/>
    <cellStyle name="Normal 3 37 8 2" xfId="5765"/>
    <cellStyle name="Normal 3 37 8 3" xfId="8161"/>
    <cellStyle name="Normal 3 37 8 4" xfId="10845"/>
    <cellStyle name="Normal 3 37 8 5" xfId="13256"/>
    <cellStyle name="Normal 3 37 8 6" xfId="3295"/>
    <cellStyle name="Normal 3 37 9" xfId="736"/>
    <cellStyle name="Normal 3 37 9 2" xfId="6340"/>
    <cellStyle name="Normal 3 37 9 3" xfId="8736"/>
    <cellStyle name="Normal 3 37 9 4" xfId="11420"/>
    <cellStyle name="Normal 3 37 9 5" xfId="13831"/>
    <cellStyle name="Normal 3 37 9 6" xfId="3866"/>
    <cellStyle name="Normal 3 38" xfId="737"/>
    <cellStyle name="Normal 3 38 10" xfId="738"/>
    <cellStyle name="Normal 3 38 10 2" xfId="4515"/>
    <cellStyle name="Normal 3 38 11" xfId="739"/>
    <cellStyle name="Normal 3 38 11 2" xfId="6909"/>
    <cellStyle name="Normal 3 38 12" xfId="740"/>
    <cellStyle name="Normal 3 38 12 2" xfId="9369"/>
    <cellStyle name="Normal 3 38 13" xfId="741"/>
    <cellStyle name="Normal 3 38 13 2" xfId="9464"/>
    <cellStyle name="Normal 3 38 14" xfId="742"/>
    <cellStyle name="Normal 3 38 14 2" xfId="9548"/>
    <cellStyle name="Normal 3 38 15" xfId="1841"/>
    <cellStyle name="Normal 3 38 16" xfId="12005"/>
    <cellStyle name="Normal 3 38 2" xfId="743"/>
    <cellStyle name="Normal 3 38 2 2" xfId="2028"/>
    <cellStyle name="Normal 3 38 2 2 2" xfId="5348"/>
    <cellStyle name="Normal 3 38 2 2 3" xfId="7741"/>
    <cellStyle name="Normal 3 38 2 2 4" xfId="10425"/>
    <cellStyle name="Normal 3 38 2 2 5" xfId="12836"/>
    <cellStyle name="Normal 3 38 2 3" xfId="3452"/>
    <cellStyle name="Normal 3 38 2 3 2" xfId="5924"/>
    <cellStyle name="Normal 3 38 2 3 3" xfId="8320"/>
    <cellStyle name="Normal 3 38 2 3 4" xfId="11004"/>
    <cellStyle name="Normal 3 38 2 3 5" xfId="13415"/>
    <cellStyle name="Normal 3 38 2 4" xfId="4023"/>
    <cellStyle name="Normal 3 38 2 4 2" xfId="6497"/>
    <cellStyle name="Normal 3 38 2 4 3" xfId="8893"/>
    <cellStyle name="Normal 3 38 2 4 4" xfId="11577"/>
    <cellStyle name="Normal 3 38 2 4 5" xfId="13988"/>
    <cellStyle name="Normal 3 38 2 5" xfId="4673"/>
    <cellStyle name="Normal 3 38 2 6" xfId="7065"/>
    <cellStyle name="Normal 3 38 2 7" xfId="9747"/>
    <cellStyle name="Normal 3 38 2 8" xfId="12160"/>
    <cellStyle name="Normal 3 38 3" xfId="744"/>
    <cellStyle name="Normal 3 38 3 2" xfId="2214"/>
    <cellStyle name="Normal 3 38 3 2 2" xfId="5440"/>
    <cellStyle name="Normal 3 38 3 2 3" xfId="7835"/>
    <cellStyle name="Normal 3 38 3 2 4" xfId="10519"/>
    <cellStyle name="Normal 3 38 3 2 5" xfId="12930"/>
    <cellStyle name="Normal 3 38 3 3" xfId="3545"/>
    <cellStyle name="Normal 3 38 3 3 2" xfId="6018"/>
    <cellStyle name="Normal 3 38 3 3 3" xfId="8414"/>
    <cellStyle name="Normal 3 38 3 3 4" xfId="11098"/>
    <cellStyle name="Normal 3 38 3 3 5" xfId="13509"/>
    <cellStyle name="Normal 3 38 3 4" xfId="4117"/>
    <cellStyle name="Normal 3 38 3 4 2" xfId="6591"/>
    <cellStyle name="Normal 3 38 3 4 3" xfId="8987"/>
    <cellStyle name="Normal 3 38 3 4 4" xfId="11671"/>
    <cellStyle name="Normal 3 38 3 4 5" xfId="14082"/>
    <cellStyle name="Normal 3 38 3 5" xfId="4767"/>
    <cellStyle name="Normal 3 38 3 6" xfId="7159"/>
    <cellStyle name="Normal 3 38 3 7" xfId="9841"/>
    <cellStyle name="Normal 3 38 3 8" xfId="12254"/>
    <cellStyle name="Normal 3 38 4" xfId="745"/>
    <cellStyle name="Normal 3 38 4 2" xfId="3064"/>
    <cellStyle name="Normal 3 38 4 2 2" xfId="5533"/>
    <cellStyle name="Normal 3 38 4 2 3" xfId="7928"/>
    <cellStyle name="Normal 3 38 4 2 4" xfId="10612"/>
    <cellStyle name="Normal 3 38 4 2 5" xfId="13023"/>
    <cellStyle name="Normal 3 38 4 3" xfId="3638"/>
    <cellStyle name="Normal 3 38 4 3 2" xfId="6111"/>
    <cellStyle name="Normal 3 38 4 3 3" xfId="8507"/>
    <cellStyle name="Normal 3 38 4 3 4" xfId="11191"/>
    <cellStyle name="Normal 3 38 4 3 5" xfId="13602"/>
    <cellStyle name="Normal 3 38 4 4" xfId="4210"/>
    <cellStyle name="Normal 3 38 4 4 2" xfId="6684"/>
    <cellStyle name="Normal 3 38 4 4 3" xfId="9080"/>
    <cellStyle name="Normal 3 38 4 4 4" xfId="11764"/>
    <cellStyle name="Normal 3 38 4 4 5" xfId="14175"/>
    <cellStyle name="Normal 3 38 4 5" xfId="4860"/>
    <cellStyle name="Normal 3 38 4 6" xfId="7252"/>
    <cellStyle name="Normal 3 38 4 7" xfId="9934"/>
    <cellStyle name="Normal 3 38 4 8" xfId="12347"/>
    <cellStyle name="Normal 3 38 4 9" xfId="2559"/>
    <cellStyle name="Normal 3 38 5" xfId="746"/>
    <cellStyle name="Normal 3 38 5 2" xfId="3150"/>
    <cellStyle name="Normal 3 38 5 2 2" xfId="5619"/>
    <cellStyle name="Normal 3 38 5 2 3" xfId="8015"/>
    <cellStyle name="Normal 3 38 5 2 4" xfId="10699"/>
    <cellStyle name="Normal 3 38 5 2 5" xfId="13110"/>
    <cellStyle name="Normal 3 38 5 3" xfId="3724"/>
    <cellStyle name="Normal 3 38 5 3 2" xfId="6198"/>
    <cellStyle name="Normal 3 38 5 3 3" xfId="8594"/>
    <cellStyle name="Normal 3 38 5 3 4" xfId="11278"/>
    <cellStyle name="Normal 3 38 5 3 5" xfId="13689"/>
    <cellStyle name="Normal 3 38 5 4" xfId="4297"/>
    <cellStyle name="Normal 3 38 5 4 2" xfId="6771"/>
    <cellStyle name="Normal 3 38 5 4 3" xfId="9167"/>
    <cellStyle name="Normal 3 38 5 4 4" xfId="11851"/>
    <cellStyle name="Normal 3 38 5 4 5" xfId="14262"/>
    <cellStyle name="Normal 3 38 5 5" xfId="4947"/>
    <cellStyle name="Normal 3 38 5 6" xfId="7339"/>
    <cellStyle name="Normal 3 38 5 7" xfId="10021"/>
    <cellStyle name="Normal 3 38 5 8" xfId="12434"/>
    <cellStyle name="Normal 3 38 5 9" xfId="2643"/>
    <cellStyle name="Normal 3 38 6" xfId="747"/>
    <cellStyle name="Normal 3 38 6 2" xfId="3219"/>
    <cellStyle name="Normal 3 38 6 2 2" xfId="5689"/>
    <cellStyle name="Normal 3 38 6 2 3" xfId="8085"/>
    <cellStyle name="Normal 3 38 6 2 4" xfId="10769"/>
    <cellStyle name="Normal 3 38 6 2 5" xfId="13180"/>
    <cellStyle name="Normal 3 38 6 3" xfId="3794"/>
    <cellStyle name="Normal 3 38 6 3 2" xfId="6268"/>
    <cellStyle name="Normal 3 38 6 3 3" xfId="8664"/>
    <cellStyle name="Normal 3 38 6 3 4" xfId="11348"/>
    <cellStyle name="Normal 3 38 6 3 5" xfId="13759"/>
    <cellStyle name="Normal 3 38 6 4" xfId="4367"/>
    <cellStyle name="Normal 3 38 6 4 2" xfId="6841"/>
    <cellStyle name="Normal 3 38 6 4 3" xfId="9237"/>
    <cellStyle name="Normal 3 38 6 4 4" xfId="11921"/>
    <cellStyle name="Normal 3 38 6 4 5" xfId="14332"/>
    <cellStyle name="Normal 3 38 6 5" xfId="5017"/>
    <cellStyle name="Normal 3 38 6 6" xfId="7409"/>
    <cellStyle name="Normal 3 38 6 7" xfId="10091"/>
    <cellStyle name="Normal 3 38 6 8" xfId="12504"/>
    <cellStyle name="Normal 3 38 6 9" xfId="2712"/>
    <cellStyle name="Normal 3 38 7" xfId="748"/>
    <cellStyle name="Normal 3 38 7 2" xfId="5174"/>
    <cellStyle name="Normal 3 38 7 3" xfId="7566"/>
    <cellStyle name="Normal 3 38 7 4" xfId="10249"/>
    <cellStyle name="Normal 3 38 7 5" xfId="12661"/>
    <cellStyle name="Normal 3 38 7 6" xfId="2872"/>
    <cellStyle name="Normal 3 38 8" xfId="749"/>
    <cellStyle name="Normal 3 38 8 2" xfId="5766"/>
    <cellStyle name="Normal 3 38 8 3" xfId="8162"/>
    <cellStyle name="Normal 3 38 8 4" xfId="10846"/>
    <cellStyle name="Normal 3 38 8 5" xfId="13257"/>
    <cellStyle name="Normal 3 38 8 6" xfId="3296"/>
    <cellStyle name="Normal 3 38 9" xfId="750"/>
    <cellStyle name="Normal 3 38 9 2" xfId="6341"/>
    <cellStyle name="Normal 3 38 9 3" xfId="8737"/>
    <cellStyle name="Normal 3 38 9 4" xfId="11421"/>
    <cellStyle name="Normal 3 38 9 5" xfId="13832"/>
    <cellStyle name="Normal 3 38 9 6" xfId="3867"/>
    <cellStyle name="Normal 3 39" xfId="751"/>
    <cellStyle name="Normal 3 39 10" xfId="752"/>
    <cellStyle name="Normal 3 39 10 2" xfId="4516"/>
    <cellStyle name="Normal 3 39 11" xfId="753"/>
    <cellStyle name="Normal 3 39 11 2" xfId="6910"/>
    <cellStyle name="Normal 3 39 12" xfId="754"/>
    <cellStyle name="Normal 3 39 12 2" xfId="9370"/>
    <cellStyle name="Normal 3 39 13" xfId="755"/>
    <cellStyle name="Normal 3 39 13 2" xfId="9465"/>
    <cellStyle name="Normal 3 39 14" xfId="756"/>
    <cellStyle name="Normal 3 39 14 2" xfId="9549"/>
    <cellStyle name="Normal 3 39 15" xfId="1842"/>
    <cellStyle name="Normal 3 39 16" xfId="12006"/>
    <cellStyle name="Normal 3 39 2" xfId="757"/>
    <cellStyle name="Normal 3 39 2 2" xfId="2029"/>
    <cellStyle name="Normal 3 39 2 2 2" xfId="5349"/>
    <cellStyle name="Normal 3 39 2 2 3" xfId="7742"/>
    <cellStyle name="Normal 3 39 2 2 4" xfId="10426"/>
    <cellStyle name="Normal 3 39 2 2 5" xfId="12837"/>
    <cellStyle name="Normal 3 39 2 3" xfId="3453"/>
    <cellStyle name="Normal 3 39 2 3 2" xfId="5925"/>
    <cellStyle name="Normal 3 39 2 3 3" xfId="8321"/>
    <cellStyle name="Normal 3 39 2 3 4" xfId="11005"/>
    <cellStyle name="Normal 3 39 2 3 5" xfId="13416"/>
    <cellStyle name="Normal 3 39 2 4" xfId="4024"/>
    <cellStyle name="Normal 3 39 2 4 2" xfId="6498"/>
    <cellStyle name="Normal 3 39 2 4 3" xfId="8894"/>
    <cellStyle name="Normal 3 39 2 4 4" xfId="11578"/>
    <cellStyle name="Normal 3 39 2 4 5" xfId="13989"/>
    <cellStyle name="Normal 3 39 2 5" xfId="4674"/>
    <cellStyle name="Normal 3 39 2 6" xfId="7066"/>
    <cellStyle name="Normal 3 39 2 7" xfId="9748"/>
    <cellStyle name="Normal 3 39 2 8" xfId="12161"/>
    <cellStyle name="Normal 3 39 3" xfId="758"/>
    <cellStyle name="Normal 3 39 3 2" xfId="2215"/>
    <cellStyle name="Normal 3 39 3 2 2" xfId="5441"/>
    <cellStyle name="Normal 3 39 3 2 3" xfId="7836"/>
    <cellStyle name="Normal 3 39 3 2 4" xfId="10520"/>
    <cellStyle name="Normal 3 39 3 2 5" xfId="12931"/>
    <cellStyle name="Normal 3 39 3 3" xfId="3546"/>
    <cellStyle name="Normal 3 39 3 3 2" xfId="6019"/>
    <cellStyle name="Normal 3 39 3 3 3" xfId="8415"/>
    <cellStyle name="Normal 3 39 3 3 4" xfId="11099"/>
    <cellStyle name="Normal 3 39 3 3 5" xfId="13510"/>
    <cellStyle name="Normal 3 39 3 4" xfId="4118"/>
    <cellStyle name="Normal 3 39 3 4 2" xfId="6592"/>
    <cellStyle name="Normal 3 39 3 4 3" xfId="8988"/>
    <cellStyle name="Normal 3 39 3 4 4" xfId="11672"/>
    <cellStyle name="Normal 3 39 3 4 5" xfId="14083"/>
    <cellStyle name="Normal 3 39 3 5" xfId="4768"/>
    <cellStyle name="Normal 3 39 3 6" xfId="7160"/>
    <cellStyle name="Normal 3 39 3 7" xfId="9842"/>
    <cellStyle name="Normal 3 39 3 8" xfId="12255"/>
    <cellStyle name="Normal 3 39 4" xfId="759"/>
    <cellStyle name="Normal 3 39 4 2" xfId="3065"/>
    <cellStyle name="Normal 3 39 4 2 2" xfId="5534"/>
    <cellStyle name="Normal 3 39 4 2 3" xfId="7929"/>
    <cellStyle name="Normal 3 39 4 2 4" xfId="10613"/>
    <cellStyle name="Normal 3 39 4 2 5" xfId="13024"/>
    <cellStyle name="Normal 3 39 4 3" xfId="3639"/>
    <cellStyle name="Normal 3 39 4 3 2" xfId="6112"/>
    <cellStyle name="Normal 3 39 4 3 3" xfId="8508"/>
    <cellStyle name="Normal 3 39 4 3 4" xfId="11192"/>
    <cellStyle name="Normal 3 39 4 3 5" xfId="13603"/>
    <cellStyle name="Normal 3 39 4 4" xfId="4211"/>
    <cellStyle name="Normal 3 39 4 4 2" xfId="6685"/>
    <cellStyle name="Normal 3 39 4 4 3" xfId="9081"/>
    <cellStyle name="Normal 3 39 4 4 4" xfId="11765"/>
    <cellStyle name="Normal 3 39 4 4 5" xfId="14176"/>
    <cellStyle name="Normal 3 39 4 5" xfId="4861"/>
    <cellStyle name="Normal 3 39 4 6" xfId="7253"/>
    <cellStyle name="Normal 3 39 4 7" xfId="9935"/>
    <cellStyle name="Normal 3 39 4 8" xfId="12348"/>
    <cellStyle name="Normal 3 39 4 9" xfId="2560"/>
    <cellStyle name="Normal 3 39 5" xfId="760"/>
    <cellStyle name="Normal 3 39 5 2" xfId="3151"/>
    <cellStyle name="Normal 3 39 5 2 2" xfId="5620"/>
    <cellStyle name="Normal 3 39 5 2 3" xfId="8016"/>
    <cellStyle name="Normal 3 39 5 2 4" xfId="10700"/>
    <cellStyle name="Normal 3 39 5 2 5" xfId="13111"/>
    <cellStyle name="Normal 3 39 5 3" xfId="3725"/>
    <cellStyle name="Normal 3 39 5 3 2" xfId="6199"/>
    <cellStyle name="Normal 3 39 5 3 3" xfId="8595"/>
    <cellStyle name="Normal 3 39 5 3 4" xfId="11279"/>
    <cellStyle name="Normal 3 39 5 3 5" xfId="13690"/>
    <cellStyle name="Normal 3 39 5 4" xfId="4298"/>
    <cellStyle name="Normal 3 39 5 4 2" xfId="6772"/>
    <cellStyle name="Normal 3 39 5 4 3" xfId="9168"/>
    <cellStyle name="Normal 3 39 5 4 4" xfId="11852"/>
    <cellStyle name="Normal 3 39 5 4 5" xfId="14263"/>
    <cellStyle name="Normal 3 39 5 5" xfId="4948"/>
    <cellStyle name="Normal 3 39 5 6" xfId="7340"/>
    <cellStyle name="Normal 3 39 5 7" xfId="10022"/>
    <cellStyle name="Normal 3 39 5 8" xfId="12435"/>
    <cellStyle name="Normal 3 39 5 9" xfId="2644"/>
    <cellStyle name="Normal 3 39 6" xfId="761"/>
    <cellStyle name="Normal 3 39 6 2" xfId="3220"/>
    <cellStyle name="Normal 3 39 6 2 2" xfId="5690"/>
    <cellStyle name="Normal 3 39 6 2 3" xfId="8086"/>
    <cellStyle name="Normal 3 39 6 2 4" xfId="10770"/>
    <cellStyle name="Normal 3 39 6 2 5" xfId="13181"/>
    <cellStyle name="Normal 3 39 6 3" xfId="3795"/>
    <cellStyle name="Normal 3 39 6 3 2" xfId="6269"/>
    <cellStyle name="Normal 3 39 6 3 3" xfId="8665"/>
    <cellStyle name="Normal 3 39 6 3 4" xfId="11349"/>
    <cellStyle name="Normal 3 39 6 3 5" xfId="13760"/>
    <cellStyle name="Normal 3 39 6 4" xfId="4368"/>
    <cellStyle name="Normal 3 39 6 4 2" xfId="6842"/>
    <cellStyle name="Normal 3 39 6 4 3" xfId="9238"/>
    <cellStyle name="Normal 3 39 6 4 4" xfId="11922"/>
    <cellStyle name="Normal 3 39 6 4 5" xfId="14333"/>
    <cellStyle name="Normal 3 39 6 5" xfId="5018"/>
    <cellStyle name="Normal 3 39 6 6" xfId="7410"/>
    <cellStyle name="Normal 3 39 6 7" xfId="10092"/>
    <cellStyle name="Normal 3 39 6 8" xfId="12505"/>
    <cellStyle name="Normal 3 39 6 9" xfId="2713"/>
    <cellStyle name="Normal 3 39 7" xfId="762"/>
    <cellStyle name="Normal 3 39 7 2" xfId="5175"/>
    <cellStyle name="Normal 3 39 7 3" xfId="7567"/>
    <cellStyle name="Normal 3 39 7 4" xfId="10250"/>
    <cellStyle name="Normal 3 39 7 5" xfId="12662"/>
    <cellStyle name="Normal 3 39 7 6" xfId="2873"/>
    <cellStyle name="Normal 3 39 8" xfId="763"/>
    <cellStyle name="Normal 3 39 8 2" xfId="5767"/>
    <cellStyle name="Normal 3 39 8 3" xfId="8163"/>
    <cellStyle name="Normal 3 39 8 4" xfId="10847"/>
    <cellStyle name="Normal 3 39 8 5" xfId="13258"/>
    <cellStyle name="Normal 3 39 8 6" xfId="3297"/>
    <cellStyle name="Normal 3 39 9" xfId="764"/>
    <cellStyle name="Normal 3 39 9 2" xfId="6342"/>
    <cellStyle name="Normal 3 39 9 3" xfId="8738"/>
    <cellStyle name="Normal 3 39 9 4" xfId="11422"/>
    <cellStyle name="Normal 3 39 9 5" xfId="13833"/>
    <cellStyle name="Normal 3 39 9 6" xfId="3868"/>
    <cellStyle name="Normal 3 4" xfId="765"/>
    <cellStyle name="Normal 3 4 10" xfId="766"/>
    <cellStyle name="Normal 3 4 10 2" xfId="4517"/>
    <cellStyle name="Normal 3 4 11" xfId="767"/>
    <cellStyle name="Normal 3 4 11 2" xfId="6911"/>
    <cellStyle name="Normal 3 4 12" xfId="768"/>
    <cellStyle name="Normal 3 4 12 2" xfId="9371"/>
    <cellStyle name="Normal 3 4 13" xfId="769"/>
    <cellStyle name="Normal 3 4 13 2" xfId="9466"/>
    <cellStyle name="Normal 3 4 14" xfId="770"/>
    <cellStyle name="Normal 3 4 14 2" xfId="9550"/>
    <cellStyle name="Normal 3 4 15" xfId="1843"/>
    <cellStyle name="Normal 3 4 16" xfId="12007"/>
    <cellStyle name="Normal 3 4 2" xfId="771"/>
    <cellStyle name="Normal 3 4 2 2" xfId="2030"/>
    <cellStyle name="Normal 3 4 2 2 2" xfId="5350"/>
    <cellStyle name="Normal 3 4 2 2 3" xfId="7743"/>
    <cellStyle name="Normal 3 4 2 2 4" xfId="10427"/>
    <cellStyle name="Normal 3 4 2 2 5" xfId="12838"/>
    <cellStyle name="Normal 3 4 2 3" xfId="3454"/>
    <cellStyle name="Normal 3 4 2 3 2" xfId="5926"/>
    <cellStyle name="Normal 3 4 2 3 3" xfId="8322"/>
    <cellStyle name="Normal 3 4 2 3 4" xfId="11006"/>
    <cellStyle name="Normal 3 4 2 3 5" xfId="13417"/>
    <cellStyle name="Normal 3 4 2 4" xfId="4025"/>
    <cellStyle name="Normal 3 4 2 4 2" xfId="6499"/>
    <cellStyle name="Normal 3 4 2 4 3" xfId="8895"/>
    <cellStyle name="Normal 3 4 2 4 4" xfId="11579"/>
    <cellStyle name="Normal 3 4 2 4 5" xfId="13990"/>
    <cellStyle name="Normal 3 4 2 5" xfId="4675"/>
    <cellStyle name="Normal 3 4 2 6" xfId="7067"/>
    <cellStyle name="Normal 3 4 2 7" xfId="9749"/>
    <cellStyle name="Normal 3 4 2 8" xfId="12162"/>
    <cellStyle name="Normal 3 4 3" xfId="772"/>
    <cellStyle name="Normal 3 4 3 2" xfId="2216"/>
    <cellStyle name="Normal 3 4 3 2 2" xfId="5442"/>
    <cellStyle name="Normal 3 4 3 2 3" xfId="7837"/>
    <cellStyle name="Normal 3 4 3 2 4" xfId="10521"/>
    <cellStyle name="Normal 3 4 3 2 5" xfId="12932"/>
    <cellStyle name="Normal 3 4 3 3" xfId="3547"/>
    <cellStyle name="Normal 3 4 3 3 2" xfId="6020"/>
    <cellStyle name="Normal 3 4 3 3 3" xfId="8416"/>
    <cellStyle name="Normal 3 4 3 3 4" xfId="11100"/>
    <cellStyle name="Normal 3 4 3 3 5" xfId="13511"/>
    <cellStyle name="Normal 3 4 3 4" xfId="4119"/>
    <cellStyle name="Normal 3 4 3 4 2" xfId="6593"/>
    <cellStyle name="Normal 3 4 3 4 3" xfId="8989"/>
    <cellStyle name="Normal 3 4 3 4 4" xfId="11673"/>
    <cellStyle name="Normal 3 4 3 4 5" xfId="14084"/>
    <cellStyle name="Normal 3 4 3 5" xfId="4769"/>
    <cellStyle name="Normal 3 4 3 6" xfId="7161"/>
    <cellStyle name="Normal 3 4 3 7" xfId="9843"/>
    <cellStyle name="Normal 3 4 3 8" xfId="12256"/>
    <cellStyle name="Normal 3 4 4" xfId="773"/>
    <cellStyle name="Normal 3 4 4 2" xfId="3066"/>
    <cellStyle name="Normal 3 4 4 2 2" xfId="5535"/>
    <cellStyle name="Normal 3 4 4 2 3" xfId="7930"/>
    <cellStyle name="Normal 3 4 4 2 4" xfId="10614"/>
    <cellStyle name="Normal 3 4 4 2 5" xfId="13025"/>
    <cellStyle name="Normal 3 4 4 3" xfId="3640"/>
    <cellStyle name="Normal 3 4 4 3 2" xfId="6113"/>
    <cellStyle name="Normal 3 4 4 3 3" xfId="8509"/>
    <cellStyle name="Normal 3 4 4 3 4" xfId="11193"/>
    <cellStyle name="Normal 3 4 4 3 5" xfId="13604"/>
    <cellStyle name="Normal 3 4 4 4" xfId="4212"/>
    <cellStyle name="Normal 3 4 4 4 2" xfId="6686"/>
    <cellStyle name="Normal 3 4 4 4 3" xfId="9082"/>
    <cellStyle name="Normal 3 4 4 4 4" xfId="11766"/>
    <cellStyle name="Normal 3 4 4 4 5" xfId="14177"/>
    <cellStyle name="Normal 3 4 4 5" xfId="4862"/>
    <cellStyle name="Normal 3 4 4 6" xfId="7254"/>
    <cellStyle name="Normal 3 4 4 7" xfId="9936"/>
    <cellStyle name="Normal 3 4 4 8" xfId="12349"/>
    <cellStyle name="Normal 3 4 4 9" xfId="2561"/>
    <cellStyle name="Normal 3 4 5" xfId="774"/>
    <cellStyle name="Normal 3 4 5 2" xfId="3152"/>
    <cellStyle name="Normal 3 4 5 2 2" xfId="5621"/>
    <cellStyle name="Normal 3 4 5 2 3" xfId="8017"/>
    <cellStyle name="Normal 3 4 5 2 4" xfId="10701"/>
    <cellStyle name="Normal 3 4 5 2 5" xfId="13112"/>
    <cellStyle name="Normal 3 4 5 3" xfId="3726"/>
    <cellStyle name="Normal 3 4 5 3 2" xfId="6200"/>
    <cellStyle name="Normal 3 4 5 3 3" xfId="8596"/>
    <cellStyle name="Normal 3 4 5 3 4" xfId="11280"/>
    <cellStyle name="Normal 3 4 5 3 5" xfId="13691"/>
    <cellStyle name="Normal 3 4 5 4" xfId="4299"/>
    <cellStyle name="Normal 3 4 5 4 2" xfId="6773"/>
    <cellStyle name="Normal 3 4 5 4 3" xfId="9169"/>
    <cellStyle name="Normal 3 4 5 4 4" xfId="11853"/>
    <cellStyle name="Normal 3 4 5 4 5" xfId="14264"/>
    <cellStyle name="Normal 3 4 5 5" xfId="4949"/>
    <cellStyle name="Normal 3 4 5 6" xfId="7341"/>
    <cellStyle name="Normal 3 4 5 7" xfId="10023"/>
    <cellStyle name="Normal 3 4 5 8" xfId="12436"/>
    <cellStyle name="Normal 3 4 5 9" xfId="2645"/>
    <cellStyle name="Normal 3 4 6" xfId="775"/>
    <cellStyle name="Normal 3 4 6 2" xfId="3221"/>
    <cellStyle name="Normal 3 4 6 2 2" xfId="5691"/>
    <cellStyle name="Normal 3 4 6 2 3" xfId="8087"/>
    <cellStyle name="Normal 3 4 6 2 4" xfId="10771"/>
    <cellStyle name="Normal 3 4 6 2 5" xfId="13182"/>
    <cellStyle name="Normal 3 4 6 3" xfId="3796"/>
    <cellStyle name="Normal 3 4 6 3 2" xfId="6270"/>
    <cellStyle name="Normal 3 4 6 3 3" xfId="8666"/>
    <cellStyle name="Normal 3 4 6 3 4" xfId="11350"/>
    <cellStyle name="Normal 3 4 6 3 5" xfId="13761"/>
    <cellStyle name="Normal 3 4 6 4" xfId="4369"/>
    <cellStyle name="Normal 3 4 6 4 2" xfId="6843"/>
    <cellStyle name="Normal 3 4 6 4 3" xfId="9239"/>
    <cellStyle name="Normal 3 4 6 4 4" xfId="11923"/>
    <cellStyle name="Normal 3 4 6 4 5" xfId="14334"/>
    <cellStyle name="Normal 3 4 6 5" xfId="5019"/>
    <cellStyle name="Normal 3 4 6 6" xfId="7411"/>
    <cellStyle name="Normal 3 4 6 7" xfId="10093"/>
    <cellStyle name="Normal 3 4 6 8" xfId="12506"/>
    <cellStyle name="Normal 3 4 6 9" xfId="2714"/>
    <cellStyle name="Normal 3 4 7" xfId="776"/>
    <cellStyle name="Normal 3 4 7 2" xfId="5176"/>
    <cellStyle name="Normal 3 4 7 3" xfId="7568"/>
    <cellStyle name="Normal 3 4 7 4" xfId="10251"/>
    <cellStyle name="Normal 3 4 7 5" xfId="12663"/>
    <cellStyle name="Normal 3 4 7 6" xfId="2874"/>
    <cellStyle name="Normal 3 4 8" xfId="777"/>
    <cellStyle name="Normal 3 4 8 2" xfId="5768"/>
    <cellStyle name="Normal 3 4 8 3" xfId="8164"/>
    <cellStyle name="Normal 3 4 8 4" xfId="10848"/>
    <cellStyle name="Normal 3 4 8 5" xfId="13259"/>
    <cellStyle name="Normal 3 4 8 6" xfId="3298"/>
    <cellStyle name="Normal 3 4 9" xfId="778"/>
    <cellStyle name="Normal 3 4 9 2" xfId="6343"/>
    <cellStyle name="Normal 3 4 9 3" xfId="8739"/>
    <cellStyle name="Normal 3 4 9 4" xfId="11423"/>
    <cellStyle name="Normal 3 4 9 5" xfId="13834"/>
    <cellStyle name="Normal 3 4 9 6" xfId="3869"/>
    <cellStyle name="Normal 3 40" xfId="779"/>
    <cellStyle name="Normal 3 40 10" xfId="780"/>
    <cellStyle name="Normal 3 40 10 2" xfId="4518"/>
    <cellStyle name="Normal 3 40 11" xfId="781"/>
    <cellStyle name="Normal 3 40 11 2" xfId="6912"/>
    <cellStyle name="Normal 3 40 12" xfId="782"/>
    <cellStyle name="Normal 3 40 12 2" xfId="9372"/>
    <cellStyle name="Normal 3 40 13" xfId="783"/>
    <cellStyle name="Normal 3 40 13 2" xfId="9467"/>
    <cellStyle name="Normal 3 40 14" xfId="784"/>
    <cellStyle name="Normal 3 40 14 2" xfId="9551"/>
    <cellStyle name="Normal 3 40 15" xfId="1844"/>
    <cellStyle name="Normal 3 40 16" xfId="12008"/>
    <cellStyle name="Normal 3 40 2" xfId="785"/>
    <cellStyle name="Normal 3 40 2 2" xfId="2031"/>
    <cellStyle name="Normal 3 40 2 2 2" xfId="5351"/>
    <cellStyle name="Normal 3 40 2 2 3" xfId="7744"/>
    <cellStyle name="Normal 3 40 2 2 4" xfId="10428"/>
    <cellStyle name="Normal 3 40 2 2 5" xfId="12839"/>
    <cellStyle name="Normal 3 40 2 3" xfId="3455"/>
    <cellStyle name="Normal 3 40 2 3 2" xfId="5927"/>
    <cellStyle name="Normal 3 40 2 3 3" xfId="8323"/>
    <cellStyle name="Normal 3 40 2 3 4" xfId="11007"/>
    <cellStyle name="Normal 3 40 2 3 5" xfId="13418"/>
    <cellStyle name="Normal 3 40 2 4" xfId="4026"/>
    <cellStyle name="Normal 3 40 2 4 2" xfId="6500"/>
    <cellStyle name="Normal 3 40 2 4 3" xfId="8896"/>
    <cellStyle name="Normal 3 40 2 4 4" xfId="11580"/>
    <cellStyle name="Normal 3 40 2 4 5" xfId="13991"/>
    <cellStyle name="Normal 3 40 2 5" xfId="4676"/>
    <cellStyle name="Normal 3 40 2 6" xfId="7068"/>
    <cellStyle name="Normal 3 40 2 7" xfId="9750"/>
    <cellStyle name="Normal 3 40 2 8" xfId="12163"/>
    <cellStyle name="Normal 3 40 3" xfId="786"/>
    <cellStyle name="Normal 3 40 3 2" xfId="2217"/>
    <cellStyle name="Normal 3 40 3 2 2" xfId="5443"/>
    <cellStyle name="Normal 3 40 3 2 3" xfId="7838"/>
    <cellStyle name="Normal 3 40 3 2 4" xfId="10522"/>
    <cellStyle name="Normal 3 40 3 2 5" xfId="12933"/>
    <cellStyle name="Normal 3 40 3 3" xfId="3548"/>
    <cellStyle name="Normal 3 40 3 3 2" xfId="6021"/>
    <cellStyle name="Normal 3 40 3 3 3" xfId="8417"/>
    <cellStyle name="Normal 3 40 3 3 4" xfId="11101"/>
    <cellStyle name="Normal 3 40 3 3 5" xfId="13512"/>
    <cellStyle name="Normal 3 40 3 4" xfId="4120"/>
    <cellStyle name="Normal 3 40 3 4 2" xfId="6594"/>
    <cellStyle name="Normal 3 40 3 4 3" xfId="8990"/>
    <cellStyle name="Normal 3 40 3 4 4" xfId="11674"/>
    <cellStyle name="Normal 3 40 3 4 5" xfId="14085"/>
    <cellStyle name="Normal 3 40 3 5" xfId="4770"/>
    <cellStyle name="Normal 3 40 3 6" xfId="7162"/>
    <cellStyle name="Normal 3 40 3 7" xfId="9844"/>
    <cellStyle name="Normal 3 40 3 8" xfId="12257"/>
    <cellStyle name="Normal 3 40 4" xfId="787"/>
    <cellStyle name="Normal 3 40 4 2" xfId="3067"/>
    <cellStyle name="Normal 3 40 4 2 2" xfId="5536"/>
    <cellStyle name="Normal 3 40 4 2 3" xfId="7931"/>
    <cellStyle name="Normal 3 40 4 2 4" xfId="10615"/>
    <cellStyle name="Normal 3 40 4 2 5" xfId="13026"/>
    <cellStyle name="Normal 3 40 4 3" xfId="3641"/>
    <cellStyle name="Normal 3 40 4 3 2" xfId="6114"/>
    <cellStyle name="Normal 3 40 4 3 3" xfId="8510"/>
    <cellStyle name="Normal 3 40 4 3 4" xfId="11194"/>
    <cellStyle name="Normal 3 40 4 3 5" xfId="13605"/>
    <cellStyle name="Normal 3 40 4 4" xfId="4213"/>
    <cellStyle name="Normal 3 40 4 4 2" xfId="6687"/>
    <cellStyle name="Normal 3 40 4 4 3" xfId="9083"/>
    <cellStyle name="Normal 3 40 4 4 4" xfId="11767"/>
    <cellStyle name="Normal 3 40 4 4 5" xfId="14178"/>
    <cellStyle name="Normal 3 40 4 5" xfId="4863"/>
    <cellStyle name="Normal 3 40 4 6" xfId="7255"/>
    <cellStyle name="Normal 3 40 4 7" xfId="9937"/>
    <cellStyle name="Normal 3 40 4 8" xfId="12350"/>
    <cellStyle name="Normal 3 40 4 9" xfId="2562"/>
    <cellStyle name="Normal 3 40 5" xfId="788"/>
    <cellStyle name="Normal 3 40 5 2" xfId="3153"/>
    <cellStyle name="Normal 3 40 5 2 2" xfId="5622"/>
    <cellStyle name="Normal 3 40 5 2 3" xfId="8018"/>
    <cellStyle name="Normal 3 40 5 2 4" xfId="10702"/>
    <cellStyle name="Normal 3 40 5 2 5" xfId="13113"/>
    <cellStyle name="Normal 3 40 5 3" xfId="3727"/>
    <cellStyle name="Normal 3 40 5 3 2" xfId="6201"/>
    <cellStyle name="Normal 3 40 5 3 3" xfId="8597"/>
    <cellStyle name="Normal 3 40 5 3 4" xfId="11281"/>
    <cellStyle name="Normal 3 40 5 3 5" xfId="13692"/>
    <cellStyle name="Normal 3 40 5 4" xfId="4300"/>
    <cellStyle name="Normal 3 40 5 4 2" xfId="6774"/>
    <cellStyle name="Normal 3 40 5 4 3" xfId="9170"/>
    <cellStyle name="Normal 3 40 5 4 4" xfId="11854"/>
    <cellStyle name="Normal 3 40 5 4 5" xfId="14265"/>
    <cellStyle name="Normal 3 40 5 5" xfId="4950"/>
    <cellStyle name="Normal 3 40 5 6" xfId="7342"/>
    <cellStyle name="Normal 3 40 5 7" xfId="10024"/>
    <cellStyle name="Normal 3 40 5 8" xfId="12437"/>
    <cellStyle name="Normal 3 40 5 9" xfId="2646"/>
    <cellStyle name="Normal 3 40 6" xfId="789"/>
    <cellStyle name="Normal 3 40 6 2" xfId="3222"/>
    <cellStyle name="Normal 3 40 6 2 2" xfId="5692"/>
    <cellStyle name="Normal 3 40 6 2 3" xfId="8088"/>
    <cellStyle name="Normal 3 40 6 2 4" xfId="10772"/>
    <cellStyle name="Normal 3 40 6 2 5" xfId="13183"/>
    <cellStyle name="Normal 3 40 6 3" xfId="3797"/>
    <cellStyle name="Normal 3 40 6 3 2" xfId="6271"/>
    <cellStyle name="Normal 3 40 6 3 3" xfId="8667"/>
    <cellStyle name="Normal 3 40 6 3 4" xfId="11351"/>
    <cellStyle name="Normal 3 40 6 3 5" xfId="13762"/>
    <cellStyle name="Normal 3 40 6 4" xfId="4370"/>
    <cellStyle name="Normal 3 40 6 4 2" xfId="6844"/>
    <cellStyle name="Normal 3 40 6 4 3" xfId="9240"/>
    <cellStyle name="Normal 3 40 6 4 4" xfId="11924"/>
    <cellStyle name="Normal 3 40 6 4 5" xfId="14335"/>
    <cellStyle name="Normal 3 40 6 5" xfId="5020"/>
    <cellStyle name="Normal 3 40 6 6" xfId="7412"/>
    <cellStyle name="Normal 3 40 6 7" xfId="10094"/>
    <cellStyle name="Normal 3 40 6 8" xfId="12507"/>
    <cellStyle name="Normal 3 40 6 9" xfId="2715"/>
    <cellStyle name="Normal 3 40 7" xfId="790"/>
    <cellStyle name="Normal 3 40 7 2" xfId="5177"/>
    <cellStyle name="Normal 3 40 7 3" xfId="7569"/>
    <cellStyle name="Normal 3 40 7 4" xfId="10252"/>
    <cellStyle name="Normal 3 40 7 5" xfId="12664"/>
    <cellStyle name="Normal 3 40 7 6" xfId="2875"/>
    <cellStyle name="Normal 3 40 8" xfId="791"/>
    <cellStyle name="Normal 3 40 8 2" xfId="5769"/>
    <cellStyle name="Normal 3 40 8 3" xfId="8165"/>
    <cellStyle name="Normal 3 40 8 4" xfId="10849"/>
    <cellStyle name="Normal 3 40 8 5" xfId="13260"/>
    <cellStyle name="Normal 3 40 8 6" xfId="3299"/>
    <cellStyle name="Normal 3 40 9" xfId="792"/>
    <cellStyle name="Normal 3 40 9 2" xfId="6344"/>
    <cellStyle name="Normal 3 40 9 3" xfId="8740"/>
    <cellStyle name="Normal 3 40 9 4" xfId="11424"/>
    <cellStyle name="Normal 3 40 9 5" xfId="13835"/>
    <cellStyle name="Normal 3 40 9 6" xfId="3870"/>
    <cellStyle name="Normal 3 41" xfId="793"/>
    <cellStyle name="Normal 3 41 10" xfId="794"/>
    <cellStyle name="Normal 3 41 10 2" xfId="4519"/>
    <cellStyle name="Normal 3 41 11" xfId="795"/>
    <cellStyle name="Normal 3 41 11 2" xfId="6913"/>
    <cellStyle name="Normal 3 41 12" xfId="796"/>
    <cellStyle name="Normal 3 41 12 2" xfId="9373"/>
    <cellStyle name="Normal 3 41 13" xfId="797"/>
    <cellStyle name="Normal 3 41 13 2" xfId="9468"/>
    <cellStyle name="Normal 3 41 14" xfId="798"/>
    <cellStyle name="Normal 3 41 14 2" xfId="9552"/>
    <cellStyle name="Normal 3 41 15" xfId="1855"/>
    <cellStyle name="Normal 3 41 16" xfId="12009"/>
    <cellStyle name="Normal 3 41 2" xfId="799"/>
    <cellStyle name="Normal 3 41 2 2" xfId="2032"/>
    <cellStyle name="Normal 3 41 2 2 2" xfId="5352"/>
    <cellStyle name="Normal 3 41 2 2 3" xfId="7745"/>
    <cellStyle name="Normal 3 41 2 2 4" xfId="10429"/>
    <cellStyle name="Normal 3 41 2 2 5" xfId="12840"/>
    <cellStyle name="Normal 3 41 2 3" xfId="3456"/>
    <cellStyle name="Normal 3 41 2 3 2" xfId="5928"/>
    <cellStyle name="Normal 3 41 2 3 3" xfId="8324"/>
    <cellStyle name="Normal 3 41 2 3 4" xfId="11008"/>
    <cellStyle name="Normal 3 41 2 3 5" xfId="13419"/>
    <cellStyle name="Normal 3 41 2 4" xfId="4027"/>
    <cellStyle name="Normal 3 41 2 4 2" xfId="6501"/>
    <cellStyle name="Normal 3 41 2 4 3" xfId="8897"/>
    <cellStyle name="Normal 3 41 2 4 4" xfId="11581"/>
    <cellStyle name="Normal 3 41 2 4 5" xfId="13992"/>
    <cellStyle name="Normal 3 41 2 5" xfId="4677"/>
    <cellStyle name="Normal 3 41 2 6" xfId="7069"/>
    <cellStyle name="Normal 3 41 2 7" xfId="9751"/>
    <cellStyle name="Normal 3 41 2 8" xfId="12164"/>
    <cellStyle name="Normal 3 41 3" xfId="800"/>
    <cellStyle name="Normal 3 41 3 2" xfId="2218"/>
    <cellStyle name="Normal 3 41 3 2 2" xfId="5444"/>
    <cellStyle name="Normal 3 41 3 2 3" xfId="7839"/>
    <cellStyle name="Normal 3 41 3 2 4" xfId="10523"/>
    <cellStyle name="Normal 3 41 3 2 5" xfId="12934"/>
    <cellStyle name="Normal 3 41 3 3" xfId="3549"/>
    <cellStyle name="Normal 3 41 3 3 2" xfId="6022"/>
    <cellStyle name="Normal 3 41 3 3 3" xfId="8418"/>
    <cellStyle name="Normal 3 41 3 3 4" xfId="11102"/>
    <cellStyle name="Normal 3 41 3 3 5" xfId="13513"/>
    <cellStyle name="Normal 3 41 3 4" xfId="4121"/>
    <cellStyle name="Normal 3 41 3 4 2" xfId="6595"/>
    <cellStyle name="Normal 3 41 3 4 3" xfId="8991"/>
    <cellStyle name="Normal 3 41 3 4 4" xfId="11675"/>
    <cellStyle name="Normal 3 41 3 4 5" xfId="14086"/>
    <cellStyle name="Normal 3 41 3 5" xfId="4771"/>
    <cellStyle name="Normal 3 41 3 6" xfId="7163"/>
    <cellStyle name="Normal 3 41 3 7" xfId="9845"/>
    <cellStyle name="Normal 3 41 3 8" xfId="12258"/>
    <cellStyle name="Normal 3 41 4" xfId="801"/>
    <cellStyle name="Normal 3 41 4 2" xfId="3068"/>
    <cellStyle name="Normal 3 41 4 2 2" xfId="5537"/>
    <cellStyle name="Normal 3 41 4 2 3" xfId="7932"/>
    <cellStyle name="Normal 3 41 4 2 4" xfId="10616"/>
    <cellStyle name="Normal 3 41 4 2 5" xfId="13027"/>
    <cellStyle name="Normal 3 41 4 3" xfId="3642"/>
    <cellStyle name="Normal 3 41 4 3 2" xfId="6115"/>
    <cellStyle name="Normal 3 41 4 3 3" xfId="8511"/>
    <cellStyle name="Normal 3 41 4 3 4" xfId="11195"/>
    <cellStyle name="Normal 3 41 4 3 5" xfId="13606"/>
    <cellStyle name="Normal 3 41 4 4" xfId="4214"/>
    <cellStyle name="Normal 3 41 4 4 2" xfId="6688"/>
    <cellStyle name="Normal 3 41 4 4 3" xfId="9084"/>
    <cellStyle name="Normal 3 41 4 4 4" xfId="11768"/>
    <cellStyle name="Normal 3 41 4 4 5" xfId="14179"/>
    <cellStyle name="Normal 3 41 4 5" xfId="4864"/>
    <cellStyle name="Normal 3 41 4 6" xfId="7256"/>
    <cellStyle name="Normal 3 41 4 7" xfId="9938"/>
    <cellStyle name="Normal 3 41 4 8" xfId="12351"/>
    <cellStyle name="Normal 3 41 4 9" xfId="2563"/>
    <cellStyle name="Normal 3 41 5" xfId="802"/>
    <cellStyle name="Normal 3 41 5 2" xfId="3154"/>
    <cellStyle name="Normal 3 41 5 2 2" xfId="5623"/>
    <cellStyle name="Normal 3 41 5 2 3" xfId="8019"/>
    <cellStyle name="Normal 3 41 5 2 4" xfId="10703"/>
    <cellStyle name="Normal 3 41 5 2 5" xfId="13114"/>
    <cellStyle name="Normal 3 41 5 3" xfId="3728"/>
    <cellStyle name="Normal 3 41 5 3 2" xfId="6202"/>
    <cellStyle name="Normal 3 41 5 3 3" xfId="8598"/>
    <cellStyle name="Normal 3 41 5 3 4" xfId="11282"/>
    <cellStyle name="Normal 3 41 5 3 5" xfId="13693"/>
    <cellStyle name="Normal 3 41 5 4" xfId="4301"/>
    <cellStyle name="Normal 3 41 5 4 2" xfId="6775"/>
    <cellStyle name="Normal 3 41 5 4 3" xfId="9171"/>
    <cellStyle name="Normal 3 41 5 4 4" xfId="11855"/>
    <cellStyle name="Normal 3 41 5 4 5" xfId="14266"/>
    <cellStyle name="Normal 3 41 5 5" xfId="4951"/>
    <cellStyle name="Normal 3 41 5 6" xfId="7343"/>
    <cellStyle name="Normal 3 41 5 7" xfId="10025"/>
    <cellStyle name="Normal 3 41 5 8" xfId="12438"/>
    <cellStyle name="Normal 3 41 5 9" xfId="2647"/>
    <cellStyle name="Normal 3 41 6" xfId="803"/>
    <cellStyle name="Normal 3 41 6 2" xfId="3223"/>
    <cellStyle name="Normal 3 41 6 2 2" xfId="5693"/>
    <cellStyle name="Normal 3 41 6 2 3" xfId="8089"/>
    <cellStyle name="Normal 3 41 6 2 4" xfId="10773"/>
    <cellStyle name="Normal 3 41 6 2 5" xfId="13184"/>
    <cellStyle name="Normal 3 41 6 3" xfId="3798"/>
    <cellStyle name="Normal 3 41 6 3 2" xfId="6272"/>
    <cellStyle name="Normal 3 41 6 3 3" xfId="8668"/>
    <cellStyle name="Normal 3 41 6 3 4" xfId="11352"/>
    <cellStyle name="Normal 3 41 6 3 5" xfId="13763"/>
    <cellStyle name="Normal 3 41 6 4" xfId="4371"/>
    <cellStyle name="Normal 3 41 6 4 2" xfId="6845"/>
    <cellStyle name="Normal 3 41 6 4 3" xfId="9241"/>
    <cellStyle name="Normal 3 41 6 4 4" xfId="11925"/>
    <cellStyle name="Normal 3 41 6 4 5" xfId="14336"/>
    <cellStyle name="Normal 3 41 6 5" xfId="5021"/>
    <cellStyle name="Normal 3 41 6 6" xfId="7413"/>
    <cellStyle name="Normal 3 41 6 7" xfId="10095"/>
    <cellStyle name="Normal 3 41 6 8" xfId="12508"/>
    <cellStyle name="Normal 3 41 6 9" xfId="2716"/>
    <cellStyle name="Normal 3 41 7" xfId="804"/>
    <cellStyle name="Normal 3 41 7 2" xfId="5178"/>
    <cellStyle name="Normal 3 41 7 3" xfId="7570"/>
    <cellStyle name="Normal 3 41 7 4" xfId="10253"/>
    <cellStyle name="Normal 3 41 7 5" xfId="12665"/>
    <cellStyle name="Normal 3 41 7 6" xfId="2876"/>
    <cellStyle name="Normal 3 41 8" xfId="805"/>
    <cellStyle name="Normal 3 41 8 2" xfId="5770"/>
    <cellStyle name="Normal 3 41 8 3" xfId="8166"/>
    <cellStyle name="Normal 3 41 8 4" xfId="10850"/>
    <cellStyle name="Normal 3 41 8 5" xfId="13261"/>
    <cellStyle name="Normal 3 41 8 6" xfId="3300"/>
    <cellStyle name="Normal 3 41 9" xfId="806"/>
    <cellStyle name="Normal 3 41 9 2" xfId="6345"/>
    <cellStyle name="Normal 3 41 9 3" xfId="8741"/>
    <cellStyle name="Normal 3 41 9 4" xfId="11425"/>
    <cellStyle name="Normal 3 41 9 5" xfId="13836"/>
    <cellStyle name="Normal 3 41 9 6" xfId="3871"/>
    <cellStyle name="Normal 3 42" xfId="807"/>
    <cellStyle name="Normal 3 42 10" xfId="808"/>
    <cellStyle name="Normal 3 42 10 2" xfId="4520"/>
    <cellStyle name="Normal 3 42 11" xfId="809"/>
    <cellStyle name="Normal 3 42 11 2" xfId="6914"/>
    <cellStyle name="Normal 3 42 12" xfId="810"/>
    <cellStyle name="Normal 3 42 12 2" xfId="9374"/>
    <cellStyle name="Normal 3 42 13" xfId="811"/>
    <cellStyle name="Normal 3 42 13 2" xfId="9469"/>
    <cellStyle name="Normal 3 42 14" xfId="812"/>
    <cellStyle name="Normal 3 42 14 2" xfId="9553"/>
    <cellStyle name="Normal 3 42 15" xfId="1845"/>
    <cellStyle name="Normal 3 42 16" xfId="12010"/>
    <cellStyle name="Normal 3 42 2" xfId="813"/>
    <cellStyle name="Normal 3 42 2 2" xfId="2033"/>
    <cellStyle name="Normal 3 42 2 2 2" xfId="5353"/>
    <cellStyle name="Normal 3 42 2 2 3" xfId="7746"/>
    <cellStyle name="Normal 3 42 2 2 4" xfId="10430"/>
    <cellStyle name="Normal 3 42 2 2 5" xfId="12841"/>
    <cellStyle name="Normal 3 42 2 3" xfId="3457"/>
    <cellStyle name="Normal 3 42 2 3 2" xfId="5929"/>
    <cellStyle name="Normal 3 42 2 3 3" xfId="8325"/>
    <cellStyle name="Normal 3 42 2 3 4" xfId="11009"/>
    <cellStyle name="Normal 3 42 2 3 5" xfId="13420"/>
    <cellStyle name="Normal 3 42 2 4" xfId="4028"/>
    <cellStyle name="Normal 3 42 2 4 2" xfId="6502"/>
    <cellStyle name="Normal 3 42 2 4 3" xfId="8898"/>
    <cellStyle name="Normal 3 42 2 4 4" xfId="11582"/>
    <cellStyle name="Normal 3 42 2 4 5" xfId="13993"/>
    <cellStyle name="Normal 3 42 2 5" xfId="4678"/>
    <cellStyle name="Normal 3 42 2 6" xfId="7070"/>
    <cellStyle name="Normal 3 42 2 7" xfId="9752"/>
    <cellStyle name="Normal 3 42 2 8" xfId="12165"/>
    <cellStyle name="Normal 3 42 3" xfId="814"/>
    <cellStyle name="Normal 3 42 3 2" xfId="2219"/>
    <cellStyle name="Normal 3 42 3 2 2" xfId="5445"/>
    <cellStyle name="Normal 3 42 3 2 3" xfId="7840"/>
    <cellStyle name="Normal 3 42 3 2 4" xfId="10524"/>
    <cellStyle name="Normal 3 42 3 2 5" xfId="12935"/>
    <cellStyle name="Normal 3 42 3 3" xfId="3550"/>
    <cellStyle name="Normal 3 42 3 3 2" xfId="6023"/>
    <cellStyle name="Normal 3 42 3 3 3" xfId="8419"/>
    <cellStyle name="Normal 3 42 3 3 4" xfId="11103"/>
    <cellStyle name="Normal 3 42 3 3 5" xfId="13514"/>
    <cellStyle name="Normal 3 42 3 4" xfId="4122"/>
    <cellStyle name="Normal 3 42 3 4 2" xfId="6596"/>
    <cellStyle name="Normal 3 42 3 4 3" xfId="8992"/>
    <cellStyle name="Normal 3 42 3 4 4" xfId="11676"/>
    <cellStyle name="Normal 3 42 3 4 5" xfId="14087"/>
    <cellStyle name="Normal 3 42 3 5" xfId="4772"/>
    <cellStyle name="Normal 3 42 3 6" xfId="7164"/>
    <cellStyle name="Normal 3 42 3 7" xfId="9846"/>
    <cellStyle name="Normal 3 42 3 8" xfId="12259"/>
    <cellStyle name="Normal 3 42 4" xfId="815"/>
    <cellStyle name="Normal 3 42 4 2" xfId="3069"/>
    <cellStyle name="Normal 3 42 4 2 2" xfId="5538"/>
    <cellStyle name="Normal 3 42 4 2 3" xfId="7933"/>
    <cellStyle name="Normal 3 42 4 2 4" xfId="10617"/>
    <cellStyle name="Normal 3 42 4 2 5" xfId="13028"/>
    <cellStyle name="Normal 3 42 4 3" xfId="3643"/>
    <cellStyle name="Normal 3 42 4 3 2" xfId="6116"/>
    <cellStyle name="Normal 3 42 4 3 3" xfId="8512"/>
    <cellStyle name="Normal 3 42 4 3 4" xfId="11196"/>
    <cellStyle name="Normal 3 42 4 3 5" xfId="13607"/>
    <cellStyle name="Normal 3 42 4 4" xfId="4215"/>
    <cellStyle name="Normal 3 42 4 4 2" xfId="6689"/>
    <cellStyle name="Normal 3 42 4 4 3" xfId="9085"/>
    <cellStyle name="Normal 3 42 4 4 4" xfId="11769"/>
    <cellStyle name="Normal 3 42 4 4 5" xfId="14180"/>
    <cellStyle name="Normal 3 42 4 5" xfId="4865"/>
    <cellStyle name="Normal 3 42 4 6" xfId="7257"/>
    <cellStyle name="Normal 3 42 4 7" xfId="9939"/>
    <cellStyle name="Normal 3 42 4 8" xfId="12352"/>
    <cellStyle name="Normal 3 42 4 9" xfId="2564"/>
    <cellStyle name="Normal 3 42 5" xfId="816"/>
    <cellStyle name="Normal 3 42 5 2" xfId="3155"/>
    <cellStyle name="Normal 3 42 5 2 2" xfId="5624"/>
    <cellStyle name="Normal 3 42 5 2 3" xfId="8020"/>
    <cellStyle name="Normal 3 42 5 2 4" xfId="10704"/>
    <cellStyle name="Normal 3 42 5 2 5" xfId="13115"/>
    <cellStyle name="Normal 3 42 5 3" xfId="3729"/>
    <cellStyle name="Normal 3 42 5 3 2" xfId="6203"/>
    <cellStyle name="Normal 3 42 5 3 3" xfId="8599"/>
    <cellStyle name="Normal 3 42 5 3 4" xfId="11283"/>
    <cellStyle name="Normal 3 42 5 3 5" xfId="13694"/>
    <cellStyle name="Normal 3 42 5 4" xfId="4302"/>
    <cellStyle name="Normal 3 42 5 4 2" xfId="6776"/>
    <cellStyle name="Normal 3 42 5 4 3" xfId="9172"/>
    <cellStyle name="Normal 3 42 5 4 4" xfId="11856"/>
    <cellStyle name="Normal 3 42 5 4 5" xfId="14267"/>
    <cellStyle name="Normal 3 42 5 5" xfId="4952"/>
    <cellStyle name="Normal 3 42 5 6" xfId="7344"/>
    <cellStyle name="Normal 3 42 5 7" xfId="10026"/>
    <cellStyle name="Normal 3 42 5 8" xfId="12439"/>
    <cellStyle name="Normal 3 42 5 9" xfId="2648"/>
    <cellStyle name="Normal 3 42 6" xfId="817"/>
    <cellStyle name="Normal 3 42 6 2" xfId="3224"/>
    <cellStyle name="Normal 3 42 6 2 2" xfId="5694"/>
    <cellStyle name="Normal 3 42 6 2 3" xfId="8090"/>
    <cellStyle name="Normal 3 42 6 2 4" xfId="10774"/>
    <cellStyle name="Normal 3 42 6 2 5" xfId="13185"/>
    <cellStyle name="Normal 3 42 6 3" xfId="3799"/>
    <cellStyle name="Normal 3 42 6 3 2" xfId="6273"/>
    <cellStyle name="Normal 3 42 6 3 3" xfId="8669"/>
    <cellStyle name="Normal 3 42 6 3 4" xfId="11353"/>
    <cellStyle name="Normal 3 42 6 3 5" xfId="13764"/>
    <cellStyle name="Normal 3 42 6 4" xfId="4372"/>
    <cellStyle name="Normal 3 42 6 4 2" xfId="6846"/>
    <cellStyle name="Normal 3 42 6 4 3" xfId="9242"/>
    <cellStyle name="Normal 3 42 6 4 4" xfId="11926"/>
    <cellStyle name="Normal 3 42 6 4 5" xfId="14337"/>
    <cellStyle name="Normal 3 42 6 5" xfId="5022"/>
    <cellStyle name="Normal 3 42 6 6" xfId="7414"/>
    <cellStyle name="Normal 3 42 6 7" xfId="10096"/>
    <cellStyle name="Normal 3 42 6 8" xfId="12509"/>
    <cellStyle name="Normal 3 42 6 9" xfId="2717"/>
    <cellStyle name="Normal 3 42 7" xfId="818"/>
    <cellStyle name="Normal 3 42 7 2" xfId="5179"/>
    <cellStyle name="Normal 3 42 7 3" xfId="7571"/>
    <cellStyle name="Normal 3 42 7 4" xfId="10254"/>
    <cellStyle name="Normal 3 42 7 5" xfId="12666"/>
    <cellStyle name="Normal 3 42 7 6" xfId="2877"/>
    <cellStyle name="Normal 3 42 8" xfId="819"/>
    <cellStyle name="Normal 3 42 8 2" xfId="5771"/>
    <cellStyle name="Normal 3 42 8 3" xfId="8167"/>
    <cellStyle name="Normal 3 42 8 4" xfId="10851"/>
    <cellStyle name="Normal 3 42 8 5" xfId="13262"/>
    <cellStyle name="Normal 3 42 8 6" xfId="3301"/>
    <cellStyle name="Normal 3 42 9" xfId="820"/>
    <cellStyle name="Normal 3 42 9 2" xfId="6346"/>
    <cellStyle name="Normal 3 42 9 3" xfId="8742"/>
    <cellStyle name="Normal 3 42 9 4" xfId="11426"/>
    <cellStyle name="Normal 3 42 9 5" xfId="13837"/>
    <cellStyle name="Normal 3 42 9 6" xfId="3872"/>
    <cellStyle name="Normal 3 43" xfId="821"/>
    <cellStyle name="Normal 3 43 10" xfId="822"/>
    <cellStyle name="Normal 3 43 10 2" xfId="4521"/>
    <cellStyle name="Normal 3 43 11" xfId="823"/>
    <cellStyle name="Normal 3 43 11 2" xfId="6915"/>
    <cellStyle name="Normal 3 43 12" xfId="824"/>
    <cellStyle name="Normal 3 43 12 2" xfId="9375"/>
    <cellStyle name="Normal 3 43 13" xfId="825"/>
    <cellStyle name="Normal 3 43 13 2" xfId="9470"/>
    <cellStyle name="Normal 3 43 14" xfId="826"/>
    <cellStyle name="Normal 3 43 14 2" xfId="9554"/>
    <cellStyle name="Normal 3 43 15" xfId="1846"/>
    <cellStyle name="Normal 3 43 16" xfId="12011"/>
    <cellStyle name="Normal 3 43 2" xfId="827"/>
    <cellStyle name="Normal 3 43 2 2" xfId="2034"/>
    <cellStyle name="Normal 3 43 2 2 2" xfId="5354"/>
    <cellStyle name="Normal 3 43 2 2 3" xfId="7747"/>
    <cellStyle name="Normal 3 43 2 2 4" xfId="10431"/>
    <cellStyle name="Normal 3 43 2 2 5" xfId="12842"/>
    <cellStyle name="Normal 3 43 2 3" xfId="3458"/>
    <cellStyle name="Normal 3 43 2 3 2" xfId="5930"/>
    <cellStyle name="Normal 3 43 2 3 3" xfId="8326"/>
    <cellStyle name="Normal 3 43 2 3 4" xfId="11010"/>
    <cellStyle name="Normal 3 43 2 3 5" xfId="13421"/>
    <cellStyle name="Normal 3 43 2 4" xfId="4029"/>
    <cellStyle name="Normal 3 43 2 4 2" xfId="6503"/>
    <cellStyle name="Normal 3 43 2 4 3" xfId="8899"/>
    <cellStyle name="Normal 3 43 2 4 4" xfId="11583"/>
    <cellStyle name="Normal 3 43 2 4 5" xfId="13994"/>
    <cellStyle name="Normal 3 43 2 5" xfId="4679"/>
    <cellStyle name="Normal 3 43 2 6" xfId="7071"/>
    <cellStyle name="Normal 3 43 2 7" xfId="9753"/>
    <cellStyle name="Normal 3 43 2 8" xfId="12166"/>
    <cellStyle name="Normal 3 43 3" xfId="828"/>
    <cellStyle name="Normal 3 43 3 2" xfId="2220"/>
    <cellStyle name="Normal 3 43 3 2 2" xfId="5446"/>
    <cellStyle name="Normal 3 43 3 2 3" xfId="7841"/>
    <cellStyle name="Normal 3 43 3 2 4" xfId="10525"/>
    <cellStyle name="Normal 3 43 3 2 5" xfId="12936"/>
    <cellStyle name="Normal 3 43 3 3" xfId="3551"/>
    <cellStyle name="Normal 3 43 3 3 2" xfId="6024"/>
    <cellStyle name="Normal 3 43 3 3 3" xfId="8420"/>
    <cellStyle name="Normal 3 43 3 3 4" xfId="11104"/>
    <cellStyle name="Normal 3 43 3 3 5" xfId="13515"/>
    <cellStyle name="Normal 3 43 3 4" xfId="4123"/>
    <cellStyle name="Normal 3 43 3 4 2" xfId="6597"/>
    <cellStyle name="Normal 3 43 3 4 3" xfId="8993"/>
    <cellStyle name="Normal 3 43 3 4 4" xfId="11677"/>
    <cellStyle name="Normal 3 43 3 4 5" xfId="14088"/>
    <cellStyle name="Normal 3 43 3 5" xfId="4773"/>
    <cellStyle name="Normal 3 43 3 6" xfId="7165"/>
    <cellStyle name="Normal 3 43 3 7" xfId="9847"/>
    <cellStyle name="Normal 3 43 3 8" xfId="12260"/>
    <cellStyle name="Normal 3 43 4" xfId="829"/>
    <cellStyle name="Normal 3 43 4 2" xfId="3070"/>
    <cellStyle name="Normal 3 43 4 2 2" xfId="5539"/>
    <cellStyle name="Normal 3 43 4 2 3" xfId="7934"/>
    <cellStyle name="Normal 3 43 4 2 4" xfId="10618"/>
    <cellStyle name="Normal 3 43 4 2 5" xfId="13029"/>
    <cellStyle name="Normal 3 43 4 3" xfId="3644"/>
    <cellStyle name="Normal 3 43 4 3 2" xfId="6117"/>
    <cellStyle name="Normal 3 43 4 3 3" xfId="8513"/>
    <cellStyle name="Normal 3 43 4 3 4" xfId="11197"/>
    <cellStyle name="Normal 3 43 4 3 5" xfId="13608"/>
    <cellStyle name="Normal 3 43 4 4" xfId="4216"/>
    <cellStyle name="Normal 3 43 4 4 2" xfId="6690"/>
    <cellStyle name="Normal 3 43 4 4 3" xfId="9086"/>
    <cellStyle name="Normal 3 43 4 4 4" xfId="11770"/>
    <cellStyle name="Normal 3 43 4 4 5" xfId="14181"/>
    <cellStyle name="Normal 3 43 4 5" xfId="4866"/>
    <cellStyle name="Normal 3 43 4 6" xfId="7258"/>
    <cellStyle name="Normal 3 43 4 7" xfId="9940"/>
    <cellStyle name="Normal 3 43 4 8" xfId="12353"/>
    <cellStyle name="Normal 3 43 4 9" xfId="2565"/>
    <cellStyle name="Normal 3 43 5" xfId="830"/>
    <cellStyle name="Normal 3 43 5 2" xfId="3156"/>
    <cellStyle name="Normal 3 43 5 2 2" xfId="5625"/>
    <cellStyle name="Normal 3 43 5 2 3" xfId="8021"/>
    <cellStyle name="Normal 3 43 5 2 4" xfId="10705"/>
    <cellStyle name="Normal 3 43 5 2 5" xfId="13116"/>
    <cellStyle name="Normal 3 43 5 3" xfId="3730"/>
    <cellStyle name="Normal 3 43 5 3 2" xfId="6204"/>
    <cellStyle name="Normal 3 43 5 3 3" xfId="8600"/>
    <cellStyle name="Normal 3 43 5 3 4" xfId="11284"/>
    <cellStyle name="Normal 3 43 5 3 5" xfId="13695"/>
    <cellStyle name="Normal 3 43 5 4" xfId="4303"/>
    <cellStyle name="Normal 3 43 5 4 2" xfId="6777"/>
    <cellStyle name="Normal 3 43 5 4 3" xfId="9173"/>
    <cellStyle name="Normal 3 43 5 4 4" xfId="11857"/>
    <cellStyle name="Normal 3 43 5 4 5" xfId="14268"/>
    <cellStyle name="Normal 3 43 5 5" xfId="4953"/>
    <cellStyle name="Normal 3 43 5 6" xfId="7345"/>
    <cellStyle name="Normal 3 43 5 7" xfId="10027"/>
    <cellStyle name="Normal 3 43 5 8" xfId="12440"/>
    <cellStyle name="Normal 3 43 5 9" xfId="2649"/>
    <cellStyle name="Normal 3 43 6" xfId="831"/>
    <cellStyle name="Normal 3 43 6 2" xfId="3225"/>
    <cellStyle name="Normal 3 43 6 2 2" xfId="5695"/>
    <cellStyle name="Normal 3 43 6 2 3" xfId="8091"/>
    <cellStyle name="Normal 3 43 6 2 4" xfId="10775"/>
    <cellStyle name="Normal 3 43 6 2 5" xfId="13186"/>
    <cellStyle name="Normal 3 43 6 3" xfId="3800"/>
    <cellStyle name="Normal 3 43 6 3 2" xfId="6274"/>
    <cellStyle name="Normal 3 43 6 3 3" xfId="8670"/>
    <cellStyle name="Normal 3 43 6 3 4" xfId="11354"/>
    <cellStyle name="Normal 3 43 6 3 5" xfId="13765"/>
    <cellStyle name="Normal 3 43 6 4" xfId="4373"/>
    <cellStyle name="Normal 3 43 6 4 2" xfId="6847"/>
    <cellStyle name="Normal 3 43 6 4 3" xfId="9243"/>
    <cellStyle name="Normal 3 43 6 4 4" xfId="11927"/>
    <cellStyle name="Normal 3 43 6 4 5" xfId="14338"/>
    <cellStyle name="Normal 3 43 6 5" xfId="5023"/>
    <cellStyle name="Normal 3 43 6 6" xfId="7415"/>
    <cellStyle name="Normal 3 43 6 7" xfId="10097"/>
    <cellStyle name="Normal 3 43 6 8" xfId="12510"/>
    <cellStyle name="Normal 3 43 6 9" xfId="2718"/>
    <cellStyle name="Normal 3 43 7" xfId="832"/>
    <cellStyle name="Normal 3 43 7 2" xfId="5180"/>
    <cellStyle name="Normal 3 43 7 3" xfId="7572"/>
    <cellStyle name="Normal 3 43 7 4" xfId="10255"/>
    <cellStyle name="Normal 3 43 7 5" xfId="12667"/>
    <cellStyle name="Normal 3 43 7 6" xfId="2878"/>
    <cellStyle name="Normal 3 43 8" xfId="833"/>
    <cellStyle name="Normal 3 43 8 2" xfId="5772"/>
    <cellStyle name="Normal 3 43 8 3" xfId="8168"/>
    <cellStyle name="Normal 3 43 8 4" xfId="10852"/>
    <cellStyle name="Normal 3 43 8 5" xfId="13263"/>
    <cellStyle name="Normal 3 43 8 6" xfId="3302"/>
    <cellStyle name="Normal 3 43 9" xfId="834"/>
    <cellStyle name="Normal 3 43 9 2" xfId="6347"/>
    <cellStyle name="Normal 3 43 9 3" xfId="8743"/>
    <cellStyle name="Normal 3 43 9 4" xfId="11427"/>
    <cellStyle name="Normal 3 43 9 5" xfId="13838"/>
    <cellStyle name="Normal 3 43 9 6" xfId="3873"/>
    <cellStyle name="Normal 3 44" xfId="835"/>
    <cellStyle name="Normal 3 44 10" xfId="836"/>
    <cellStyle name="Normal 3 44 10 2" xfId="4522"/>
    <cellStyle name="Normal 3 44 11" xfId="837"/>
    <cellStyle name="Normal 3 44 11 2" xfId="6916"/>
    <cellStyle name="Normal 3 44 12" xfId="838"/>
    <cellStyle name="Normal 3 44 12 2" xfId="9376"/>
    <cellStyle name="Normal 3 44 13" xfId="839"/>
    <cellStyle name="Normal 3 44 13 2" xfId="9471"/>
    <cellStyle name="Normal 3 44 14" xfId="840"/>
    <cellStyle name="Normal 3 44 14 2" xfId="9555"/>
    <cellStyle name="Normal 3 44 15" xfId="1847"/>
    <cellStyle name="Normal 3 44 16" xfId="12012"/>
    <cellStyle name="Normal 3 44 2" xfId="841"/>
    <cellStyle name="Normal 3 44 2 2" xfId="2035"/>
    <cellStyle name="Normal 3 44 2 2 2" xfId="5355"/>
    <cellStyle name="Normal 3 44 2 2 3" xfId="7748"/>
    <cellStyle name="Normal 3 44 2 2 4" xfId="10432"/>
    <cellStyle name="Normal 3 44 2 2 5" xfId="12843"/>
    <cellStyle name="Normal 3 44 2 3" xfId="3459"/>
    <cellStyle name="Normal 3 44 2 3 2" xfId="5931"/>
    <cellStyle name="Normal 3 44 2 3 3" xfId="8327"/>
    <cellStyle name="Normal 3 44 2 3 4" xfId="11011"/>
    <cellStyle name="Normal 3 44 2 3 5" xfId="13422"/>
    <cellStyle name="Normal 3 44 2 4" xfId="4030"/>
    <cellStyle name="Normal 3 44 2 4 2" xfId="6504"/>
    <cellStyle name="Normal 3 44 2 4 3" xfId="8900"/>
    <cellStyle name="Normal 3 44 2 4 4" xfId="11584"/>
    <cellStyle name="Normal 3 44 2 4 5" xfId="13995"/>
    <cellStyle name="Normal 3 44 2 5" xfId="4680"/>
    <cellStyle name="Normal 3 44 2 6" xfId="7072"/>
    <cellStyle name="Normal 3 44 2 7" xfId="9754"/>
    <cellStyle name="Normal 3 44 2 8" xfId="12167"/>
    <cellStyle name="Normal 3 44 3" xfId="842"/>
    <cellStyle name="Normal 3 44 3 2" xfId="2221"/>
    <cellStyle name="Normal 3 44 3 2 2" xfId="5447"/>
    <cellStyle name="Normal 3 44 3 2 3" xfId="7842"/>
    <cellStyle name="Normal 3 44 3 2 4" xfId="10526"/>
    <cellStyle name="Normal 3 44 3 2 5" xfId="12937"/>
    <cellStyle name="Normal 3 44 3 3" xfId="3552"/>
    <cellStyle name="Normal 3 44 3 3 2" xfId="6025"/>
    <cellStyle name="Normal 3 44 3 3 3" xfId="8421"/>
    <cellStyle name="Normal 3 44 3 3 4" xfId="11105"/>
    <cellStyle name="Normal 3 44 3 3 5" xfId="13516"/>
    <cellStyle name="Normal 3 44 3 4" xfId="4124"/>
    <cellStyle name="Normal 3 44 3 4 2" xfId="6598"/>
    <cellStyle name="Normal 3 44 3 4 3" xfId="8994"/>
    <cellStyle name="Normal 3 44 3 4 4" xfId="11678"/>
    <cellStyle name="Normal 3 44 3 4 5" xfId="14089"/>
    <cellStyle name="Normal 3 44 3 5" xfId="4774"/>
    <cellStyle name="Normal 3 44 3 6" xfId="7166"/>
    <cellStyle name="Normal 3 44 3 7" xfId="9848"/>
    <cellStyle name="Normal 3 44 3 8" xfId="12261"/>
    <cellStyle name="Normal 3 44 4" xfId="843"/>
    <cellStyle name="Normal 3 44 4 2" xfId="3071"/>
    <cellStyle name="Normal 3 44 4 2 2" xfId="5540"/>
    <cellStyle name="Normal 3 44 4 2 3" xfId="7935"/>
    <cellStyle name="Normal 3 44 4 2 4" xfId="10619"/>
    <cellStyle name="Normal 3 44 4 2 5" xfId="13030"/>
    <cellStyle name="Normal 3 44 4 3" xfId="3645"/>
    <cellStyle name="Normal 3 44 4 3 2" xfId="6118"/>
    <cellStyle name="Normal 3 44 4 3 3" xfId="8514"/>
    <cellStyle name="Normal 3 44 4 3 4" xfId="11198"/>
    <cellStyle name="Normal 3 44 4 3 5" xfId="13609"/>
    <cellStyle name="Normal 3 44 4 4" xfId="4217"/>
    <cellStyle name="Normal 3 44 4 4 2" xfId="6691"/>
    <cellStyle name="Normal 3 44 4 4 3" xfId="9087"/>
    <cellStyle name="Normal 3 44 4 4 4" xfId="11771"/>
    <cellStyle name="Normal 3 44 4 4 5" xfId="14182"/>
    <cellStyle name="Normal 3 44 4 5" xfId="4867"/>
    <cellStyle name="Normal 3 44 4 6" xfId="7259"/>
    <cellStyle name="Normal 3 44 4 7" xfId="9941"/>
    <cellStyle name="Normal 3 44 4 8" xfId="12354"/>
    <cellStyle name="Normal 3 44 4 9" xfId="2566"/>
    <cellStyle name="Normal 3 44 5" xfId="844"/>
    <cellStyle name="Normal 3 44 5 2" xfId="3157"/>
    <cellStyle name="Normal 3 44 5 2 2" xfId="5626"/>
    <cellStyle name="Normal 3 44 5 2 3" xfId="8022"/>
    <cellStyle name="Normal 3 44 5 2 4" xfId="10706"/>
    <cellStyle name="Normal 3 44 5 2 5" xfId="13117"/>
    <cellStyle name="Normal 3 44 5 3" xfId="3731"/>
    <cellStyle name="Normal 3 44 5 3 2" xfId="6205"/>
    <cellStyle name="Normal 3 44 5 3 3" xfId="8601"/>
    <cellStyle name="Normal 3 44 5 3 4" xfId="11285"/>
    <cellStyle name="Normal 3 44 5 3 5" xfId="13696"/>
    <cellStyle name="Normal 3 44 5 4" xfId="4304"/>
    <cellStyle name="Normal 3 44 5 4 2" xfId="6778"/>
    <cellStyle name="Normal 3 44 5 4 3" xfId="9174"/>
    <cellStyle name="Normal 3 44 5 4 4" xfId="11858"/>
    <cellStyle name="Normal 3 44 5 4 5" xfId="14269"/>
    <cellStyle name="Normal 3 44 5 5" xfId="4954"/>
    <cellStyle name="Normal 3 44 5 6" xfId="7346"/>
    <cellStyle name="Normal 3 44 5 7" xfId="10028"/>
    <cellStyle name="Normal 3 44 5 8" xfId="12441"/>
    <cellStyle name="Normal 3 44 5 9" xfId="2650"/>
    <cellStyle name="Normal 3 44 6" xfId="845"/>
    <cellStyle name="Normal 3 44 6 2" xfId="3226"/>
    <cellStyle name="Normal 3 44 6 2 2" xfId="5696"/>
    <cellStyle name="Normal 3 44 6 2 3" xfId="8092"/>
    <cellStyle name="Normal 3 44 6 2 4" xfId="10776"/>
    <cellStyle name="Normal 3 44 6 2 5" xfId="13187"/>
    <cellStyle name="Normal 3 44 6 3" xfId="3801"/>
    <cellStyle name="Normal 3 44 6 3 2" xfId="6275"/>
    <cellStyle name="Normal 3 44 6 3 3" xfId="8671"/>
    <cellStyle name="Normal 3 44 6 3 4" xfId="11355"/>
    <cellStyle name="Normal 3 44 6 3 5" xfId="13766"/>
    <cellStyle name="Normal 3 44 6 4" xfId="4374"/>
    <cellStyle name="Normal 3 44 6 4 2" xfId="6848"/>
    <cellStyle name="Normal 3 44 6 4 3" xfId="9244"/>
    <cellStyle name="Normal 3 44 6 4 4" xfId="11928"/>
    <cellStyle name="Normal 3 44 6 4 5" xfId="14339"/>
    <cellStyle name="Normal 3 44 6 5" xfId="5024"/>
    <cellStyle name="Normal 3 44 6 6" xfId="7416"/>
    <cellStyle name="Normal 3 44 6 7" xfId="10098"/>
    <cellStyle name="Normal 3 44 6 8" xfId="12511"/>
    <cellStyle name="Normal 3 44 6 9" xfId="2719"/>
    <cellStyle name="Normal 3 44 7" xfId="846"/>
    <cellStyle name="Normal 3 44 7 2" xfId="5181"/>
    <cellStyle name="Normal 3 44 7 3" xfId="7573"/>
    <cellStyle name="Normal 3 44 7 4" xfId="10256"/>
    <cellStyle name="Normal 3 44 7 5" xfId="12668"/>
    <cellStyle name="Normal 3 44 7 6" xfId="2879"/>
    <cellStyle name="Normal 3 44 8" xfId="847"/>
    <cellStyle name="Normal 3 44 8 2" xfId="5773"/>
    <cellStyle name="Normal 3 44 8 3" xfId="8169"/>
    <cellStyle name="Normal 3 44 8 4" xfId="10853"/>
    <cellStyle name="Normal 3 44 8 5" xfId="13264"/>
    <cellStyle name="Normal 3 44 8 6" xfId="3303"/>
    <cellStyle name="Normal 3 44 9" xfId="848"/>
    <cellStyle name="Normal 3 44 9 2" xfId="6348"/>
    <cellStyle name="Normal 3 44 9 3" xfId="8744"/>
    <cellStyle name="Normal 3 44 9 4" xfId="11428"/>
    <cellStyle name="Normal 3 44 9 5" xfId="13839"/>
    <cellStyle name="Normal 3 44 9 6" xfId="3874"/>
    <cellStyle name="Normal 3 45" xfId="849"/>
    <cellStyle name="Normal 3 45 10" xfId="850"/>
    <cellStyle name="Normal 3 45 10 2" xfId="4523"/>
    <cellStyle name="Normal 3 45 11" xfId="851"/>
    <cellStyle name="Normal 3 45 11 2" xfId="6917"/>
    <cellStyle name="Normal 3 45 12" xfId="852"/>
    <cellStyle name="Normal 3 45 12 2" xfId="9377"/>
    <cellStyle name="Normal 3 45 13" xfId="853"/>
    <cellStyle name="Normal 3 45 13 2" xfId="9472"/>
    <cellStyle name="Normal 3 45 14" xfId="854"/>
    <cellStyle name="Normal 3 45 14 2" xfId="9556"/>
    <cellStyle name="Normal 3 45 15" xfId="1848"/>
    <cellStyle name="Normal 3 45 16" xfId="12013"/>
    <cellStyle name="Normal 3 45 2" xfId="855"/>
    <cellStyle name="Normal 3 45 2 2" xfId="2036"/>
    <cellStyle name="Normal 3 45 2 2 2" xfId="5356"/>
    <cellStyle name="Normal 3 45 2 2 3" xfId="7749"/>
    <cellStyle name="Normal 3 45 2 2 4" xfId="10433"/>
    <cellStyle name="Normal 3 45 2 2 5" xfId="12844"/>
    <cellStyle name="Normal 3 45 2 3" xfId="3460"/>
    <cellStyle name="Normal 3 45 2 3 2" xfId="5932"/>
    <cellStyle name="Normal 3 45 2 3 3" xfId="8328"/>
    <cellStyle name="Normal 3 45 2 3 4" xfId="11012"/>
    <cellStyle name="Normal 3 45 2 3 5" xfId="13423"/>
    <cellStyle name="Normal 3 45 2 4" xfId="4031"/>
    <cellStyle name="Normal 3 45 2 4 2" xfId="6505"/>
    <cellStyle name="Normal 3 45 2 4 3" xfId="8901"/>
    <cellStyle name="Normal 3 45 2 4 4" xfId="11585"/>
    <cellStyle name="Normal 3 45 2 4 5" xfId="13996"/>
    <cellStyle name="Normal 3 45 2 5" xfId="4681"/>
    <cellStyle name="Normal 3 45 2 6" xfId="7073"/>
    <cellStyle name="Normal 3 45 2 7" xfId="9755"/>
    <cellStyle name="Normal 3 45 2 8" xfId="12168"/>
    <cellStyle name="Normal 3 45 3" xfId="856"/>
    <cellStyle name="Normal 3 45 3 2" xfId="2222"/>
    <cellStyle name="Normal 3 45 3 2 2" xfId="5448"/>
    <cellStyle name="Normal 3 45 3 2 3" xfId="7843"/>
    <cellStyle name="Normal 3 45 3 2 4" xfId="10527"/>
    <cellStyle name="Normal 3 45 3 2 5" xfId="12938"/>
    <cellStyle name="Normal 3 45 3 3" xfId="3553"/>
    <cellStyle name="Normal 3 45 3 3 2" xfId="6026"/>
    <cellStyle name="Normal 3 45 3 3 3" xfId="8422"/>
    <cellStyle name="Normal 3 45 3 3 4" xfId="11106"/>
    <cellStyle name="Normal 3 45 3 3 5" xfId="13517"/>
    <cellStyle name="Normal 3 45 3 4" xfId="4125"/>
    <cellStyle name="Normal 3 45 3 4 2" xfId="6599"/>
    <cellStyle name="Normal 3 45 3 4 3" xfId="8995"/>
    <cellStyle name="Normal 3 45 3 4 4" xfId="11679"/>
    <cellStyle name="Normal 3 45 3 4 5" xfId="14090"/>
    <cellStyle name="Normal 3 45 3 5" xfId="4775"/>
    <cellStyle name="Normal 3 45 3 6" xfId="7167"/>
    <cellStyle name="Normal 3 45 3 7" xfId="9849"/>
    <cellStyle name="Normal 3 45 3 8" xfId="12262"/>
    <cellStyle name="Normal 3 45 4" xfId="857"/>
    <cellStyle name="Normal 3 45 4 2" xfId="3072"/>
    <cellStyle name="Normal 3 45 4 2 2" xfId="5541"/>
    <cellStyle name="Normal 3 45 4 2 3" xfId="7936"/>
    <cellStyle name="Normal 3 45 4 2 4" xfId="10620"/>
    <cellStyle name="Normal 3 45 4 2 5" xfId="13031"/>
    <cellStyle name="Normal 3 45 4 3" xfId="3646"/>
    <cellStyle name="Normal 3 45 4 3 2" xfId="6119"/>
    <cellStyle name="Normal 3 45 4 3 3" xfId="8515"/>
    <cellStyle name="Normal 3 45 4 3 4" xfId="11199"/>
    <cellStyle name="Normal 3 45 4 3 5" xfId="13610"/>
    <cellStyle name="Normal 3 45 4 4" xfId="4218"/>
    <cellStyle name="Normal 3 45 4 4 2" xfId="6692"/>
    <cellStyle name="Normal 3 45 4 4 3" xfId="9088"/>
    <cellStyle name="Normal 3 45 4 4 4" xfId="11772"/>
    <cellStyle name="Normal 3 45 4 4 5" xfId="14183"/>
    <cellStyle name="Normal 3 45 4 5" xfId="4868"/>
    <cellStyle name="Normal 3 45 4 6" xfId="7260"/>
    <cellStyle name="Normal 3 45 4 7" xfId="9942"/>
    <cellStyle name="Normal 3 45 4 8" xfId="12355"/>
    <cellStyle name="Normal 3 45 4 9" xfId="2567"/>
    <cellStyle name="Normal 3 45 5" xfId="858"/>
    <cellStyle name="Normal 3 45 5 2" xfId="3158"/>
    <cellStyle name="Normal 3 45 5 2 2" xfId="5627"/>
    <cellStyle name="Normal 3 45 5 2 3" xfId="8023"/>
    <cellStyle name="Normal 3 45 5 2 4" xfId="10707"/>
    <cellStyle name="Normal 3 45 5 2 5" xfId="13118"/>
    <cellStyle name="Normal 3 45 5 3" xfId="3732"/>
    <cellStyle name="Normal 3 45 5 3 2" xfId="6206"/>
    <cellStyle name="Normal 3 45 5 3 3" xfId="8602"/>
    <cellStyle name="Normal 3 45 5 3 4" xfId="11286"/>
    <cellStyle name="Normal 3 45 5 3 5" xfId="13697"/>
    <cellStyle name="Normal 3 45 5 4" xfId="4305"/>
    <cellStyle name="Normal 3 45 5 4 2" xfId="6779"/>
    <cellStyle name="Normal 3 45 5 4 3" xfId="9175"/>
    <cellStyle name="Normal 3 45 5 4 4" xfId="11859"/>
    <cellStyle name="Normal 3 45 5 4 5" xfId="14270"/>
    <cellStyle name="Normal 3 45 5 5" xfId="4955"/>
    <cellStyle name="Normal 3 45 5 6" xfId="7347"/>
    <cellStyle name="Normal 3 45 5 7" xfId="10029"/>
    <cellStyle name="Normal 3 45 5 8" xfId="12442"/>
    <cellStyle name="Normal 3 45 5 9" xfId="2651"/>
    <cellStyle name="Normal 3 45 6" xfId="859"/>
    <cellStyle name="Normal 3 45 6 2" xfId="3227"/>
    <cellStyle name="Normal 3 45 6 2 2" xfId="5697"/>
    <cellStyle name="Normal 3 45 6 2 3" xfId="8093"/>
    <cellStyle name="Normal 3 45 6 2 4" xfId="10777"/>
    <cellStyle name="Normal 3 45 6 2 5" xfId="13188"/>
    <cellStyle name="Normal 3 45 6 3" xfId="3802"/>
    <cellStyle name="Normal 3 45 6 3 2" xfId="6276"/>
    <cellStyle name="Normal 3 45 6 3 3" xfId="8672"/>
    <cellStyle name="Normal 3 45 6 3 4" xfId="11356"/>
    <cellStyle name="Normal 3 45 6 3 5" xfId="13767"/>
    <cellStyle name="Normal 3 45 6 4" xfId="4375"/>
    <cellStyle name="Normal 3 45 6 4 2" xfId="6849"/>
    <cellStyle name="Normal 3 45 6 4 3" xfId="9245"/>
    <cellStyle name="Normal 3 45 6 4 4" xfId="11929"/>
    <cellStyle name="Normal 3 45 6 4 5" xfId="14340"/>
    <cellStyle name="Normal 3 45 6 5" xfId="5025"/>
    <cellStyle name="Normal 3 45 6 6" xfId="7417"/>
    <cellStyle name="Normal 3 45 6 7" xfId="10099"/>
    <cellStyle name="Normal 3 45 6 8" xfId="12512"/>
    <cellStyle name="Normal 3 45 6 9" xfId="2720"/>
    <cellStyle name="Normal 3 45 7" xfId="860"/>
    <cellStyle name="Normal 3 45 7 2" xfId="5182"/>
    <cellStyle name="Normal 3 45 7 3" xfId="7574"/>
    <cellStyle name="Normal 3 45 7 4" xfId="10257"/>
    <cellStyle name="Normal 3 45 7 5" xfId="12669"/>
    <cellStyle name="Normal 3 45 7 6" xfId="2880"/>
    <cellStyle name="Normal 3 45 8" xfId="861"/>
    <cellStyle name="Normal 3 45 8 2" xfId="5774"/>
    <cellStyle name="Normal 3 45 8 3" xfId="8170"/>
    <cellStyle name="Normal 3 45 8 4" xfId="10854"/>
    <cellStyle name="Normal 3 45 8 5" xfId="13265"/>
    <cellStyle name="Normal 3 45 8 6" xfId="3304"/>
    <cellStyle name="Normal 3 45 9" xfId="862"/>
    <cellStyle name="Normal 3 45 9 2" xfId="6349"/>
    <cellStyle name="Normal 3 45 9 3" xfId="8745"/>
    <cellStyle name="Normal 3 45 9 4" xfId="11429"/>
    <cellStyle name="Normal 3 45 9 5" xfId="13840"/>
    <cellStyle name="Normal 3 45 9 6" xfId="3875"/>
    <cellStyle name="Normal 3 46" xfId="863"/>
    <cellStyle name="Normal 3 46 10" xfId="864"/>
    <cellStyle name="Normal 3 46 10 2" xfId="4524"/>
    <cellStyle name="Normal 3 46 11" xfId="865"/>
    <cellStyle name="Normal 3 46 11 2" xfId="6918"/>
    <cellStyle name="Normal 3 46 12" xfId="866"/>
    <cellStyle name="Normal 3 46 12 2" xfId="9378"/>
    <cellStyle name="Normal 3 46 13" xfId="867"/>
    <cellStyle name="Normal 3 46 13 2" xfId="9473"/>
    <cellStyle name="Normal 3 46 14" xfId="868"/>
    <cellStyle name="Normal 3 46 14 2" xfId="9557"/>
    <cellStyle name="Normal 3 46 15" xfId="1849"/>
    <cellStyle name="Normal 3 46 16" xfId="12014"/>
    <cellStyle name="Normal 3 46 2" xfId="869"/>
    <cellStyle name="Normal 3 46 2 2" xfId="2037"/>
    <cellStyle name="Normal 3 46 2 2 2" xfId="5357"/>
    <cellStyle name="Normal 3 46 2 2 3" xfId="7750"/>
    <cellStyle name="Normal 3 46 2 2 4" xfId="10434"/>
    <cellStyle name="Normal 3 46 2 2 5" xfId="12845"/>
    <cellStyle name="Normal 3 46 2 3" xfId="3461"/>
    <cellStyle name="Normal 3 46 2 3 2" xfId="5933"/>
    <cellStyle name="Normal 3 46 2 3 3" xfId="8329"/>
    <cellStyle name="Normal 3 46 2 3 4" xfId="11013"/>
    <cellStyle name="Normal 3 46 2 3 5" xfId="13424"/>
    <cellStyle name="Normal 3 46 2 4" xfId="4032"/>
    <cellStyle name="Normal 3 46 2 4 2" xfId="6506"/>
    <cellStyle name="Normal 3 46 2 4 3" xfId="8902"/>
    <cellStyle name="Normal 3 46 2 4 4" xfId="11586"/>
    <cellStyle name="Normal 3 46 2 4 5" xfId="13997"/>
    <cellStyle name="Normal 3 46 2 5" xfId="4682"/>
    <cellStyle name="Normal 3 46 2 6" xfId="7074"/>
    <cellStyle name="Normal 3 46 2 7" xfId="9756"/>
    <cellStyle name="Normal 3 46 2 8" xfId="12169"/>
    <cellStyle name="Normal 3 46 3" xfId="870"/>
    <cellStyle name="Normal 3 46 3 2" xfId="2223"/>
    <cellStyle name="Normal 3 46 3 2 2" xfId="5449"/>
    <cellStyle name="Normal 3 46 3 2 3" xfId="7844"/>
    <cellStyle name="Normal 3 46 3 2 4" xfId="10528"/>
    <cellStyle name="Normal 3 46 3 2 5" xfId="12939"/>
    <cellStyle name="Normal 3 46 3 3" xfId="3554"/>
    <cellStyle name="Normal 3 46 3 3 2" xfId="6027"/>
    <cellStyle name="Normal 3 46 3 3 3" xfId="8423"/>
    <cellStyle name="Normal 3 46 3 3 4" xfId="11107"/>
    <cellStyle name="Normal 3 46 3 3 5" xfId="13518"/>
    <cellStyle name="Normal 3 46 3 4" xfId="4126"/>
    <cellStyle name="Normal 3 46 3 4 2" xfId="6600"/>
    <cellStyle name="Normal 3 46 3 4 3" xfId="8996"/>
    <cellStyle name="Normal 3 46 3 4 4" xfId="11680"/>
    <cellStyle name="Normal 3 46 3 4 5" xfId="14091"/>
    <cellStyle name="Normal 3 46 3 5" xfId="4776"/>
    <cellStyle name="Normal 3 46 3 6" xfId="7168"/>
    <cellStyle name="Normal 3 46 3 7" xfId="9850"/>
    <cellStyle name="Normal 3 46 3 8" xfId="12263"/>
    <cellStyle name="Normal 3 46 4" xfId="871"/>
    <cellStyle name="Normal 3 46 4 2" xfId="3073"/>
    <cellStyle name="Normal 3 46 4 2 2" xfId="5542"/>
    <cellStyle name="Normal 3 46 4 2 3" xfId="7937"/>
    <cellStyle name="Normal 3 46 4 2 4" xfId="10621"/>
    <cellStyle name="Normal 3 46 4 2 5" xfId="13032"/>
    <cellStyle name="Normal 3 46 4 3" xfId="3647"/>
    <cellStyle name="Normal 3 46 4 3 2" xfId="6120"/>
    <cellStyle name="Normal 3 46 4 3 3" xfId="8516"/>
    <cellStyle name="Normal 3 46 4 3 4" xfId="11200"/>
    <cellStyle name="Normal 3 46 4 3 5" xfId="13611"/>
    <cellStyle name="Normal 3 46 4 4" xfId="4219"/>
    <cellStyle name="Normal 3 46 4 4 2" xfId="6693"/>
    <cellStyle name="Normal 3 46 4 4 3" xfId="9089"/>
    <cellStyle name="Normal 3 46 4 4 4" xfId="11773"/>
    <cellStyle name="Normal 3 46 4 4 5" xfId="14184"/>
    <cellStyle name="Normal 3 46 4 5" xfId="4869"/>
    <cellStyle name="Normal 3 46 4 6" xfId="7261"/>
    <cellStyle name="Normal 3 46 4 7" xfId="9943"/>
    <cellStyle name="Normal 3 46 4 8" xfId="12356"/>
    <cellStyle name="Normal 3 46 4 9" xfId="2568"/>
    <cellStyle name="Normal 3 46 5" xfId="872"/>
    <cellStyle name="Normal 3 46 5 2" xfId="3159"/>
    <cellStyle name="Normal 3 46 5 2 2" xfId="5628"/>
    <cellStyle name="Normal 3 46 5 2 3" xfId="8024"/>
    <cellStyle name="Normal 3 46 5 2 4" xfId="10708"/>
    <cellStyle name="Normal 3 46 5 2 5" xfId="13119"/>
    <cellStyle name="Normal 3 46 5 3" xfId="3733"/>
    <cellStyle name="Normal 3 46 5 3 2" xfId="6207"/>
    <cellStyle name="Normal 3 46 5 3 3" xfId="8603"/>
    <cellStyle name="Normal 3 46 5 3 4" xfId="11287"/>
    <cellStyle name="Normal 3 46 5 3 5" xfId="13698"/>
    <cellStyle name="Normal 3 46 5 4" xfId="4306"/>
    <cellStyle name="Normal 3 46 5 4 2" xfId="6780"/>
    <cellStyle name="Normal 3 46 5 4 3" xfId="9176"/>
    <cellStyle name="Normal 3 46 5 4 4" xfId="11860"/>
    <cellStyle name="Normal 3 46 5 4 5" xfId="14271"/>
    <cellStyle name="Normal 3 46 5 5" xfId="4956"/>
    <cellStyle name="Normal 3 46 5 6" xfId="7348"/>
    <cellStyle name="Normal 3 46 5 7" xfId="10030"/>
    <cellStyle name="Normal 3 46 5 8" xfId="12443"/>
    <cellStyle name="Normal 3 46 5 9" xfId="2652"/>
    <cellStyle name="Normal 3 46 6" xfId="873"/>
    <cellStyle name="Normal 3 46 6 2" xfId="3228"/>
    <cellStyle name="Normal 3 46 6 2 2" xfId="5698"/>
    <cellStyle name="Normal 3 46 6 2 3" xfId="8094"/>
    <cellStyle name="Normal 3 46 6 2 4" xfId="10778"/>
    <cellStyle name="Normal 3 46 6 2 5" xfId="13189"/>
    <cellStyle name="Normal 3 46 6 3" xfId="3803"/>
    <cellStyle name="Normal 3 46 6 3 2" xfId="6277"/>
    <cellStyle name="Normal 3 46 6 3 3" xfId="8673"/>
    <cellStyle name="Normal 3 46 6 3 4" xfId="11357"/>
    <cellStyle name="Normal 3 46 6 3 5" xfId="13768"/>
    <cellStyle name="Normal 3 46 6 4" xfId="4376"/>
    <cellStyle name="Normal 3 46 6 4 2" xfId="6850"/>
    <cellStyle name="Normal 3 46 6 4 3" xfId="9246"/>
    <cellStyle name="Normal 3 46 6 4 4" xfId="11930"/>
    <cellStyle name="Normal 3 46 6 4 5" xfId="14341"/>
    <cellStyle name="Normal 3 46 6 5" xfId="5026"/>
    <cellStyle name="Normal 3 46 6 6" xfId="7418"/>
    <cellStyle name="Normal 3 46 6 7" xfId="10100"/>
    <cellStyle name="Normal 3 46 6 8" xfId="12513"/>
    <cellStyle name="Normal 3 46 6 9" xfId="2721"/>
    <cellStyle name="Normal 3 46 7" xfId="874"/>
    <cellStyle name="Normal 3 46 7 2" xfId="5183"/>
    <cellStyle name="Normal 3 46 7 3" xfId="7575"/>
    <cellStyle name="Normal 3 46 7 4" xfId="10258"/>
    <cellStyle name="Normal 3 46 7 5" xfId="12670"/>
    <cellStyle name="Normal 3 46 7 6" xfId="2881"/>
    <cellStyle name="Normal 3 46 8" xfId="875"/>
    <cellStyle name="Normal 3 46 8 2" xfId="5775"/>
    <cellStyle name="Normal 3 46 8 3" xfId="8171"/>
    <cellStyle name="Normal 3 46 8 4" xfId="10855"/>
    <cellStyle name="Normal 3 46 8 5" xfId="13266"/>
    <cellStyle name="Normal 3 46 8 6" xfId="3305"/>
    <cellStyle name="Normal 3 46 9" xfId="876"/>
    <cellStyle name="Normal 3 46 9 2" xfId="6350"/>
    <cellStyle name="Normal 3 46 9 3" xfId="8746"/>
    <cellStyle name="Normal 3 46 9 4" xfId="11430"/>
    <cellStyle name="Normal 3 46 9 5" xfId="13841"/>
    <cellStyle name="Normal 3 46 9 6" xfId="3876"/>
    <cellStyle name="Normal 3 47" xfId="877"/>
    <cellStyle name="Normal 3 47 10" xfId="878"/>
    <cellStyle name="Normal 3 47 10 2" xfId="4525"/>
    <cellStyle name="Normal 3 47 11" xfId="879"/>
    <cellStyle name="Normal 3 47 11 2" xfId="6919"/>
    <cellStyle name="Normal 3 47 12" xfId="880"/>
    <cellStyle name="Normal 3 47 12 2" xfId="9379"/>
    <cellStyle name="Normal 3 47 13" xfId="881"/>
    <cellStyle name="Normal 3 47 13 2" xfId="9474"/>
    <cellStyle name="Normal 3 47 14" xfId="882"/>
    <cellStyle name="Normal 3 47 14 2" xfId="9558"/>
    <cellStyle name="Normal 3 47 15" xfId="1850"/>
    <cellStyle name="Normal 3 47 16" xfId="12015"/>
    <cellStyle name="Normal 3 47 2" xfId="883"/>
    <cellStyle name="Normal 3 47 2 2" xfId="2038"/>
    <cellStyle name="Normal 3 47 2 2 2" xfId="5358"/>
    <cellStyle name="Normal 3 47 2 2 3" xfId="7751"/>
    <cellStyle name="Normal 3 47 2 2 4" xfId="10435"/>
    <cellStyle name="Normal 3 47 2 2 5" xfId="12846"/>
    <cellStyle name="Normal 3 47 2 3" xfId="3462"/>
    <cellStyle name="Normal 3 47 2 3 2" xfId="5934"/>
    <cellStyle name="Normal 3 47 2 3 3" xfId="8330"/>
    <cellStyle name="Normal 3 47 2 3 4" xfId="11014"/>
    <cellStyle name="Normal 3 47 2 3 5" xfId="13425"/>
    <cellStyle name="Normal 3 47 2 4" xfId="4033"/>
    <cellStyle name="Normal 3 47 2 4 2" xfId="6507"/>
    <cellStyle name="Normal 3 47 2 4 3" xfId="8903"/>
    <cellStyle name="Normal 3 47 2 4 4" xfId="11587"/>
    <cellStyle name="Normal 3 47 2 4 5" xfId="13998"/>
    <cellStyle name="Normal 3 47 2 5" xfId="4683"/>
    <cellStyle name="Normal 3 47 2 6" xfId="7075"/>
    <cellStyle name="Normal 3 47 2 7" xfId="9757"/>
    <cellStyle name="Normal 3 47 2 8" xfId="12170"/>
    <cellStyle name="Normal 3 47 3" xfId="884"/>
    <cellStyle name="Normal 3 47 3 2" xfId="2224"/>
    <cellStyle name="Normal 3 47 3 2 2" xfId="5450"/>
    <cellStyle name="Normal 3 47 3 2 3" xfId="7845"/>
    <cellStyle name="Normal 3 47 3 2 4" xfId="10529"/>
    <cellStyle name="Normal 3 47 3 2 5" xfId="12940"/>
    <cellStyle name="Normal 3 47 3 3" xfId="3555"/>
    <cellStyle name="Normal 3 47 3 3 2" xfId="6028"/>
    <cellStyle name="Normal 3 47 3 3 3" xfId="8424"/>
    <cellStyle name="Normal 3 47 3 3 4" xfId="11108"/>
    <cellStyle name="Normal 3 47 3 3 5" xfId="13519"/>
    <cellStyle name="Normal 3 47 3 4" xfId="4127"/>
    <cellStyle name="Normal 3 47 3 4 2" xfId="6601"/>
    <cellStyle name="Normal 3 47 3 4 3" xfId="8997"/>
    <cellStyle name="Normal 3 47 3 4 4" xfId="11681"/>
    <cellStyle name="Normal 3 47 3 4 5" xfId="14092"/>
    <cellStyle name="Normal 3 47 3 5" xfId="4777"/>
    <cellStyle name="Normal 3 47 3 6" xfId="7169"/>
    <cellStyle name="Normal 3 47 3 7" xfId="9851"/>
    <cellStyle name="Normal 3 47 3 8" xfId="12264"/>
    <cellStyle name="Normal 3 47 4" xfId="885"/>
    <cellStyle name="Normal 3 47 4 2" xfId="3074"/>
    <cellStyle name="Normal 3 47 4 2 2" xfId="5543"/>
    <cellStyle name="Normal 3 47 4 2 3" xfId="7938"/>
    <cellStyle name="Normal 3 47 4 2 4" xfId="10622"/>
    <cellStyle name="Normal 3 47 4 2 5" xfId="13033"/>
    <cellStyle name="Normal 3 47 4 3" xfId="3648"/>
    <cellStyle name="Normal 3 47 4 3 2" xfId="6121"/>
    <cellStyle name="Normal 3 47 4 3 3" xfId="8517"/>
    <cellStyle name="Normal 3 47 4 3 4" xfId="11201"/>
    <cellStyle name="Normal 3 47 4 3 5" xfId="13612"/>
    <cellStyle name="Normal 3 47 4 4" xfId="4220"/>
    <cellStyle name="Normal 3 47 4 4 2" xfId="6694"/>
    <cellStyle name="Normal 3 47 4 4 3" xfId="9090"/>
    <cellStyle name="Normal 3 47 4 4 4" xfId="11774"/>
    <cellStyle name="Normal 3 47 4 4 5" xfId="14185"/>
    <cellStyle name="Normal 3 47 4 5" xfId="4870"/>
    <cellStyle name="Normal 3 47 4 6" xfId="7262"/>
    <cellStyle name="Normal 3 47 4 7" xfId="9944"/>
    <cellStyle name="Normal 3 47 4 8" xfId="12357"/>
    <cellStyle name="Normal 3 47 4 9" xfId="2569"/>
    <cellStyle name="Normal 3 47 5" xfId="886"/>
    <cellStyle name="Normal 3 47 5 2" xfId="3160"/>
    <cellStyle name="Normal 3 47 5 2 2" xfId="5629"/>
    <cellStyle name="Normal 3 47 5 2 3" xfId="8025"/>
    <cellStyle name="Normal 3 47 5 2 4" xfId="10709"/>
    <cellStyle name="Normal 3 47 5 2 5" xfId="13120"/>
    <cellStyle name="Normal 3 47 5 3" xfId="3734"/>
    <cellStyle name="Normal 3 47 5 3 2" xfId="6208"/>
    <cellStyle name="Normal 3 47 5 3 3" xfId="8604"/>
    <cellStyle name="Normal 3 47 5 3 4" xfId="11288"/>
    <cellStyle name="Normal 3 47 5 3 5" xfId="13699"/>
    <cellStyle name="Normal 3 47 5 4" xfId="4307"/>
    <cellStyle name="Normal 3 47 5 4 2" xfId="6781"/>
    <cellStyle name="Normal 3 47 5 4 3" xfId="9177"/>
    <cellStyle name="Normal 3 47 5 4 4" xfId="11861"/>
    <cellStyle name="Normal 3 47 5 4 5" xfId="14272"/>
    <cellStyle name="Normal 3 47 5 5" xfId="4957"/>
    <cellStyle name="Normal 3 47 5 6" xfId="7349"/>
    <cellStyle name="Normal 3 47 5 7" xfId="10031"/>
    <cellStyle name="Normal 3 47 5 8" xfId="12444"/>
    <cellStyle name="Normal 3 47 5 9" xfId="2653"/>
    <cellStyle name="Normal 3 47 6" xfId="887"/>
    <cellStyle name="Normal 3 47 6 2" xfId="3229"/>
    <cellStyle name="Normal 3 47 6 2 2" xfId="5699"/>
    <cellStyle name="Normal 3 47 6 2 3" xfId="8095"/>
    <cellStyle name="Normal 3 47 6 2 4" xfId="10779"/>
    <cellStyle name="Normal 3 47 6 2 5" xfId="13190"/>
    <cellStyle name="Normal 3 47 6 3" xfId="3804"/>
    <cellStyle name="Normal 3 47 6 3 2" xfId="6278"/>
    <cellStyle name="Normal 3 47 6 3 3" xfId="8674"/>
    <cellStyle name="Normal 3 47 6 3 4" xfId="11358"/>
    <cellStyle name="Normal 3 47 6 3 5" xfId="13769"/>
    <cellStyle name="Normal 3 47 6 4" xfId="4377"/>
    <cellStyle name="Normal 3 47 6 4 2" xfId="6851"/>
    <cellStyle name="Normal 3 47 6 4 3" xfId="9247"/>
    <cellStyle name="Normal 3 47 6 4 4" xfId="11931"/>
    <cellStyle name="Normal 3 47 6 4 5" xfId="14342"/>
    <cellStyle name="Normal 3 47 6 5" xfId="5027"/>
    <cellStyle name="Normal 3 47 6 6" xfId="7419"/>
    <cellStyle name="Normal 3 47 6 7" xfId="10101"/>
    <cellStyle name="Normal 3 47 6 8" xfId="12514"/>
    <cellStyle name="Normal 3 47 6 9" xfId="2722"/>
    <cellStyle name="Normal 3 47 7" xfId="888"/>
    <cellStyle name="Normal 3 47 7 2" xfId="5184"/>
    <cellStyle name="Normal 3 47 7 3" xfId="7576"/>
    <cellStyle name="Normal 3 47 7 4" xfId="10259"/>
    <cellStyle name="Normal 3 47 7 5" xfId="12671"/>
    <cellStyle name="Normal 3 47 7 6" xfId="2882"/>
    <cellStyle name="Normal 3 47 8" xfId="889"/>
    <cellStyle name="Normal 3 47 8 2" xfId="5776"/>
    <cellStyle name="Normal 3 47 8 3" xfId="8172"/>
    <cellStyle name="Normal 3 47 8 4" xfId="10856"/>
    <cellStyle name="Normal 3 47 8 5" xfId="13267"/>
    <cellStyle name="Normal 3 47 8 6" xfId="3306"/>
    <cellStyle name="Normal 3 47 9" xfId="890"/>
    <cellStyle name="Normal 3 47 9 2" xfId="6351"/>
    <cellStyle name="Normal 3 47 9 3" xfId="8747"/>
    <cellStyle name="Normal 3 47 9 4" xfId="11431"/>
    <cellStyle name="Normal 3 47 9 5" xfId="13842"/>
    <cellStyle name="Normal 3 47 9 6" xfId="3877"/>
    <cellStyle name="Normal 3 48" xfId="891"/>
    <cellStyle name="Normal 3 48 10" xfId="892"/>
    <cellStyle name="Normal 3 48 10 2" xfId="4526"/>
    <cellStyle name="Normal 3 48 11" xfId="893"/>
    <cellStyle name="Normal 3 48 11 2" xfId="6920"/>
    <cellStyle name="Normal 3 48 12" xfId="894"/>
    <cellStyle name="Normal 3 48 12 2" xfId="9380"/>
    <cellStyle name="Normal 3 48 13" xfId="895"/>
    <cellStyle name="Normal 3 48 13 2" xfId="9475"/>
    <cellStyle name="Normal 3 48 14" xfId="896"/>
    <cellStyle name="Normal 3 48 14 2" xfId="9559"/>
    <cellStyle name="Normal 3 48 15" xfId="1851"/>
    <cellStyle name="Normal 3 48 16" xfId="12016"/>
    <cellStyle name="Normal 3 48 2" xfId="897"/>
    <cellStyle name="Normal 3 48 2 2" xfId="2039"/>
    <cellStyle name="Normal 3 48 2 2 2" xfId="5359"/>
    <cellStyle name="Normal 3 48 2 2 3" xfId="7752"/>
    <cellStyle name="Normal 3 48 2 2 4" xfId="10436"/>
    <cellStyle name="Normal 3 48 2 2 5" xfId="12847"/>
    <cellStyle name="Normal 3 48 2 3" xfId="3463"/>
    <cellStyle name="Normal 3 48 2 3 2" xfId="5935"/>
    <cellStyle name="Normal 3 48 2 3 3" xfId="8331"/>
    <cellStyle name="Normal 3 48 2 3 4" xfId="11015"/>
    <cellStyle name="Normal 3 48 2 3 5" xfId="13426"/>
    <cellStyle name="Normal 3 48 2 4" xfId="4034"/>
    <cellStyle name="Normal 3 48 2 4 2" xfId="6508"/>
    <cellStyle name="Normal 3 48 2 4 3" xfId="8904"/>
    <cellStyle name="Normal 3 48 2 4 4" xfId="11588"/>
    <cellStyle name="Normal 3 48 2 4 5" xfId="13999"/>
    <cellStyle name="Normal 3 48 2 5" xfId="4684"/>
    <cellStyle name="Normal 3 48 2 6" xfId="7076"/>
    <cellStyle name="Normal 3 48 2 7" xfId="9758"/>
    <cellStyle name="Normal 3 48 2 8" xfId="12171"/>
    <cellStyle name="Normal 3 48 3" xfId="898"/>
    <cellStyle name="Normal 3 48 3 2" xfId="2225"/>
    <cellStyle name="Normal 3 48 3 2 2" xfId="5451"/>
    <cellStyle name="Normal 3 48 3 2 3" xfId="7846"/>
    <cellStyle name="Normal 3 48 3 2 4" xfId="10530"/>
    <cellStyle name="Normal 3 48 3 2 5" xfId="12941"/>
    <cellStyle name="Normal 3 48 3 3" xfId="3556"/>
    <cellStyle name="Normal 3 48 3 3 2" xfId="6029"/>
    <cellStyle name="Normal 3 48 3 3 3" xfId="8425"/>
    <cellStyle name="Normal 3 48 3 3 4" xfId="11109"/>
    <cellStyle name="Normal 3 48 3 3 5" xfId="13520"/>
    <cellStyle name="Normal 3 48 3 4" xfId="4128"/>
    <cellStyle name="Normal 3 48 3 4 2" xfId="6602"/>
    <cellStyle name="Normal 3 48 3 4 3" xfId="8998"/>
    <cellStyle name="Normal 3 48 3 4 4" xfId="11682"/>
    <cellStyle name="Normal 3 48 3 4 5" xfId="14093"/>
    <cellStyle name="Normal 3 48 3 5" xfId="4778"/>
    <cellStyle name="Normal 3 48 3 6" xfId="7170"/>
    <cellStyle name="Normal 3 48 3 7" xfId="9852"/>
    <cellStyle name="Normal 3 48 3 8" xfId="12265"/>
    <cellStyle name="Normal 3 48 4" xfId="899"/>
    <cellStyle name="Normal 3 48 4 2" xfId="3075"/>
    <cellStyle name="Normal 3 48 4 2 2" xfId="5544"/>
    <cellStyle name="Normal 3 48 4 2 3" xfId="7939"/>
    <cellStyle name="Normal 3 48 4 2 4" xfId="10623"/>
    <cellStyle name="Normal 3 48 4 2 5" xfId="13034"/>
    <cellStyle name="Normal 3 48 4 3" xfId="3649"/>
    <cellStyle name="Normal 3 48 4 3 2" xfId="6122"/>
    <cellStyle name="Normal 3 48 4 3 3" xfId="8518"/>
    <cellStyle name="Normal 3 48 4 3 4" xfId="11202"/>
    <cellStyle name="Normal 3 48 4 3 5" xfId="13613"/>
    <cellStyle name="Normal 3 48 4 4" xfId="4221"/>
    <cellStyle name="Normal 3 48 4 4 2" xfId="6695"/>
    <cellStyle name="Normal 3 48 4 4 3" xfId="9091"/>
    <cellStyle name="Normal 3 48 4 4 4" xfId="11775"/>
    <cellStyle name="Normal 3 48 4 4 5" xfId="14186"/>
    <cellStyle name="Normal 3 48 4 5" xfId="4871"/>
    <cellStyle name="Normal 3 48 4 6" xfId="7263"/>
    <cellStyle name="Normal 3 48 4 7" xfId="9945"/>
    <cellStyle name="Normal 3 48 4 8" xfId="12358"/>
    <cellStyle name="Normal 3 48 4 9" xfId="2570"/>
    <cellStyle name="Normal 3 48 5" xfId="900"/>
    <cellStyle name="Normal 3 48 5 2" xfId="3161"/>
    <cellStyle name="Normal 3 48 5 2 2" xfId="5630"/>
    <cellStyle name="Normal 3 48 5 2 3" xfId="8026"/>
    <cellStyle name="Normal 3 48 5 2 4" xfId="10710"/>
    <cellStyle name="Normal 3 48 5 2 5" xfId="13121"/>
    <cellStyle name="Normal 3 48 5 3" xfId="3735"/>
    <cellStyle name="Normal 3 48 5 3 2" xfId="6209"/>
    <cellStyle name="Normal 3 48 5 3 3" xfId="8605"/>
    <cellStyle name="Normal 3 48 5 3 4" xfId="11289"/>
    <cellStyle name="Normal 3 48 5 3 5" xfId="13700"/>
    <cellStyle name="Normal 3 48 5 4" xfId="4308"/>
    <cellStyle name="Normal 3 48 5 4 2" xfId="6782"/>
    <cellStyle name="Normal 3 48 5 4 3" xfId="9178"/>
    <cellStyle name="Normal 3 48 5 4 4" xfId="11862"/>
    <cellStyle name="Normal 3 48 5 4 5" xfId="14273"/>
    <cellStyle name="Normal 3 48 5 5" xfId="4958"/>
    <cellStyle name="Normal 3 48 5 6" xfId="7350"/>
    <cellStyle name="Normal 3 48 5 7" xfId="10032"/>
    <cellStyle name="Normal 3 48 5 8" xfId="12445"/>
    <cellStyle name="Normal 3 48 5 9" xfId="2654"/>
    <cellStyle name="Normal 3 48 6" xfId="901"/>
    <cellStyle name="Normal 3 48 6 2" xfId="3230"/>
    <cellStyle name="Normal 3 48 6 2 2" xfId="5700"/>
    <cellStyle name="Normal 3 48 6 2 3" xfId="8096"/>
    <cellStyle name="Normal 3 48 6 2 4" xfId="10780"/>
    <cellStyle name="Normal 3 48 6 2 5" xfId="13191"/>
    <cellStyle name="Normal 3 48 6 3" xfId="3805"/>
    <cellStyle name="Normal 3 48 6 3 2" xfId="6279"/>
    <cellStyle name="Normal 3 48 6 3 3" xfId="8675"/>
    <cellStyle name="Normal 3 48 6 3 4" xfId="11359"/>
    <cellStyle name="Normal 3 48 6 3 5" xfId="13770"/>
    <cellStyle name="Normal 3 48 6 4" xfId="4378"/>
    <cellStyle name="Normal 3 48 6 4 2" xfId="6852"/>
    <cellStyle name="Normal 3 48 6 4 3" xfId="9248"/>
    <cellStyle name="Normal 3 48 6 4 4" xfId="11932"/>
    <cellStyle name="Normal 3 48 6 4 5" xfId="14343"/>
    <cellStyle name="Normal 3 48 6 5" xfId="5028"/>
    <cellStyle name="Normal 3 48 6 6" xfId="7420"/>
    <cellStyle name="Normal 3 48 6 7" xfId="10102"/>
    <cellStyle name="Normal 3 48 6 8" xfId="12515"/>
    <cellStyle name="Normal 3 48 6 9" xfId="2723"/>
    <cellStyle name="Normal 3 48 7" xfId="902"/>
    <cellStyle name="Normal 3 48 7 2" xfId="5185"/>
    <cellStyle name="Normal 3 48 7 3" xfId="7577"/>
    <cellStyle name="Normal 3 48 7 4" xfId="10260"/>
    <cellStyle name="Normal 3 48 7 5" xfId="12672"/>
    <cellStyle name="Normal 3 48 7 6" xfId="2883"/>
    <cellStyle name="Normal 3 48 8" xfId="903"/>
    <cellStyle name="Normal 3 48 8 2" xfId="5777"/>
    <cellStyle name="Normal 3 48 8 3" xfId="8173"/>
    <cellStyle name="Normal 3 48 8 4" xfId="10857"/>
    <cellStyle name="Normal 3 48 8 5" xfId="13268"/>
    <cellStyle name="Normal 3 48 8 6" xfId="3307"/>
    <cellStyle name="Normal 3 48 9" xfId="904"/>
    <cellStyle name="Normal 3 48 9 2" xfId="6352"/>
    <cellStyle name="Normal 3 48 9 3" xfId="8748"/>
    <cellStyle name="Normal 3 48 9 4" xfId="11432"/>
    <cellStyle name="Normal 3 48 9 5" xfId="13843"/>
    <cellStyle name="Normal 3 48 9 6" xfId="3878"/>
    <cellStyle name="Normal 3 49" xfId="905"/>
    <cellStyle name="Normal 3 49 10" xfId="906"/>
    <cellStyle name="Normal 3 49 10 2" xfId="4527"/>
    <cellStyle name="Normal 3 49 11" xfId="907"/>
    <cellStyle name="Normal 3 49 11 2" xfId="6921"/>
    <cellStyle name="Normal 3 49 12" xfId="908"/>
    <cellStyle name="Normal 3 49 12 2" xfId="9381"/>
    <cellStyle name="Normal 3 49 13" xfId="909"/>
    <cellStyle name="Normal 3 49 13 2" xfId="9476"/>
    <cellStyle name="Normal 3 49 14" xfId="910"/>
    <cellStyle name="Normal 3 49 14 2" xfId="9560"/>
    <cellStyle name="Normal 3 49 15" xfId="1852"/>
    <cellStyle name="Normal 3 49 16" xfId="12017"/>
    <cellStyle name="Normal 3 49 2" xfId="911"/>
    <cellStyle name="Normal 3 49 2 2" xfId="2040"/>
    <cellStyle name="Normal 3 49 2 2 2" xfId="5360"/>
    <cellStyle name="Normal 3 49 2 2 3" xfId="7753"/>
    <cellStyle name="Normal 3 49 2 2 4" xfId="10437"/>
    <cellStyle name="Normal 3 49 2 2 5" xfId="12848"/>
    <cellStyle name="Normal 3 49 2 3" xfId="3464"/>
    <cellStyle name="Normal 3 49 2 3 2" xfId="5936"/>
    <cellStyle name="Normal 3 49 2 3 3" xfId="8332"/>
    <cellStyle name="Normal 3 49 2 3 4" xfId="11016"/>
    <cellStyle name="Normal 3 49 2 3 5" xfId="13427"/>
    <cellStyle name="Normal 3 49 2 4" xfId="4035"/>
    <cellStyle name="Normal 3 49 2 4 2" xfId="6509"/>
    <cellStyle name="Normal 3 49 2 4 3" xfId="8905"/>
    <cellStyle name="Normal 3 49 2 4 4" xfId="11589"/>
    <cellStyle name="Normal 3 49 2 4 5" xfId="14000"/>
    <cellStyle name="Normal 3 49 2 5" xfId="4685"/>
    <cellStyle name="Normal 3 49 2 6" xfId="7077"/>
    <cellStyle name="Normal 3 49 2 7" xfId="9759"/>
    <cellStyle name="Normal 3 49 2 8" xfId="12172"/>
    <cellStyle name="Normal 3 49 3" xfId="912"/>
    <cellStyle name="Normal 3 49 3 2" xfId="2226"/>
    <cellStyle name="Normal 3 49 3 2 2" xfId="5452"/>
    <cellStyle name="Normal 3 49 3 2 3" xfId="7847"/>
    <cellStyle name="Normal 3 49 3 2 4" xfId="10531"/>
    <cellStyle name="Normal 3 49 3 2 5" xfId="12942"/>
    <cellStyle name="Normal 3 49 3 3" xfId="3557"/>
    <cellStyle name="Normal 3 49 3 3 2" xfId="6030"/>
    <cellStyle name="Normal 3 49 3 3 3" xfId="8426"/>
    <cellStyle name="Normal 3 49 3 3 4" xfId="11110"/>
    <cellStyle name="Normal 3 49 3 3 5" xfId="13521"/>
    <cellStyle name="Normal 3 49 3 4" xfId="4129"/>
    <cellStyle name="Normal 3 49 3 4 2" xfId="6603"/>
    <cellStyle name="Normal 3 49 3 4 3" xfId="8999"/>
    <cellStyle name="Normal 3 49 3 4 4" xfId="11683"/>
    <cellStyle name="Normal 3 49 3 4 5" xfId="14094"/>
    <cellStyle name="Normal 3 49 3 5" xfId="4779"/>
    <cellStyle name="Normal 3 49 3 6" xfId="7171"/>
    <cellStyle name="Normal 3 49 3 7" xfId="9853"/>
    <cellStyle name="Normal 3 49 3 8" xfId="12266"/>
    <cellStyle name="Normal 3 49 4" xfId="913"/>
    <cellStyle name="Normal 3 49 4 2" xfId="3076"/>
    <cellStyle name="Normal 3 49 4 2 2" xfId="5545"/>
    <cellStyle name="Normal 3 49 4 2 3" xfId="7940"/>
    <cellStyle name="Normal 3 49 4 2 4" xfId="10624"/>
    <cellStyle name="Normal 3 49 4 2 5" xfId="13035"/>
    <cellStyle name="Normal 3 49 4 3" xfId="3650"/>
    <cellStyle name="Normal 3 49 4 3 2" xfId="6123"/>
    <cellStyle name="Normal 3 49 4 3 3" xfId="8519"/>
    <cellStyle name="Normal 3 49 4 3 4" xfId="11203"/>
    <cellStyle name="Normal 3 49 4 3 5" xfId="13614"/>
    <cellStyle name="Normal 3 49 4 4" xfId="4222"/>
    <cellStyle name="Normal 3 49 4 4 2" xfId="6696"/>
    <cellStyle name="Normal 3 49 4 4 3" xfId="9092"/>
    <cellStyle name="Normal 3 49 4 4 4" xfId="11776"/>
    <cellStyle name="Normal 3 49 4 4 5" xfId="14187"/>
    <cellStyle name="Normal 3 49 4 5" xfId="4872"/>
    <cellStyle name="Normal 3 49 4 6" xfId="7264"/>
    <cellStyle name="Normal 3 49 4 7" xfId="9946"/>
    <cellStyle name="Normal 3 49 4 8" xfId="12359"/>
    <cellStyle name="Normal 3 49 4 9" xfId="2571"/>
    <cellStyle name="Normal 3 49 5" xfId="914"/>
    <cellStyle name="Normal 3 49 5 2" xfId="3162"/>
    <cellStyle name="Normal 3 49 5 2 2" xfId="5631"/>
    <cellStyle name="Normal 3 49 5 2 3" xfId="8027"/>
    <cellStyle name="Normal 3 49 5 2 4" xfId="10711"/>
    <cellStyle name="Normal 3 49 5 2 5" xfId="13122"/>
    <cellStyle name="Normal 3 49 5 3" xfId="3736"/>
    <cellStyle name="Normal 3 49 5 3 2" xfId="6210"/>
    <cellStyle name="Normal 3 49 5 3 3" xfId="8606"/>
    <cellStyle name="Normal 3 49 5 3 4" xfId="11290"/>
    <cellStyle name="Normal 3 49 5 3 5" xfId="13701"/>
    <cellStyle name="Normal 3 49 5 4" xfId="4309"/>
    <cellStyle name="Normal 3 49 5 4 2" xfId="6783"/>
    <cellStyle name="Normal 3 49 5 4 3" xfId="9179"/>
    <cellStyle name="Normal 3 49 5 4 4" xfId="11863"/>
    <cellStyle name="Normal 3 49 5 4 5" xfId="14274"/>
    <cellStyle name="Normal 3 49 5 5" xfId="4959"/>
    <cellStyle name="Normal 3 49 5 6" xfId="7351"/>
    <cellStyle name="Normal 3 49 5 7" xfId="10033"/>
    <cellStyle name="Normal 3 49 5 8" xfId="12446"/>
    <cellStyle name="Normal 3 49 5 9" xfId="2655"/>
    <cellStyle name="Normal 3 49 6" xfId="915"/>
    <cellStyle name="Normal 3 49 6 2" xfId="3231"/>
    <cellStyle name="Normal 3 49 6 2 2" xfId="5701"/>
    <cellStyle name="Normal 3 49 6 2 3" xfId="8097"/>
    <cellStyle name="Normal 3 49 6 2 4" xfId="10781"/>
    <cellStyle name="Normal 3 49 6 2 5" xfId="13192"/>
    <cellStyle name="Normal 3 49 6 3" xfId="3806"/>
    <cellStyle name="Normal 3 49 6 3 2" xfId="6280"/>
    <cellStyle name="Normal 3 49 6 3 3" xfId="8676"/>
    <cellStyle name="Normal 3 49 6 3 4" xfId="11360"/>
    <cellStyle name="Normal 3 49 6 3 5" xfId="13771"/>
    <cellStyle name="Normal 3 49 6 4" xfId="4379"/>
    <cellStyle name="Normal 3 49 6 4 2" xfId="6853"/>
    <cellStyle name="Normal 3 49 6 4 3" xfId="9249"/>
    <cellStyle name="Normal 3 49 6 4 4" xfId="11933"/>
    <cellStyle name="Normal 3 49 6 4 5" xfId="14344"/>
    <cellStyle name="Normal 3 49 6 5" xfId="5029"/>
    <cellStyle name="Normal 3 49 6 6" xfId="7421"/>
    <cellStyle name="Normal 3 49 6 7" xfId="10103"/>
    <cellStyle name="Normal 3 49 6 8" xfId="12516"/>
    <cellStyle name="Normal 3 49 6 9" xfId="2724"/>
    <cellStyle name="Normal 3 49 7" xfId="916"/>
    <cellStyle name="Normal 3 49 7 2" xfId="5186"/>
    <cellStyle name="Normal 3 49 7 3" xfId="7578"/>
    <cellStyle name="Normal 3 49 7 4" xfId="10261"/>
    <cellStyle name="Normal 3 49 7 5" xfId="12673"/>
    <cellStyle name="Normal 3 49 7 6" xfId="2884"/>
    <cellStyle name="Normal 3 49 8" xfId="917"/>
    <cellStyle name="Normal 3 49 8 2" xfId="5778"/>
    <cellStyle name="Normal 3 49 8 3" xfId="8174"/>
    <cellStyle name="Normal 3 49 8 4" xfId="10858"/>
    <cellStyle name="Normal 3 49 8 5" xfId="13269"/>
    <cellStyle name="Normal 3 49 8 6" xfId="3308"/>
    <cellStyle name="Normal 3 49 9" xfId="918"/>
    <cellStyle name="Normal 3 49 9 2" xfId="6353"/>
    <cellStyle name="Normal 3 49 9 3" xfId="8749"/>
    <cellStyle name="Normal 3 49 9 4" xfId="11433"/>
    <cellStyle name="Normal 3 49 9 5" xfId="13844"/>
    <cellStyle name="Normal 3 49 9 6" xfId="3879"/>
    <cellStyle name="Normal 3 5" xfId="2"/>
    <cellStyle name="Normal 3 5 10" xfId="920"/>
    <cellStyle name="Normal 3 5 10 2" xfId="4434"/>
    <cellStyle name="Normal 3 5 11" xfId="921"/>
    <cellStyle name="Normal 3 5 11 2" xfId="4568"/>
    <cellStyle name="Normal 3 5 12" xfId="922"/>
    <cellStyle name="Normal 3 5 12 2" xfId="9305"/>
    <cellStyle name="Normal 3 5 13" xfId="923"/>
    <cellStyle name="Normal 3 5 13 2" xfId="9433"/>
    <cellStyle name="Normal 3 5 14" xfId="924"/>
    <cellStyle name="Normal 3 5 14 2" xfId="9430"/>
    <cellStyle name="Normal 3 5 15" xfId="919"/>
    <cellStyle name="Normal 3 5 15 2" xfId="9606"/>
    <cellStyle name="Normal 3 5 16" xfId="10320"/>
    <cellStyle name="Normal 3 5 17" xfId="14400"/>
    <cellStyle name="Normal 3 5 17 2" xfId="14406"/>
    <cellStyle name="Normal 3 5 17 2 2" xfId="15209"/>
    <cellStyle name="Normal 3 5 18" xfId="30"/>
    <cellStyle name="Normal 3 5 18 2" xfId="15208"/>
    <cellStyle name="Normal 3 5 19" xfId="14412"/>
    <cellStyle name="Normal 3 5 2" xfId="925"/>
    <cellStyle name="Normal 3 5 2 2" xfId="2172"/>
    <cellStyle name="Normal 3 5 2 2 2" xfId="2280"/>
    <cellStyle name="Normal 3 5 2 2 2 2" xfId="2459"/>
    <cellStyle name="Normal 3 5 2 2 3" xfId="7643"/>
    <cellStyle name="Normal 3 5 2 2 4" xfId="10327"/>
    <cellStyle name="Normal 3 5 2 2 5" xfId="12738"/>
    <cellStyle name="Normal 3 5 2 3" xfId="1985"/>
    <cellStyle name="Normal 3 5 2 3 2" xfId="5826"/>
    <cellStyle name="Normal 3 5 2 3 3" xfId="8222"/>
    <cellStyle name="Normal 3 5 2 3 4" xfId="10906"/>
    <cellStyle name="Normal 3 5 2 3 5" xfId="13317"/>
    <cellStyle name="Normal 3 5 2 4" xfId="3925"/>
    <cellStyle name="Normal 3 5 2 4 2" xfId="6399"/>
    <cellStyle name="Normal 3 5 2 4 3" xfId="8795"/>
    <cellStyle name="Normal 3 5 2 4 4" xfId="11479"/>
    <cellStyle name="Normal 3 5 2 4 5" xfId="13890"/>
    <cellStyle name="Normal 3 5 2 5" xfId="4575"/>
    <cellStyle name="Normal 3 5 2 6" xfId="6967"/>
    <cellStyle name="Normal 3 5 2 7" xfId="9649"/>
    <cellStyle name="Normal 3 5 2 8" xfId="12062"/>
    <cellStyle name="Normal 3 5 3" xfId="926"/>
    <cellStyle name="Normal 3 5 3 2" xfId="2278"/>
    <cellStyle name="Normal 3 5 3 2 2" xfId="2458"/>
    <cellStyle name="Normal 3 5 3 2 3" xfId="7815"/>
    <cellStyle name="Normal 3 5 3 2 4" xfId="10499"/>
    <cellStyle name="Normal 3 5 3 2 5" xfId="12910"/>
    <cellStyle name="Normal 3 5 3 3" xfId="2170"/>
    <cellStyle name="Normal 3 5 3 3 2" xfId="5998"/>
    <cellStyle name="Normal 3 5 3 3 3" xfId="8394"/>
    <cellStyle name="Normal 3 5 3 3 4" xfId="11078"/>
    <cellStyle name="Normal 3 5 3 3 5" xfId="13489"/>
    <cellStyle name="Normal 3 5 3 4" xfId="4097"/>
    <cellStyle name="Normal 3 5 3 4 2" xfId="6571"/>
    <cellStyle name="Normal 3 5 3 4 3" xfId="8967"/>
    <cellStyle name="Normal 3 5 3 4 4" xfId="11651"/>
    <cellStyle name="Normal 3 5 3 4 5" xfId="14062"/>
    <cellStyle name="Normal 3 5 3 5" xfId="4747"/>
    <cellStyle name="Normal 3 5 3 6" xfId="7139"/>
    <cellStyle name="Normal 3 5 3 7" xfId="9821"/>
    <cellStyle name="Normal 3 5 3 8" xfId="12234"/>
    <cellStyle name="Normal 3 5 31" xfId="927"/>
    <cellStyle name="Normal 3 5 4" xfId="928"/>
    <cellStyle name="Normal 3 5 4 2" xfId="2041"/>
    <cellStyle name="Normal 3 5 4 2 2" xfId="5513"/>
    <cellStyle name="Normal 3 5 4 2 3" xfId="7908"/>
    <cellStyle name="Normal 3 5 4 2 4" xfId="10592"/>
    <cellStyle name="Normal 3 5 4 2 5" xfId="13003"/>
    <cellStyle name="Normal 3 5 4 3" xfId="3618"/>
    <cellStyle name="Normal 3 5 4 3 2" xfId="6091"/>
    <cellStyle name="Normal 3 5 4 3 3" xfId="8487"/>
    <cellStyle name="Normal 3 5 4 3 4" xfId="11171"/>
    <cellStyle name="Normal 3 5 4 3 5" xfId="13582"/>
    <cellStyle name="Normal 3 5 4 4" xfId="4190"/>
    <cellStyle name="Normal 3 5 4 4 2" xfId="6664"/>
    <cellStyle name="Normal 3 5 4 4 3" xfId="9060"/>
    <cellStyle name="Normal 3 5 4 4 4" xfId="11744"/>
    <cellStyle name="Normal 3 5 4 4 5" xfId="14155"/>
    <cellStyle name="Normal 3 5 4 5" xfId="4840"/>
    <cellStyle name="Normal 3 5 4 6" xfId="7232"/>
    <cellStyle name="Normal 3 5 4 7" xfId="9914"/>
    <cellStyle name="Normal 3 5 4 8" xfId="12327"/>
    <cellStyle name="Normal 3 5 5" xfId="929"/>
    <cellStyle name="Normal 3 5 5 2" xfId="2279"/>
    <cellStyle name="Normal 3 5 5 2 2" xfId="1934"/>
    <cellStyle name="Normal 3 5 5 2 3" xfId="7998"/>
    <cellStyle name="Normal 3 5 5 2 4" xfId="10682"/>
    <cellStyle name="Normal 3 5 5 2 5" xfId="13093"/>
    <cellStyle name="Normal 3 5 5 3" xfId="2171"/>
    <cellStyle name="Normal 3 5 5 3 2" xfId="6181"/>
    <cellStyle name="Normal 3 5 5 3 3" xfId="8577"/>
    <cellStyle name="Normal 3 5 5 3 4" xfId="11261"/>
    <cellStyle name="Normal 3 5 5 3 5" xfId="13672"/>
    <cellStyle name="Normal 3 5 5 4" xfId="4280"/>
    <cellStyle name="Normal 3 5 5 4 2" xfId="6754"/>
    <cellStyle name="Normal 3 5 5 4 3" xfId="9150"/>
    <cellStyle name="Normal 3 5 5 4 4" xfId="11834"/>
    <cellStyle name="Normal 3 5 5 4 5" xfId="14245"/>
    <cellStyle name="Normal 3 5 5 5" xfId="4930"/>
    <cellStyle name="Normal 3 5 5 6" xfId="7322"/>
    <cellStyle name="Normal 3 5 5 7" xfId="10004"/>
    <cellStyle name="Normal 3 5 5 8" xfId="12417"/>
    <cellStyle name="Normal 3 5 6" xfId="930"/>
    <cellStyle name="Normal 3 5 6 2" xfId="2227"/>
    <cellStyle name="Normal 3 5 6 2 2" xfId="5672"/>
    <cellStyle name="Normal 3 5 6 2 3" xfId="8068"/>
    <cellStyle name="Normal 3 5 6 2 4" xfId="10752"/>
    <cellStyle name="Normal 3 5 6 2 5" xfId="13163"/>
    <cellStyle name="Normal 3 5 6 3" xfId="3777"/>
    <cellStyle name="Normal 3 5 6 3 2" xfId="6251"/>
    <cellStyle name="Normal 3 5 6 3 3" xfId="8647"/>
    <cellStyle name="Normal 3 5 6 3 4" xfId="11331"/>
    <cellStyle name="Normal 3 5 6 3 5" xfId="13742"/>
    <cellStyle name="Normal 3 5 6 4" xfId="4350"/>
    <cellStyle name="Normal 3 5 6 4 2" xfId="6824"/>
    <cellStyle name="Normal 3 5 6 4 3" xfId="9220"/>
    <cellStyle name="Normal 3 5 6 4 4" xfId="11904"/>
    <cellStyle name="Normal 3 5 6 4 5" xfId="14315"/>
    <cellStyle name="Normal 3 5 6 5" xfId="5000"/>
    <cellStyle name="Normal 3 5 6 6" xfId="7392"/>
    <cellStyle name="Normal 3 5 6 7" xfId="10074"/>
    <cellStyle name="Normal 3 5 6 8" xfId="12487"/>
    <cellStyle name="Normal 3 5 7" xfId="931"/>
    <cellStyle name="Normal 3 5 7 2" xfId="5085"/>
    <cellStyle name="Normal 3 5 7 3" xfId="7477"/>
    <cellStyle name="Normal 3 5 7 4" xfId="10160"/>
    <cellStyle name="Normal 3 5 7 5" xfId="12572"/>
    <cellStyle name="Normal 3 5 7 6" xfId="2783"/>
    <cellStyle name="Normal 3 5 8" xfId="932"/>
    <cellStyle name="Normal 3 5 8 2" xfId="5244"/>
    <cellStyle name="Normal 3 5 8 3" xfId="7636"/>
    <cellStyle name="Normal 3 5 8 4" xfId="10319"/>
    <cellStyle name="Normal 3 5 8 5" xfId="12731"/>
    <cellStyle name="Normal 3 5 8 6" xfId="2942"/>
    <cellStyle name="Normal 3 5 9" xfId="933"/>
    <cellStyle name="Normal 3 5 9 2" xfId="5819"/>
    <cellStyle name="Normal 3 5 9 3" xfId="8215"/>
    <cellStyle name="Normal 3 5 9 4" xfId="10899"/>
    <cellStyle name="Normal 3 5 9 5" xfId="13310"/>
    <cellStyle name="Normal 3 5 9 6" xfId="3349"/>
    <cellStyle name="Normal 3 50" xfId="934"/>
    <cellStyle name="Normal 3 50 10" xfId="935"/>
    <cellStyle name="Normal 3 50 10 2" xfId="4528"/>
    <cellStyle name="Normal 3 50 11" xfId="936"/>
    <cellStyle name="Normal 3 50 11 2" xfId="6922"/>
    <cellStyle name="Normal 3 50 12" xfId="937"/>
    <cellStyle name="Normal 3 50 12 2" xfId="9382"/>
    <cellStyle name="Normal 3 50 13" xfId="938"/>
    <cellStyle name="Normal 3 50 13 2" xfId="9477"/>
    <cellStyle name="Normal 3 50 14" xfId="939"/>
    <cellStyle name="Normal 3 50 14 2" xfId="9561"/>
    <cellStyle name="Normal 3 50 15" xfId="1853"/>
    <cellStyle name="Normal 3 50 16" xfId="12018"/>
    <cellStyle name="Normal 3 50 2" xfId="940"/>
    <cellStyle name="Normal 3 50 2 2" xfId="2042"/>
    <cellStyle name="Normal 3 50 2 2 2" xfId="5361"/>
    <cellStyle name="Normal 3 50 2 2 3" xfId="7754"/>
    <cellStyle name="Normal 3 50 2 2 4" xfId="10438"/>
    <cellStyle name="Normal 3 50 2 2 5" xfId="12849"/>
    <cellStyle name="Normal 3 50 2 3" xfId="3465"/>
    <cellStyle name="Normal 3 50 2 3 2" xfId="5937"/>
    <cellStyle name="Normal 3 50 2 3 3" xfId="8333"/>
    <cellStyle name="Normal 3 50 2 3 4" xfId="11017"/>
    <cellStyle name="Normal 3 50 2 3 5" xfId="13428"/>
    <cellStyle name="Normal 3 50 2 4" xfId="4036"/>
    <cellStyle name="Normal 3 50 2 4 2" xfId="6510"/>
    <cellStyle name="Normal 3 50 2 4 3" xfId="8906"/>
    <cellStyle name="Normal 3 50 2 4 4" xfId="11590"/>
    <cellStyle name="Normal 3 50 2 4 5" xfId="14001"/>
    <cellStyle name="Normal 3 50 2 5" xfId="4686"/>
    <cellStyle name="Normal 3 50 2 6" xfId="7078"/>
    <cellStyle name="Normal 3 50 2 7" xfId="9760"/>
    <cellStyle name="Normal 3 50 2 8" xfId="12173"/>
    <cellStyle name="Normal 3 50 3" xfId="941"/>
    <cellStyle name="Normal 3 50 3 2" xfId="2228"/>
    <cellStyle name="Normal 3 50 3 2 2" xfId="5453"/>
    <cellStyle name="Normal 3 50 3 2 3" xfId="7848"/>
    <cellStyle name="Normal 3 50 3 2 4" xfId="10532"/>
    <cellStyle name="Normal 3 50 3 2 5" xfId="12943"/>
    <cellStyle name="Normal 3 50 3 3" xfId="3558"/>
    <cellStyle name="Normal 3 50 3 3 2" xfId="6031"/>
    <cellStyle name="Normal 3 50 3 3 3" xfId="8427"/>
    <cellStyle name="Normal 3 50 3 3 4" xfId="11111"/>
    <cellStyle name="Normal 3 50 3 3 5" xfId="13522"/>
    <cellStyle name="Normal 3 50 3 4" xfId="4130"/>
    <cellStyle name="Normal 3 50 3 4 2" xfId="6604"/>
    <cellStyle name="Normal 3 50 3 4 3" xfId="9000"/>
    <cellStyle name="Normal 3 50 3 4 4" xfId="11684"/>
    <cellStyle name="Normal 3 50 3 4 5" xfId="14095"/>
    <cellStyle name="Normal 3 50 3 5" xfId="4780"/>
    <cellStyle name="Normal 3 50 3 6" xfId="7172"/>
    <cellStyle name="Normal 3 50 3 7" xfId="9854"/>
    <cellStyle name="Normal 3 50 3 8" xfId="12267"/>
    <cellStyle name="Normal 3 50 4" xfId="942"/>
    <cellStyle name="Normal 3 50 4 2" xfId="3077"/>
    <cellStyle name="Normal 3 50 4 2 2" xfId="5546"/>
    <cellStyle name="Normal 3 50 4 2 3" xfId="7941"/>
    <cellStyle name="Normal 3 50 4 2 4" xfId="10625"/>
    <cellStyle name="Normal 3 50 4 2 5" xfId="13036"/>
    <cellStyle name="Normal 3 50 4 3" xfId="3651"/>
    <cellStyle name="Normal 3 50 4 3 2" xfId="6124"/>
    <cellStyle name="Normal 3 50 4 3 3" xfId="8520"/>
    <cellStyle name="Normal 3 50 4 3 4" xfId="11204"/>
    <cellStyle name="Normal 3 50 4 3 5" xfId="13615"/>
    <cellStyle name="Normal 3 50 4 4" xfId="4223"/>
    <cellStyle name="Normal 3 50 4 4 2" xfId="6697"/>
    <cellStyle name="Normal 3 50 4 4 3" xfId="9093"/>
    <cellStyle name="Normal 3 50 4 4 4" xfId="11777"/>
    <cellStyle name="Normal 3 50 4 4 5" xfId="14188"/>
    <cellStyle name="Normal 3 50 4 5" xfId="4873"/>
    <cellStyle name="Normal 3 50 4 6" xfId="7265"/>
    <cellStyle name="Normal 3 50 4 7" xfId="9947"/>
    <cellStyle name="Normal 3 50 4 8" xfId="12360"/>
    <cellStyle name="Normal 3 50 4 9" xfId="2572"/>
    <cellStyle name="Normal 3 50 5" xfId="943"/>
    <cellStyle name="Normal 3 50 5 2" xfId="3163"/>
    <cellStyle name="Normal 3 50 5 2 2" xfId="5632"/>
    <cellStyle name="Normal 3 50 5 2 3" xfId="8028"/>
    <cellStyle name="Normal 3 50 5 2 4" xfId="10712"/>
    <cellStyle name="Normal 3 50 5 2 5" xfId="13123"/>
    <cellStyle name="Normal 3 50 5 3" xfId="3737"/>
    <cellStyle name="Normal 3 50 5 3 2" xfId="6211"/>
    <cellStyle name="Normal 3 50 5 3 3" xfId="8607"/>
    <cellStyle name="Normal 3 50 5 3 4" xfId="11291"/>
    <cellStyle name="Normal 3 50 5 3 5" xfId="13702"/>
    <cellStyle name="Normal 3 50 5 4" xfId="4310"/>
    <cellStyle name="Normal 3 50 5 4 2" xfId="6784"/>
    <cellStyle name="Normal 3 50 5 4 3" xfId="9180"/>
    <cellStyle name="Normal 3 50 5 4 4" xfId="11864"/>
    <cellStyle name="Normal 3 50 5 4 5" xfId="14275"/>
    <cellStyle name="Normal 3 50 5 5" xfId="4960"/>
    <cellStyle name="Normal 3 50 5 6" xfId="7352"/>
    <cellStyle name="Normal 3 50 5 7" xfId="10034"/>
    <cellStyle name="Normal 3 50 5 8" xfId="12447"/>
    <cellStyle name="Normal 3 50 5 9" xfId="2656"/>
    <cellStyle name="Normal 3 50 6" xfId="944"/>
    <cellStyle name="Normal 3 50 6 2" xfId="3232"/>
    <cellStyle name="Normal 3 50 6 2 2" xfId="5702"/>
    <cellStyle name="Normal 3 50 6 2 3" xfId="8098"/>
    <cellStyle name="Normal 3 50 6 2 4" xfId="10782"/>
    <cellStyle name="Normal 3 50 6 2 5" xfId="13193"/>
    <cellStyle name="Normal 3 50 6 3" xfId="3807"/>
    <cellStyle name="Normal 3 50 6 3 2" xfId="6281"/>
    <cellStyle name="Normal 3 50 6 3 3" xfId="8677"/>
    <cellStyle name="Normal 3 50 6 3 4" xfId="11361"/>
    <cellStyle name="Normal 3 50 6 3 5" xfId="13772"/>
    <cellStyle name="Normal 3 50 6 4" xfId="4380"/>
    <cellStyle name="Normal 3 50 6 4 2" xfId="6854"/>
    <cellStyle name="Normal 3 50 6 4 3" xfId="9250"/>
    <cellStyle name="Normal 3 50 6 4 4" xfId="11934"/>
    <cellStyle name="Normal 3 50 6 4 5" xfId="14345"/>
    <cellStyle name="Normal 3 50 6 5" xfId="5030"/>
    <cellStyle name="Normal 3 50 6 6" xfId="7422"/>
    <cellStyle name="Normal 3 50 6 7" xfId="10104"/>
    <cellStyle name="Normal 3 50 6 8" xfId="12517"/>
    <cellStyle name="Normal 3 50 6 9" xfId="2725"/>
    <cellStyle name="Normal 3 50 7" xfId="945"/>
    <cellStyle name="Normal 3 50 7 2" xfId="5187"/>
    <cellStyle name="Normal 3 50 7 3" xfId="7579"/>
    <cellStyle name="Normal 3 50 7 4" xfId="10262"/>
    <cellStyle name="Normal 3 50 7 5" xfId="12674"/>
    <cellStyle name="Normal 3 50 7 6" xfId="2885"/>
    <cellStyle name="Normal 3 50 8" xfId="946"/>
    <cellStyle name="Normal 3 50 8 2" xfId="5779"/>
    <cellStyle name="Normal 3 50 8 3" xfId="8175"/>
    <cellStyle name="Normal 3 50 8 4" xfId="10859"/>
    <cellStyle name="Normal 3 50 8 5" xfId="13270"/>
    <cellStyle name="Normal 3 50 8 6" xfId="3309"/>
    <cellStyle name="Normal 3 50 9" xfId="947"/>
    <cellStyle name="Normal 3 50 9 2" xfId="6354"/>
    <cellStyle name="Normal 3 50 9 3" xfId="8750"/>
    <cellStyle name="Normal 3 50 9 4" xfId="11434"/>
    <cellStyle name="Normal 3 50 9 5" xfId="13845"/>
    <cellStyle name="Normal 3 50 9 6" xfId="3880"/>
    <cellStyle name="Normal 3 51" xfId="948"/>
    <cellStyle name="Normal 3 51 10" xfId="949"/>
    <cellStyle name="Normal 3 51 10 2" xfId="4529"/>
    <cellStyle name="Normal 3 51 11" xfId="950"/>
    <cellStyle name="Normal 3 51 11 2" xfId="6923"/>
    <cellStyle name="Normal 3 51 12" xfId="951"/>
    <cellStyle name="Normal 3 51 12 2" xfId="9383"/>
    <cellStyle name="Normal 3 51 13" xfId="952"/>
    <cellStyle name="Normal 3 51 13 2" xfId="9478"/>
    <cellStyle name="Normal 3 51 14" xfId="953"/>
    <cellStyle name="Normal 3 51 14 2" xfId="9562"/>
    <cellStyle name="Normal 3 51 15" xfId="1854"/>
    <cellStyle name="Normal 3 51 16" xfId="12019"/>
    <cellStyle name="Normal 3 51 2" xfId="954"/>
    <cellStyle name="Normal 3 51 2 2" xfId="2043"/>
    <cellStyle name="Normal 3 51 2 2 2" xfId="5362"/>
    <cellStyle name="Normal 3 51 2 2 3" xfId="7755"/>
    <cellStyle name="Normal 3 51 2 2 4" xfId="10439"/>
    <cellStyle name="Normal 3 51 2 2 5" xfId="12850"/>
    <cellStyle name="Normal 3 51 2 3" xfId="3466"/>
    <cellStyle name="Normal 3 51 2 3 2" xfId="5938"/>
    <cellStyle name="Normal 3 51 2 3 3" xfId="8334"/>
    <cellStyle name="Normal 3 51 2 3 4" xfId="11018"/>
    <cellStyle name="Normal 3 51 2 3 5" xfId="13429"/>
    <cellStyle name="Normal 3 51 2 4" xfId="4037"/>
    <cellStyle name="Normal 3 51 2 4 2" xfId="6511"/>
    <cellStyle name="Normal 3 51 2 4 3" xfId="8907"/>
    <cellStyle name="Normal 3 51 2 4 4" xfId="11591"/>
    <cellStyle name="Normal 3 51 2 4 5" xfId="14002"/>
    <cellStyle name="Normal 3 51 2 5" xfId="4687"/>
    <cellStyle name="Normal 3 51 2 6" xfId="7079"/>
    <cellStyle name="Normal 3 51 2 7" xfId="9761"/>
    <cellStyle name="Normal 3 51 2 8" xfId="12174"/>
    <cellStyle name="Normal 3 51 3" xfId="955"/>
    <cellStyle name="Normal 3 51 3 2" xfId="2229"/>
    <cellStyle name="Normal 3 51 3 2 2" xfId="5454"/>
    <cellStyle name="Normal 3 51 3 2 3" xfId="7849"/>
    <cellStyle name="Normal 3 51 3 2 4" xfId="10533"/>
    <cellStyle name="Normal 3 51 3 2 5" xfId="12944"/>
    <cellStyle name="Normal 3 51 3 3" xfId="3559"/>
    <cellStyle name="Normal 3 51 3 3 2" xfId="6032"/>
    <cellStyle name="Normal 3 51 3 3 3" xfId="8428"/>
    <cellStyle name="Normal 3 51 3 3 4" xfId="11112"/>
    <cellStyle name="Normal 3 51 3 3 5" xfId="13523"/>
    <cellStyle name="Normal 3 51 3 4" xfId="4131"/>
    <cellStyle name="Normal 3 51 3 4 2" xfId="6605"/>
    <cellStyle name="Normal 3 51 3 4 3" xfId="9001"/>
    <cellStyle name="Normal 3 51 3 4 4" xfId="11685"/>
    <cellStyle name="Normal 3 51 3 4 5" xfId="14096"/>
    <cellStyle name="Normal 3 51 3 5" xfId="4781"/>
    <cellStyle name="Normal 3 51 3 6" xfId="7173"/>
    <cellStyle name="Normal 3 51 3 7" xfId="9855"/>
    <cellStyle name="Normal 3 51 3 8" xfId="12268"/>
    <cellStyle name="Normal 3 51 4" xfId="956"/>
    <cellStyle name="Normal 3 51 4 2" xfId="3078"/>
    <cellStyle name="Normal 3 51 4 2 2" xfId="5547"/>
    <cellStyle name="Normal 3 51 4 2 3" xfId="7942"/>
    <cellStyle name="Normal 3 51 4 2 4" xfId="10626"/>
    <cellStyle name="Normal 3 51 4 2 5" xfId="13037"/>
    <cellStyle name="Normal 3 51 4 3" xfId="3652"/>
    <cellStyle name="Normal 3 51 4 3 2" xfId="6125"/>
    <cellStyle name="Normal 3 51 4 3 3" xfId="8521"/>
    <cellStyle name="Normal 3 51 4 3 4" xfId="11205"/>
    <cellStyle name="Normal 3 51 4 3 5" xfId="13616"/>
    <cellStyle name="Normal 3 51 4 4" xfId="4224"/>
    <cellStyle name="Normal 3 51 4 4 2" xfId="6698"/>
    <cellStyle name="Normal 3 51 4 4 3" xfId="9094"/>
    <cellStyle name="Normal 3 51 4 4 4" xfId="11778"/>
    <cellStyle name="Normal 3 51 4 4 5" xfId="14189"/>
    <cellStyle name="Normal 3 51 4 5" xfId="4874"/>
    <cellStyle name="Normal 3 51 4 6" xfId="7266"/>
    <cellStyle name="Normal 3 51 4 7" xfId="9948"/>
    <cellStyle name="Normal 3 51 4 8" xfId="12361"/>
    <cellStyle name="Normal 3 51 4 9" xfId="2573"/>
    <cellStyle name="Normal 3 51 5" xfId="957"/>
    <cellStyle name="Normal 3 51 5 2" xfId="3164"/>
    <cellStyle name="Normal 3 51 5 2 2" xfId="5633"/>
    <cellStyle name="Normal 3 51 5 2 3" xfId="8029"/>
    <cellStyle name="Normal 3 51 5 2 4" xfId="10713"/>
    <cellStyle name="Normal 3 51 5 2 5" xfId="13124"/>
    <cellStyle name="Normal 3 51 5 3" xfId="3738"/>
    <cellStyle name="Normal 3 51 5 3 2" xfId="6212"/>
    <cellStyle name="Normal 3 51 5 3 3" xfId="8608"/>
    <cellStyle name="Normal 3 51 5 3 4" xfId="11292"/>
    <cellStyle name="Normal 3 51 5 3 5" xfId="13703"/>
    <cellStyle name="Normal 3 51 5 4" xfId="4311"/>
    <cellStyle name="Normal 3 51 5 4 2" xfId="6785"/>
    <cellStyle name="Normal 3 51 5 4 3" xfId="9181"/>
    <cellStyle name="Normal 3 51 5 4 4" xfId="11865"/>
    <cellStyle name="Normal 3 51 5 4 5" xfId="14276"/>
    <cellStyle name="Normal 3 51 5 5" xfId="4961"/>
    <cellStyle name="Normal 3 51 5 6" xfId="7353"/>
    <cellStyle name="Normal 3 51 5 7" xfId="10035"/>
    <cellStyle name="Normal 3 51 5 8" xfId="12448"/>
    <cellStyle name="Normal 3 51 5 9" xfId="2657"/>
    <cellStyle name="Normal 3 51 6" xfId="958"/>
    <cellStyle name="Normal 3 51 6 2" xfId="3233"/>
    <cellStyle name="Normal 3 51 6 2 2" xfId="5703"/>
    <cellStyle name="Normal 3 51 6 2 3" xfId="8099"/>
    <cellStyle name="Normal 3 51 6 2 4" xfId="10783"/>
    <cellStyle name="Normal 3 51 6 2 5" xfId="13194"/>
    <cellStyle name="Normal 3 51 6 3" xfId="3808"/>
    <cellStyle name="Normal 3 51 6 3 2" xfId="6282"/>
    <cellStyle name="Normal 3 51 6 3 3" xfId="8678"/>
    <cellStyle name="Normal 3 51 6 3 4" xfId="11362"/>
    <cellStyle name="Normal 3 51 6 3 5" xfId="13773"/>
    <cellStyle name="Normal 3 51 6 4" xfId="4381"/>
    <cellStyle name="Normal 3 51 6 4 2" xfId="6855"/>
    <cellStyle name="Normal 3 51 6 4 3" xfId="9251"/>
    <cellStyle name="Normal 3 51 6 4 4" xfId="11935"/>
    <cellStyle name="Normal 3 51 6 4 5" xfId="14346"/>
    <cellStyle name="Normal 3 51 6 5" xfId="5031"/>
    <cellStyle name="Normal 3 51 6 6" xfId="7423"/>
    <cellStyle name="Normal 3 51 6 7" xfId="10105"/>
    <cellStyle name="Normal 3 51 6 8" xfId="12518"/>
    <cellStyle name="Normal 3 51 6 9" xfId="2726"/>
    <cellStyle name="Normal 3 51 7" xfId="959"/>
    <cellStyle name="Normal 3 51 7 2" xfId="5188"/>
    <cellStyle name="Normal 3 51 7 3" xfId="7580"/>
    <cellStyle name="Normal 3 51 7 4" xfId="10263"/>
    <cellStyle name="Normal 3 51 7 5" xfId="12675"/>
    <cellStyle name="Normal 3 51 7 6" xfId="2886"/>
    <cellStyle name="Normal 3 51 8" xfId="960"/>
    <cellStyle name="Normal 3 51 8 2" xfId="5780"/>
    <cellStyle name="Normal 3 51 8 3" xfId="8176"/>
    <cellStyle name="Normal 3 51 8 4" xfId="10860"/>
    <cellStyle name="Normal 3 51 8 5" xfId="13271"/>
    <cellStyle name="Normal 3 51 8 6" xfId="3310"/>
    <cellStyle name="Normal 3 51 9" xfId="961"/>
    <cellStyle name="Normal 3 51 9 2" xfId="6355"/>
    <cellStyle name="Normal 3 51 9 3" xfId="8751"/>
    <cellStyle name="Normal 3 51 9 4" xfId="11435"/>
    <cellStyle name="Normal 3 51 9 5" xfId="13846"/>
    <cellStyle name="Normal 3 51 9 6" xfId="3881"/>
    <cellStyle name="Normal 3 52" xfId="962"/>
    <cellStyle name="Normal 3 52 10" xfId="963"/>
    <cellStyle name="Normal 3 52 10 2" xfId="4530"/>
    <cellStyle name="Normal 3 52 11" xfId="964"/>
    <cellStyle name="Normal 3 52 11 2" xfId="6924"/>
    <cellStyle name="Normal 3 52 12" xfId="965"/>
    <cellStyle name="Normal 3 52 12 2" xfId="9384"/>
    <cellStyle name="Normal 3 52 13" xfId="966"/>
    <cellStyle name="Normal 3 52 13 2" xfId="9479"/>
    <cellStyle name="Normal 3 52 14" xfId="967"/>
    <cellStyle name="Normal 3 52 14 2" xfId="9563"/>
    <cellStyle name="Normal 3 52 15" xfId="1856"/>
    <cellStyle name="Normal 3 52 16" xfId="12020"/>
    <cellStyle name="Normal 3 52 2" xfId="968"/>
    <cellStyle name="Normal 3 52 2 2" xfId="2044"/>
    <cellStyle name="Normal 3 52 2 2 2" xfId="5363"/>
    <cellStyle name="Normal 3 52 2 2 3" xfId="7756"/>
    <cellStyle name="Normal 3 52 2 2 4" xfId="10440"/>
    <cellStyle name="Normal 3 52 2 2 5" xfId="12851"/>
    <cellStyle name="Normal 3 52 2 3" xfId="3467"/>
    <cellStyle name="Normal 3 52 2 3 2" xfId="5939"/>
    <cellStyle name="Normal 3 52 2 3 3" xfId="8335"/>
    <cellStyle name="Normal 3 52 2 3 4" xfId="11019"/>
    <cellStyle name="Normal 3 52 2 3 5" xfId="13430"/>
    <cellStyle name="Normal 3 52 2 4" xfId="4038"/>
    <cellStyle name="Normal 3 52 2 4 2" xfId="6512"/>
    <cellStyle name="Normal 3 52 2 4 3" xfId="8908"/>
    <cellStyle name="Normal 3 52 2 4 4" xfId="11592"/>
    <cellStyle name="Normal 3 52 2 4 5" xfId="14003"/>
    <cellStyle name="Normal 3 52 2 5" xfId="4688"/>
    <cellStyle name="Normal 3 52 2 6" xfId="7080"/>
    <cellStyle name="Normal 3 52 2 7" xfId="9762"/>
    <cellStyle name="Normal 3 52 2 8" xfId="12175"/>
    <cellStyle name="Normal 3 52 3" xfId="969"/>
    <cellStyle name="Normal 3 52 3 2" xfId="2230"/>
    <cellStyle name="Normal 3 52 3 2 2" xfId="5455"/>
    <cellStyle name="Normal 3 52 3 2 3" xfId="7850"/>
    <cellStyle name="Normal 3 52 3 2 4" xfId="10534"/>
    <cellStyle name="Normal 3 52 3 2 5" xfId="12945"/>
    <cellStyle name="Normal 3 52 3 3" xfId="3560"/>
    <cellStyle name="Normal 3 52 3 3 2" xfId="6033"/>
    <cellStyle name="Normal 3 52 3 3 3" xfId="8429"/>
    <cellStyle name="Normal 3 52 3 3 4" xfId="11113"/>
    <cellStyle name="Normal 3 52 3 3 5" xfId="13524"/>
    <cellStyle name="Normal 3 52 3 4" xfId="4132"/>
    <cellStyle name="Normal 3 52 3 4 2" xfId="6606"/>
    <cellStyle name="Normal 3 52 3 4 3" xfId="9002"/>
    <cellStyle name="Normal 3 52 3 4 4" xfId="11686"/>
    <cellStyle name="Normal 3 52 3 4 5" xfId="14097"/>
    <cellStyle name="Normal 3 52 3 5" xfId="4782"/>
    <cellStyle name="Normal 3 52 3 6" xfId="7174"/>
    <cellStyle name="Normal 3 52 3 7" xfId="9856"/>
    <cellStyle name="Normal 3 52 3 8" xfId="12269"/>
    <cellStyle name="Normal 3 52 4" xfId="970"/>
    <cellStyle name="Normal 3 52 4 2" xfId="3079"/>
    <cellStyle name="Normal 3 52 4 2 2" xfId="5548"/>
    <cellStyle name="Normal 3 52 4 2 3" xfId="7943"/>
    <cellStyle name="Normal 3 52 4 2 4" xfId="10627"/>
    <cellStyle name="Normal 3 52 4 2 5" xfId="13038"/>
    <cellStyle name="Normal 3 52 4 3" xfId="3653"/>
    <cellStyle name="Normal 3 52 4 3 2" xfId="6126"/>
    <cellStyle name="Normal 3 52 4 3 3" xfId="8522"/>
    <cellStyle name="Normal 3 52 4 3 4" xfId="11206"/>
    <cellStyle name="Normal 3 52 4 3 5" xfId="13617"/>
    <cellStyle name="Normal 3 52 4 4" xfId="4225"/>
    <cellStyle name="Normal 3 52 4 4 2" xfId="6699"/>
    <cellStyle name="Normal 3 52 4 4 3" xfId="9095"/>
    <cellStyle name="Normal 3 52 4 4 4" xfId="11779"/>
    <cellStyle name="Normal 3 52 4 4 5" xfId="14190"/>
    <cellStyle name="Normal 3 52 4 5" xfId="4875"/>
    <cellStyle name="Normal 3 52 4 6" xfId="7267"/>
    <cellStyle name="Normal 3 52 4 7" xfId="9949"/>
    <cellStyle name="Normal 3 52 4 8" xfId="12362"/>
    <cellStyle name="Normal 3 52 4 9" xfId="2574"/>
    <cellStyle name="Normal 3 52 5" xfId="971"/>
    <cellStyle name="Normal 3 52 5 2" xfId="3165"/>
    <cellStyle name="Normal 3 52 5 2 2" xfId="5634"/>
    <cellStyle name="Normal 3 52 5 2 3" xfId="8030"/>
    <cellStyle name="Normal 3 52 5 2 4" xfId="10714"/>
    <cellStyle name="Normal 3 52 5 2 5" xfId="13125"/>
    <cellStyle name="Normal 3 52 5 3" xfId="3739"/>
    <cellStyle name="Normal 3 52 5 3 2" xfId="6213"/>
    <cellStyle name="Normal 3 52 5 3 3" xfId="8609"/>
    <cellStyle name="Normal 3 52 5 3 4" xfId="11293"/>
    <cellStyle name="Normal 3 52 5 3 5" xfId="13704"/>
    <cellStyle name="Normal 3 52 5 4" xfId="4312"/>
    <cellStyle name="Normal 3 52 5 4 2" xfId="6786"/>
    <cellStyle name="Normal 3 52 5 4 3" xfId="9182"/>
    <cellStyle name="Normal 3 52 5 4 4" xfId="11866"/>
    <cellStyle name="Normal 3 52 5 4 5" xfId="14277"/>
    <cellStyle name="Normal 3 52 5 5" xfId="4962"/>
    <cellStyle name="Normal 3 52 5 6" xfId="7354"/>
    <cellStyle name="Normal 3 52 5 7" xfId="10036"/>
    <cellStyle name="Normal 3 52 5 8" xfId="12449"/>
    <cellStyle name="Normal 3 52 5 9" xfId="2658"/>
    <cellStyle name="Normal 3 52 6" xfId="972"/>
    <cellStyle name="Normal 3 52 6 2" xfId="3234"/>
    <cellStyle name="Normal 3 52 6 2 2" xfId="5704"/>
    <cellStyle name="Normal 3 52 6 2 3" xfId="8100"/>
    <cellStyle name="Normal 3 52 6 2 4" xfId="10784"/>
    <cellStyle name="Normal 3 52 6 2 5" xfId="13195"/>
    <cellStyle name="Normal 3 52 6 3" xfId="3809"/>
    <cellStyle name="Normal 3 52 6 3 2" xfId="6283"/>
    <cellStyle name="Normal 3 52 6 3 3" xfId="8679"/>
    <cellStyle name="Normal 3 52 6 3 4" xfId="11363"/>
    <cellStyle name="Normal 3 52 6 3 5" xfId="13774"/>
    <cellStyle name="Normal 3 52 6 4" xfId="4382"/>
    <cellStyle name="Normal 3 52 6 4 2" xfId="6856"/>
    <cellStyle name="Normal 3 52 6 4 3" xfId="9252"/>
    <cellStyle name="Normal 3 52 6 4 4" xfId="11936"/>
    <cellStyle name="Normal 3 52 6 4 5" xfId="14347"/>
    <cellStyle name="Normal 3 52 6 5" xfId="5032"/>
    <cellStyle name="Normal 3 52 6 6" xfId="7424"/>
    <cellStyle name="Normal 3 52 6 7" xfId="10106"/>
    <cellStyle name="Normal 3 52 6 8" xfId="12519"/>
    <cellStyle name="Normal 3 52 6 9" xfId="2727"/>
    <cellStyle name="Normal 3 52 7" xfId="973"/>
    <cellStyle name="Normal 3 52 7 2" xfId="5189"/>
    <cellStyle name="Normal 3 52 7 3" xfId="7581"/>
    <cellStyle name="Normal 3 52 7 4" xfId="10264"/>
    <cellStyle name="Normal 3 52 7 5" xfId="12676"/>
    <cellStyle name="Normal 3 52 7 6" xfId="2887"/>
    <cellStyle name="Normal 3 52 8" xfId="974"/>
    <cellStyle name="Normal 3 52 8 2" xfId="5781"/>
    <cellStyle name="Normal 3 52 8 3" xfId="8177"/>
    <cellStyle name="Normal 3 52 8 4" xfId="10861"/>
    <cellStyle name="Normal 3 52 8 5" xfId="13272"/>
    <cellStyle name="Normal 3 52 8 6" xfId="3311"/>
    <cellStyle name="Normal 3 52 9" xfId="975"/>
    <cellStyle name="Normal 3 52 9 2" xfId="6356"/>
    <cellStyle name="Normal 3 52 9 3" xfId="8752"/>
    <cellStyle name="Normal 3 52 9 4" xfId="11436"/>
    <cellStyle name="Normal 3 52 9 5" xfId="13847"/>
    <cellStyle name="Normal 3 52 9 6" xfId="3882"/>
    <cellStyle name="Normal 3 53" xfId="976"/>
    <cellStyle name="Normal 3 53 10" xfId="977"/>
    <cellStyle name="Normal 3 53 10 2" xfId="4531"/>
    <cellStyle name="Normal 3 53 11" xfId="978"/>
    <cellStyle name="Normal 3 53 11 2" xfId="6925"/>
    <cellStyle name="Normal 3 53 12" xfId="979"/>
    <cellStyle name="Normal 3 53 12 2" xfId="9385"/>
    <cellStyle name="Normal 3 53 13" xfId="980"/>
    <cellStyle name="Normal 3 53 13 2" xfId="9480"/>
    <cellStyle name="Normal 3 53 14" xfId="981"/>
    <cellStyle name="Normal 3 53 14 2" xfId="9564"/>
    <cellStyle name="Normal 3 53 15" xfId="1857"/>
    <cellStyle name="Normal 3 53 16" xfId="12021"/>
    <cellStyle name="Normal 3 53 2" xfId="982"/>
    <cellStyle name="Normal 3 53 2 2" xfId="2045"/>
    <cellStyle name="Normal 3 53 2 2 2" xfId="5364"/>
    <cellStyle name="Normal 3 53 2 2 3" xfId="7757"/>
    <cellStyle name="Normal 3 53 2 2 4" xfId="10441"/>
    <cellStyle name="Normal 3 53 2 2 5" xfId="12852"/>
    <cellStyle name="Normal 3 53 2 3" xfId="3468"/>
    <cellStyle name="Normal 3 53 2 3 2" xfId="5940"/>
    <cellStyle name="Normal 3 53 2 3 3" xfId="8336"/>
    <cellStyle name="Normal 3 53 2 3 4" xfId="11020"/>
    <cellStyle name="Normal 3 53 2 3 5" xfId="13431"/>
    <cellStyle name="Normal 3 53 2 4" xfId="4039"/>
    <cellStyle name="Normal 3 53 2 4 2" xfId="6513"/>
    <cellStyle name="Normal 3 53 2 4 3" xfId="8909"/>
    <cellStyle name="Normal 3 53 2 4 4" xfId="11593"/>
    <cellStyle name="Normal 3 53 2 4 5" xfId="14004"/>
    <cellStyle name="Normal 3 53 2 5" xfId="4689"/>
    <cellStyle name="Normal 3 53 2 6" xfId="7081"/>
    <cellStyle name="Normal 3 53 2 7" xfId="9763"/>
    <cellStyle name="Normal 3 53 2 8" xfId="12176"/>
    <cellStyle name="Normal 3 53 3" xfId="983"/>
    <cellStyle name="Normal 3 53 3 2" xfId="2231"/>
    <cellStyle name="Normal 3 53 3 2 2" xfId="5456"/>
    <cellStyle name="Normal 3 53 3 2 3" xfId="7851"/>
    <cellStyle name="Normal 3 53 3 2 4" xfId="10535"/>
    <cellStyle name="Normal 3 53 3 2 5" xfId="12946"/>
    <cellStyle name="Normal 3 53 3 3" xfId="3561"/>
    <cellStyle name="Normal 3 53 3 3 2" xfId="6034"/>
    <cellStyle name="Normal 3 53 3 3 3" xfId="8430"/>
    <cellStyle name="Normal 3 53 3 3 4" xfId="11114"/>
    <cellStyle name="Normal 3 53 3 3 5" xfId="13525"/>
    <cellStyle name="Normal 3 53 3 4" xfId="4133"/>
    <cellStyle name="Normal 3 53 3 4 2" xfId="6607"/>
    <cellStyle name="Normal 3 53 3 4 3" xfId="9003"/>
    <cellStyle name="Normal 3 53 3 4 4" xfId="11687"/>
    <cellStyle name="Normal 3 53 3 4 5" xfId="14098"/>
    <cellStyle name="Normal 3 53 3 5" xfId="4783"/>
    <cellStyle name="Normal 3 53 3 6" xfId="7175"/>
    <cellStyle name="Normal 3 53 3 7" xfId="9857"/>
    <cellStyle name="Normal 3 53 3 8" xfId="12270"/>
    <cellStyle name="Normal 3 53 4" xfId="984"/>
    <cellStyle name="Normal 3 53 4 2" xfId="3080"/>
    <cellStyle name="Normal 3 53 4 2 2" xfId="5549"/>
    <cellStyle name="Normal 3 53 4 2 3" xfId="7944"/>
    <cellStyle name="Normal 3 53 4 2 4" xfId="10628"/>
    <cellStyle name="Normal 3 53 4 2 5" xfId="13039"/>
    <cellStyle name="Normal 3 53 4 3" xfId="3654"/>
    <cellStyle name="Normal 3 53 4 3 2" xfId="6127"/>
    <cellStyle name="Normal 3 53 4 3 3" xfId="8523"/>
    <cellStyle name="Normal 3 53 4 3 4" xfId="11207"/>
    <cellStyle name="Normal 3 53 4 3 5" xfId="13618"/>
    <cellStyle name="Normal 3 53 4 4" xfId="4226"/>
    <cellStyle name="Normal 3 53 4 4 2" xfId="6700"/>
    <cellStyle name="Normal 3 53 4 4 3" xfId="9096"/>
    <cellStyle name="Normal 3 53 4 4 4" xfId="11780"/>
    <cellStyle name="Normal 3 53 4 4 5" xfId="14191"/>
    <cellStyle name="Normal 3 53 4 5" xfId="4876"/>
    <cellStyle name="Normal 3 53 4 6" xfId="7268"/>
    <cellStyle name="Normal 3 53 4 7" xfId="9950"/>
    <cellStyle name="Normal 3 53 4 8" xfId="12363"/>
    <cellStyle name="Normal 3 53 4 9" xfId="2575"/>
    <cellStyle name="Normal 3 53 5" xfId="985"/>
    <cellStyle name="Normal 3 53 5 2" xfId="3166"/>
    <cellStyle name="Normal 3 53 5 2 2" xfId="5635"/>
    <cellStyle name="Normal 3 53 5 2 3" xfId="8031"/>
    <cellStyle name="Normal 3 53 5 2 4" xfId="10715"/>
    <cellStyle name="Normal 3 53 5 2 5" xfId="13126"/>
    <cellStyle name="Normal 3 53 5 3" xfId="3740"/>
    <cellStyle name="Normal 3 53 5 3 2" xfId="6214"/>
    <cellStyle name="Normal 3 53 5 3 3" xfId="8610"/>
    <cellStyle name="Normal 3 53 5 3 4" xfId="11294"/>
    <cellStyle name="Normal 3 53 5 3 5" xfId="13705"/>
    <cellStyle name="Normal 3 53 5 4" xfId="4313"/>
    <cellStyle name="Normal 3 53 5 4 2" xfId="6787"/>
    <cellStyle name="Normal 3 53 5 4 3" xfId="9183"/>
    <cellStyle name="Normal 3 53 5 4 4" xfId="11867"/>
    <cellStyle name="Normal 3 53 5 4 5" xfId="14278"/>
    <cellStyle name="Normal 3 53 5 5" xfId="4963"/>
    <cellStyle name="Normal 3 53 5 6" xfId="7355"/>
    <cellStyle name="Normal 3 53 5 7" xfId="10037"/>
    <cellStyle name="Normal 3 53 5 8" xfId="12450"/>
    <cellStyle name="Normal 3 53 5 9" xfId="2659"/>
    <cellStyle name="Normal 3 53 6" xfId="986"/>
    <cellStyle name="Normal 3 53 6 2" xfId="3235"/>
    <cellStyle name="Normal 3 53 6 2 2" xfId="5705"/>
    <cellStyle name="Normal 3 53 6 2 3" xfId="8101"/>
    <cellStyle name="Normal 3 53 6 2 4" xfId="10785"/>
    <cellStyle name="Normal 3 53 6 2 5" xfId="13196"/>
    <cellStyle name="Normal 3 53 6 3" xfId="3810"/>
    <cellStyle name="Normal 3 53 6 3 2" xfId="6284"/>
    <cellStyle name="Normal 3 53 6 3 3" xfId="8680"/>
    <cellStyle name="Normal 3 53 6 3 4" xfId="11364"/>
    <cellStyle name="Normal 3 53 6 3 5" xfId="13775"/>
    <cellStyle name="Normal 3 53 6 4" xfId="4383"/>
    <cellStyle name="Normal 3 53 6 4 2" xfId="6857"/>
    <cellStyle name="Normal 3 53 6 4 3" xfId="9253"/>
    <cellStyle name="Normal 3 53 6 4 4" xfId="11937"/>
    <cellStyle name="Normal 3 53 6 4 5" xfId="14348"/>
    <cellStyle name="Normal 3 53 6 5" xfId="5033"/>
    <cellStyle name="Normal 3 53 6 6" xfId="7425"/>
    <cellStyle name="Normal 3 53 6 7" xfId="10107"/>
    <cellStyle name="Normal 3 53 6 8" xfId="12520"/>
    <cellStyle name="Normal 3 53 6 9" xfId="2728"/>
    <cellStyle name="Normal 3 53 7" xfId="987"/>
    <cellStyle name="Normal 3 53 7 2" xfId="5190"/>
    <cellStyle name="Normal 3 53 7 3" xfId="7582"/>
    <cellStyle name="Normal 3 53 7 4" xfId="10265"/>
    <cellStyle name="Normal 3 53 7 5" xfId="12677"/>
    <cellStyle name="Normal 3 53 7 6" xfId="2888"/>
    <cellStyle name="Normal 3 53 8" xfId="988"/>
    <cellStyle name="Normal 3 53 8 2" xfId="5782"/>
    <cellStyle name="Normal 3 53 8 3" xfId="8178"/>
    <cellStyle name="Normal 3 53 8 4" xfId="10862"/>
    <cellStyle name="Normal 3 53 8 5" xfId="13273"/>
    <cellStyle name="Normal 3 53 8 6" xfId="3312"/>
    <cellStyle name="Normal 3 53 9" xfId="989"/>
    <cellStyle name="Normal 3 53 9 2" xfId="6357"/>
    <cellStyle name="Normal 3 53 9 3" xfId="8753"/>
    <cellStyle name="Normal 3 53 9 4" xfId="11437"/>
    <cellStyle name="Normal 3 53 9 5" xfId="13848"/>
    <cellStyle name="Normal 3 53 9 6" xfId="3883"/>
    <cellStyle name="Normal 3 54" xfId="990"/>
    <cellStyle name="Normal 3 54 10" xfId="991"/>
    <cellStyle name="Normal 3 54 10 2" xfId="4532"/>
    <cellStyle name="Normal 3 54 11" xfId="992"/>
    <cellStyle name="Normal 3 54 11 2" xfId="6926"/>
    <cellStyle name="Normal 3 54 12" xfId="993"/>
    <cellStyle name="Normal 3 54 12 2" xfId="9386"/>
    <cellStyle name="Normal 3 54 13" xfId="994"/>
    <cellStyle name="Normal 3 54 13 2" xfId="9481"/>
    <cellStyle name="Normal 3 54 14" xfId="995"/>
    <cellStyle name="Normal 3 54 14 2" xfId="9565"/>
    <cellStyle name="Normal 3 54 15" xfId="1858"/>
    <cellStyle name="Normal 3 54 16" xfId="12022"/>
    <cellStyle name="Normal 3 54 2" xfId="996"/>
    <cellStyle name="Normal 3 54 2 2" xfId="2046"/>
    <cellStyle name="Normal 3 54 2 2 2" xfId="5365"/>
    <cellStyle name="Normal 3 54 2 2 3" xfId="7758"/>
    <cellStyle name="Normal 3 54 2 2 4" xfId="10442"/>
    <cellStyle name="Normal 3 54 2 2 5" xfId="12853"/>
    <cellStyle name="Normal 3 54 2 3" xfId="3469"/>
    <cellStyle name="Normal 3 54 2 3 2" xfId="5941"/>
    <cellStyle name="Normal 3 54 2 3 3" xfId="8337"/>
    <cellStyle name="Normal 3 54 2 3 4" xfId="11021"/>
    <cellStyle name="Normal 3 54 2 3 5" xfId="13432"/>
    <cellStyle name="Normal 3 54 2 4" xfId="4040"/>
    <cellStyle name="Normal 3 54 2 4 2" xfId="6514"/>
    <cellStyle name="Normal 3 54 2 4 3" xfId="8910"/>
    <cellStyle name="Normal 3 54 2 4 4" xfId="11594"/>
    <cellStyle name="Normal 3 54 2 4 5" xfId="14005"/>
    <cellStyle name="Normal 3 54 2 5" xfId="4690"/>
    <cellStyle name="Normal 3 54 2 6" xfId="7082"/>
    <cellStyle name="Normal 3 54 2 7" xfId="9764"/>
    <cellStyle name="Normal 3 54 2 8" xfId="12177"/>
    <cellStyle name="Normal 3 54 3" xfId="997"/>
    <cellStyle name="Normal 3 54 3 2" xfId="2232"/>
    <cellStyle name="Normal 3 54 3 2 2" xfId="5457"/>
    <cellStyle name="Normal 3 54 3 2 3" xfId="7852"/>
    <cellStyle name="Normal 3 54 3 2 4" xfId="10536"/>
    <cellStyle name="Normal 3 54 3 2 5" xfId="12947"/>
    <cellStyle name="Normal 3 54 3 3" xfId="3562"/>
    <cellStyle name="Normal 3 54 3 3 2" xfId="6035"/>
    <cellStyle name="Normal 3 54 3 3 3" xfId="8431"/>
    <cellStyle name="Normal 3 54 3 3 4" xfId="11115"/>
    <cellStyle name="Normal 3 54 3 3 5" xfId="13526"/>
    <cellStyle name="Normal 3 54 3 4" xfId="4134"/>
    <cellStyle name="Normal 3 54 3 4 2" xfId="6608"/>
    <cellStyle name="Normal 3 54 3 4 3" xfId="9004"/>
    <cellStyle name="Normal 3 54 3 4 4" xfId="11688"/>
    <cellStyle name="Normal 3 54 3 4 5" xfId="14099"/>
    <cellStyle name="Normal 3 54 3 5" xfId="4784"/>
    <cellStyle name="Normal 3 54 3 6" xfId="7176"/>
    <cellStyle name="Normal 3 54 3 7" xfId="9858"/>
    <cellStyle name="Normal 3 54 3 8" xfId="12271"/>
    <cellStyle name="Normal 3 54 4" xfId="998"/>
    <cellStyle name="Normal 3 54 4 2" xfId="3081"/>
    <cellStyle name="Normal 3 54 4 2 2" xfId="5550"/>
    <cellStyle name="Normal 3 54 4 2 3" xfId="7945"/>
    <cellStyle name="Normal 3 54 4 2 4" xfId="10629"/>
    <cellStyle name="Normal 3 54 4 2 5" xfId="13040"/>
    <cellStyle name="Normal 3 54 4 3" xfId="3655"/>
    <cellStyle name="Normal 3 54 4 3 2" xfId="6128"/>
    <cellStyle name="Normal 3 54 4 3 3" xfId="8524"/>
    <cellStyle name="Normal 3 54 4 3 4" xfId="11208"/>
    <cellStyle name="Normal 3 54 4 3 5" xfId="13619"/>
    <cellStyle name="Normal 3 54 4 4" xfId="4227"/>
    <cellStyle name="Normal 3 54 4 4 2" xfId="6701"/>
    <cellStyle name="Normal 3 54 4 4 3" xfId="9097"/>
    <cellStyle name="Normal 3 54 4 4 4" xfId="11781"/>
    <cellStyle name="Normal 3 54 4 4 5" xfId="14192"/>
    <cellStyle name="Normal 3 54 4 5" xfId="4877"/>
    <cellStyle name="Normal 3 54 4 6" xfId="7269"/>
    <cellStyle name="Normal 3 54 4 7" xfId="9951"/>
    <cellStyle name="Normal 3 54 4 8" xfId="12364"/>
    <cellStyle name="Normal 3 54 4 9" xfId="2576"/>
    <cellStyle name="Normal 3 54 5" xfId="999"/>
    <cellStyle name="Normal 3 54 5 2" xfId="3167"/>
    <cellStyle name="Normal 3 54 5 2 2" xfId="5636"/>
    <cellStyle name="Normal 3 54 5 2 3" xfId="8032"/>
    <cellStyle name="Normal 3 54 5 2 4" xfId="10716"/>
    <cellStyle name="Normal 3 54 5 2 5" xfId="13127"/>
    <cellStyle name="Normal 3 54 5 3" xfId="3741"/>
    <cellStyle name="Normal 3 54 5 3 2" xfId="6215"/>
    <cellStyle name="Normal 3 54 5 3 3" xfId="8611"/>
    <cellStyle name="Normal 3 54 5 3 4" xfId="11295"/>
    <cellStyle name="Normal 3 54 5 3 5" xfId="13706"/>
    <cellStyle name="Normal 3 54 5 4" xfId="4314"/>
    <cellStyle name="Normal 3 54 5 4 2" xfId="6788"/>
    <cellStyle name="Normal 3 54 5 4 3" xfId="9184"/>
    <cellStyle name="Normal 3 54 5 4 4" xfId="11868"/>
    <cellStyle name="Normal 3 54 5 4 5" xfId="14279"/>
    <cellStyle name="Normal 3 54 5 5" xfId="4964"/>
    <cellStyle name="Normal 3 54 5 6" xfId="7356"/>
    <cellStyle name="Normal 3 54 5 7" xfId="10038"/>
    <cellStyle name="Normal 3 54 5 8" xfId="12451"/>
    <cellStyle name="Normal 3 54 5 9" xfId="2660"/>
    <cellStyle name="Normal 3 54 6" xfId="1000"/>
    <cellStyle name="Normal 3 54 6 2" xfId="3236"/>
    <cellStyle name="Normal 3 54 6 2 2" xfId="5706"/>
    <cellStyle name="Normal 3 54 6 2 3" xfId="8102"/>
    <cellStyle name="Normal 3 54 6 2 4" xfId="10786"/>
    <cellStyle name="Normal 3 54 6 2 5" xfId="13197"/>
    <cellStyle name="Normal 3 54 6 3" xfId="3811"/>
    <cellStyle name="Normal 3 54 6 3 2" xfId="6285"/>
    <cellStyle name="Normal 3 54 6 3 3" xfId="8681"/>
    <cellStyle name="Normal 3 54 6 3 4" xfId="11365"/>
    <cellStyle name="Normal 3 54 6 3 5" xfId="13776"/>
    <cellStyle name="Normal 3 54 6 4" xfId="4384"/>
    <cellStyle name="Normal 3 54 6 4 2" xfId="6858"/>
    <cellStyle name="Normal 3 54 6 4 3" xfId="9254"/>
    <cellStyle name="Normal 3 54 6 4 4" xfId="11938"/>
    <cellStyle name="Normal 3 54 6 4 5" xfId="14349"/>
    <cellStyle name="Normal 3 54 6 5" xfId="5034"/>
    <cellStyle name="Normal 3 54 6 6" xfId="7426"/>
    <cellStyle name="Normal 3 54 6 7" xfId="10108"/>
    <cellStyle name="Normal 3 54 6 8" xfId="12521"/>
    <cellStyle name="Normal 3 54 6 9" xfId="2729"/>
    <cellStyle name="Normal 3 54 7" xfId="1001"/>
    <cellStyle name="Normal 3 54 7 2" xfId="5191"/>
    <cellStyle name="Normal 3 54 7 3" xfId="7583"/>
    <cellStyle name="Normal 3 54 7 4" xfId="10266"/>
    <cellStyle name="Normal 3 54 7 5" xfId="12678"/>
    <cellStyle name="Normal 3 54 7 6" xfId="2889"/>
    <cellStyle name="Normal 3 54 8" xfId="1002"/>
    <cellStyle name="Normal 3 54 8 2" xfId="5783"/>
    <cellStyle name="Normal 3 54 8 3" xfId="8179"/>
    <cellStyle name="Normal 3 54 8 4" xfId="10863"/>
    <cellStyle name="Normal 3 54 8 5" xfId="13274"/>
    <cellStyle name="Normal 3 54 8 6" xfId="3313"/>
    <cellStyle name="Normal 3 54 9" xfId="1003"/>
    <cellStyle name="Normal 3 54 9 2" xfId="6358"/>
    <cellStyle name="Normal 3 54 9 3" xfId="8754"/>
    <cellStyle name="Normal 3 54 9 4" xfId="11438"/>
    <cellStyle name="Normal 3 54 9 5" xfId="13849"/>
    <cellStyle name="Normal 3 54 9 6" xfId="3884"/>
    <cellStyle name="Normal 3 55" xfId="1004"/>
    <cellStyle name="Normal 3 55 10" xfId="1005"/>
    <cellStyle name="Normal 3 55 10 2" xfId="4533"/>
    <cellStyle name="Normal 3 55 11" xfId="1006"/>
    <cellStyle name="Normal 3 55 11 2" xfId="6927"/>
    <cellStyle name="Normal 3 55 12" xfId="1007"/>
    <cellStyle name="Normal 3 55 12 2" xfId="9387"/>
    <cellStyle name="Normal 3 55 13" xfId="1008"/>
    <cellStyle name="Normal 3 55 13 2" xfId="9482"/>
    <cellStyle name="Normal 3 55 14" xfId="1009"/>
    <cellStyle name="Normal 3 55 14 2" xfId="9566"/>
    <cellStyle name="Normal 3 55 15" xfId="1859"/>
    <cellStyle name="Normal 3 55 16" xfId="12023"/>
    <cellStyle name="Normal 3 55 2" xfId="1010"/>
    <cellStyle name="Normal 3 55 2 2" xfId="2047"/>
    <cellStyle name="Normal 3 55 2 2 2" xfId="5366"/>
    <cellStyle name="Normal 3 55 2 2 3" xfId="7759"/>
    <cellStyle name="Normal 3 55 2 2 4" xfId="10443"/>
    <cellStyle name="Normal 3 55 2 2 5" xfId="12854"/>
    <cellStyle name="Normal 3 55 2 3" xfId="3470"/>
    <cellStyle name="Normal 3 55 2 3 2" xfId="5942"/>
    <cellStyle name="Normal 3 55 2 3 3" xfId="8338"/>
    <cellStyle name="Normal 3 55 2 3 4" xfId="11022"/>
    <cellStyle name="Normal 3 55 2 3 5" xfId="13433"/>
    <cellStyle name="Normal 3 55 2 4" xfId="4041"/>
    <cellStyle name="Normal 3 55 2 4 2" xfId="6515"/>
    <cellStyle name="Normal 3 55 2 4 3" xfId="8911"/>
    <cellStyle name="Normal 3 55 2 4 4" xfId="11595"/>
    <cellStyle name="Normal 3 55 2 4 5" xfId="14006"/>
    <cellStyle name="Normal 3 55 2 5" xfId="4691"/>
    <cellStyle name="Normal 3 55 2 6" xfId="7083"/>
    <cellStyle name="Normal 3 55 2 7" xfId="9765"/>
    <cellStyle name="Normal 3 55 2 8" xfId="12178"/>
    <cellStyle name="Normal 3 55 3" xfId="1011"/>
    <cellStyle name="Normal 3 55 3 2" xfId="2233"/>
    <cellStyle name="Normal 3 55 3 2 2" xfId="5458"/>
    <cellStyle name="Normal 3 55 3 2 3" xfId="7853"/>
    <cellStyle name="Normal 3 55 3 2 4" xfId="10537"/>
    <cellStyle name="Normal 3 55 3 2 5" xfId="12948"/>
    <cellStyle name="Normal 3 55 3 3" xfId="3563"/>
    <cellStyle name="Normal 3 55 3 3 2" xfId="6036"/>
    <cellStyle name="Normal 3 55 3 3 3" xfId="8432"/>
    <cellStyle name="Normal 3 55 3 3 4" xfId="11116"/>
    <cellStyle name="Normal 3 55 3 3 5" xfId="13527"/>
    <cellStyle name="Normal 3 55 3 4" xfId="4135"/>
    <cellStyle name="Normal 3 55 3 4 2" xfId="6609"/>
    <cellStyle name="Normal 3 55 3 4 3" xfId="9005"/>
    <cellStyle name="Normal 3 55 3 4 4" xfId="11689"/>
    <cellStyle name="Normal 3 55 3 4 5" xfId="14100"/>
    <cellStyle name="Normal 3 55 3 5" xfId="4785"/>
    <cellStyle name="Normal 3 55 3 6" xfId="7177"/>
    <cellStyle name="Normal 3 55 3 7" xfId="9859"/>
    <cellStyle name="Normal 3 55 3 8" xfId="12272"/>
    <cellStyle name="Normal 3 55 4" xfId="1012"/>
    <cellStyle name="Normal 3 55 4 2" xfId="3082"/>
    <cellStyle name="Normal 3 55 4 2 2" xfId="5551"/>
    <cellStyle name="Normal 3 55 4 2 3" xfId="7946"/>
    <cellStyle name="Normal 3 55 4 2 4" xfId="10630"/>
    <cellStyle name="Normal 3 55 4 2 5" xfId="13041"/>
    <cellStyle name="Normal 3 55 4 3" xfId="3656"/>
    <cellStyle name="Normal 3 55 4 3 2" xfId="6129"/>
    <cellStyle name="Normal 3 55 4 3 3" xfId="8525"/>
    <cellStyle name="Normal 3 55 4 3 4" xfId="11209"/>
    <cellStyle name="Normal 3 55 4 3 5" xfId="13620"/>
    <cellStyle name="Normal 3 55 4 4" xfId="4228"/>
    <cellStyle name="Normal 3 55 4 4 2" xfId="6702"/>
    <cellStyle name="Normal 3 55 4 4 3" xfId="9098"/>
    <cellStyle name="Normal 3 55 4 4 4" xfId="11782"/>
    <cellStyle name="Normal 3 55 4 4 5" xfId="14193"/>
    <cellStyle name="Normal 3 55 4 5" xfId="4878"/>
    <cellStyle name="Normal 3 55 4 6" xfId="7270"/>
    <cellStyle name="Normal 3 55 4 7" xfId="9952"/>
    <cellStyle name="Normal 3 55 4 8" xfId="12365"/>
    <cellStyle name="Normal 3 55 4 9" xfId="2577"/>
    <cellStyle name="Normal 3 55 5" xfId="1013"/>
    <cellStyle name="Normal 3 55 5 2" xfId="3168"/>
    <cellStyle name="Normal 3 55 5 2 2" xfId="5637"/>
    <cellStyle name="Normal 3 55 5 2 3" xfId="8033"/>
    <cellStyle name="Normal 3 55 5 2 4" xfId="10717"/>
    <cellStyle name="Normal 3 55 5 2 5" xfId="13128"/>
    <cellStyle name="Normal 3 55 5 3" xfId="3742"/>
    <cellStyle name="Normal 3 55 5 3 2" xfId="6216"/>
    <cellStyle name="Normal 3 55 5 3 3" xfId="8612"/>
    <cellStyle name="Normal 3 55 5 3 4" xfId="11296"/>
    <cellStyle name="Normal 3 55 5 3 5" xfId="13707"/>
    <cellStyle name="Normal 3 55 5 4" xfId="4315"/>
    <cellStyle name="Normal 3 55 5 4 2" xfId="6789"/>
    <cellStyle name="Normal 3 55 5 4 3" xfId="9185"/>
    <cellStyle name="Normal 3 55 5 4 4" xfId="11869"/>
    <cellStyle name="Normal 3 55 5 4 5" xfId="14280"/>
    <cellStyle name="Normal 3 55 5 5" xfId="4965"/>
    <cellStyle name="Normal 3 55 5 6" xfId="7357"/>
    <cellStyle name="Normal 3 55 5 7" xfId="10039"/>
    <cellStyle name="Normal 3 55 5 8" xfId="12452"/>
    <cellStyle name="Normal 3 55 5 9" xfId="2661"/>
    <cellStyle name="Normal 3 55 6" xfId="1014"/>
    <cellStyle name="Normal 3 55 6 2" xfId="3237"/>
    <cellStyle name="Normal 3 55 6 2 2" xfId="5707"/>
    <cellStyle name="Normal 3 55 6 2 3" xfId="8103"/>
    <cellStyle name="Normal 3 55 6 2 4" xfId="10787"/>
    <cellStyle name="Normal 3 55 6 2 5" xfId="13198"/>
    <cellStyle name="Normal 3 55 6 3" xfId="3812"/>
    <cellStyle name="Normal 3 55 6 3 2" xfId="6286"/>
    <cellStyle name="Normal 3 55 6 3 3" xfId="8682"/>
    <cellStyle name="Normal 3 55 6 3 4" xfId="11366"/>
    <cellStyle name="Normal 3 55 6 3 5" xfId="13777"/>
    <cellStyle name="Normal 3 55 6 4" xfId="4385"/>
    <cellStyle name="Normal 3 55 6 4 2" xfId="6859"/>
    <cellStyle name="Normal 3 55 6 4 3" xfId="9255"/>
    <cellStyle name="Normal 3 55 6 4 4" xfId="11939"/>
    <cellStyle name="Normal 3 55 6 4 5" xfId="14350"/>
    <cellStyle name="Normal 3 55 6 5" xfId="5035"/>
    <cellStyle name="Normal 3 55 6 6" xfId="7427"/>
    <cellStyle name="Normal 3 55 6 7" xfId="10109"/>
    <cellStyle name="Normal 3 55 6 8" xfId="12522"/>
    <cellStyle name="Normal 3 55 6 9" xfId="2730"/>
    <cellStyle name="Normal 3 55 7" xfId="1015"/>
    <cellStyle name="Normal 3 55 7 2" xfId="5192"/>
    <cellStyle name="Normal 3 55 7 3" xfId="7584"/>
    <cellStyle name="Normal 3 55 7 4" xfId="10267"/>
    <cellStyle name="Normal 3 55 7 5" xfId="12679"/>
    <cellStyle name="Normal 3 55 7 6" xfId="2890"/>
    <cellStyle name="Normal 3 55 8" xfId="1016"/>
    <cellStyle name="Normal 3 55 8 2" xfId="5784"/>
    <cellStyle name="Normal 3 55 8 3" xfId="8180"/>
    <cellStyle name="Normal 3 55 8 4" xfId="10864"/>
    <cellStyle name="Normal 3 55 8 5" xfId="13275"/>
    <cellStyle name="Normal 3 55 8 6" xfId="3314"/>
    <cellStyle name="Normal 3 55 9" xfId="1017"/>
    <cellStyle name="Normal 3 55 9 2" xfId="6359"/>
    <cellStyle name="Normal 3 55 9 3" xfId="8755"/>
    <cellStyle name="Normal 3 55 9 4" xfId="11439"/>
    <cellStyle name="Normal 3 55 9 5" xfId="13850"/>
    <cellStyle name="Normal 3 55 9 6" xfId="3885"/>
    <cellStyle name="Normal 3 56" xfId="1018"/>
    <cellStyle name="Normal 3 56 10" xfId="1019"/>
    <cellStyle name="Normal 3 56 10 2" xfId="4534"/>
    <cellStyle name="Normal 3 56 11" xfId="1020"/>
    <cellStyle name="Normal 3 56 11 2" xfId="6928"/>
    <cellStyle name="Normal 3 56 12" xfId="1021"/>
    <cellStyle name="Normal 3 56 12 2" xfId="9388"/>
    <cellStyle name="Normal 3 56 13" xfId="1022"/>
    <cellStyle name="Normal 3 56 13 2" xfId="9483"/>
    <cellStyle name="Normal 3 56 14" xfId="1023"/>
    <cellStyle name="Normal 3 56 14 2" xfId="9567"/>
    <cellStyle name="Normal 3 56 15" xfId="1860"/>
    <cellStyle name="Normal 3 56 16" xfId="12024"/>
    <cellStyle name="Normal 3 56 2" xfId="1024"/>
    <cellStyle name="Normal 3 56 2 2" xfId="2048"/>
    <cellStyle name="Normal 3 56 2 2 2" xfId="5367"/>
    <cellStyle name="Normal 3 56 2 2 3" xfId="7760"/>
    <cellStyle name="Normal 3 56 2 2 4" xfId="10444"/>
    <cellStyle name="Normal 3 56 2 2 5" xfId="12855"/>
    <cellStyle name="Normal 3 56 2 3" xfId="3471"/>
    <cellStyle name="Normal 3 56 2 3 2" xfId="5943"/>
    <cellStyle name="Normal 3 56 2 3 3" xfId="8339"/>
    <cellStyle name="Normal 3 56 2 3 4" xfId="11023"/>
    <cellStyle name="Normal 3 56 2 3 5" xfId="13434"/>
    <cellStyle name="Normal 3 56 2 4" xfId="4042"/>
    <cellStyle name="Normal 3 56 2 4 2" xfId="6516"/>
    <cellStyle name="Normal 3 56 2 4 3" xfId="8912"/>
    <cellStyle name="Normal 3 56 2 4 4" xfId="11596"/>
    <cellStyle name="Normal 3 56 2 4 5" xfId="14007"/>
    <cellStyle name="Normal 3 56 2 5" xfId="4692"/>
    <cellStyle name="Normal 3 56 2 6" xfId="7084"/>
    <cellStyle name="Normal 3 56 2 7" xfId="9766"/>
    <cellStyle name="Normal 3 56 2 8" xfId="12179"/>
    <cellStyle name="Normal 3 56 3" xfId="1025"/>
    <cellStyle name="Normal 3 56 3 2" xfId="2234"/>
    <cellStyle name="Normal 3 56 3 2 2" xfId="5459"/>
    <cellStyle name="Normal 3 56 3 2 3" xfId="7854"/>
    <cellStyle name="Normal 3 56 3 2 4" xfId="10538"/>
    <cellStyle name="Normal 3 56 3 2 5" xfId="12949"/>
    <cellStyle name="Normal 3 56 3 3" xfId="3564"/>
    <cellStyle name="Normal 3 56 3 3 2" xfId="6037"/>
    <cellStyle name="Normal 3 56 3 3 3" xfId="8433"/>
    <cellStyle name="Normal 3 56 3 3 4" xfId="11117"/>
    <cellStyle name="Normal 3 56 3 3 5" xfId="13528"/>
    <cellStyle name="Normal 3 56 3 4" xfId="4136"/>
    <cellStyle name="Normal 3 56 3 4 2" xfId="6610"/>
    <cellStyle name="Normal 3 56 3 4 3" xfId="9006"/>
    <cellStyle name="Normal 3 56 3 4 4" xfId="11690"/>
    <cellStyle name="Normal 3 56 3 4 5" xfId="14101"/>
    <cellStyle name="Normal 3 56 3 5" xfId="4786"/>
    <cellStyle name="Normal 3 56 3 6" xfId="7178"/>
    <cellStyle name="Normal 3 56 3 7" xfId="9860"/>
    <cellStyle name="Normal 3 56 3 8" xfId="12273"/>
    <cellStyle name="Normal 3 56 4" xfId="1026"/>
    <cellStyle name="Normal 3 56 4 2" xfId="3083"/>
    <cellStyle name="Normal 3 56 4 2 2" xfId="5552"/>
    <cellStyle name="Normal 3 56 4 2 3" xfId="7947"/>
    <cellStyle name="Normal 3 56 4 2 4" xfId="10631"/>
    <cellStyle name="Normal 3 56 4 2 5" xfId="13042"/>
    <cellStyle name="Normal 3 56 4 3" xfId="3657"/>
    <cellStyle name="Normal 3 56 4 3 2" xfId="6130"/>
    <cellStyle name="Normal 3 56 4 3 3" xfId="8526"/>
    <cellStyle name="Normal 3 56 4 3 4" xfId="11210"/>
    <cellStyle name="Normal 3 56 4 3 5" xfId="13621"/>
    <cellStyle name="Normal 3 56 4 4" xfId="4229"/>
    <cellStyle name="Normal 3 56 4 4 2" xfId="6703"/>
    <cellStyle name="Normal 3 56 4 4 3" xfId="9099"/>
    <cellStyle name="Normal 3 56 4 4 4" xfId="11783"/>
    <cellStyle name="Normal 3 56 4 4 5" xfId="14194"/>
    <cellStyle name="Normal 3 56 4 5" xfId="4879"/>
    <cellStyle name="Normal 3 56 4 6" xfId="7271"/>
    <cellStyle name="Normal 3 56 4 7" xfId="9953"/>
    <cellStyle name="Normal 3 56 4 8" xfId="12366"/>
    <cellStyle name="Normal 3 56 4 9" xfId="2578"/>
    <cellStyle name="Normal 3 56 5" xfId="1027"/>
    <cellStyle name="Normal 3 56 5 2" xfId="3169"/>
    <cellStyle name="Normal 3 56 5 2 2" xfId="5638"/>
    <cellStyle name="Normal 3 56 5 2 3" xfId="8034"/>
    <cellStyle name="Normal 3 56 5 2 4" xfId="10718"/>
    <cellStyle name="Normal 3 56 5 2 5" xfId="13129"/>
    <cellStyle name="Normal 3 56 5 3" xfId="3743"/>
    <cellStyle name="Normal 3 56 5 3 2" xfId="6217"/>
    <cellStyle name="Normal 3 56 5 3 3" xfId="8613"/>
    <cellStyle name="Normal 3 56 5 3 4" xfId="11297"/>
    <cellStyle name="Normal 3 56 5 3 5" xfId="13708"/>
    <cellStyle name="Normal 3 56 5 4" xfId="4316"/>
    <cellStyle name="Normal 3 56 5 4 2" xfId="6790"/>
    <cellStyle name="Normal 3 56 5 4 3" xfId="9186"/>
    <cellStyle name="Normal 3 56 5 4 4" xfId="11870"/>
    <cellStyle name="Normal 3 56 5 4 5" xfId="14281"/>
    <cellStyle name="Normal 3 56 5 5" xfId="4966"/>
    <cellStyle name="Normal 3 56 5 6" xfId="7358"/>
    <cellStyle name="Normal 3 56 5 7" xfId="10040"/>
    <cellStyle name="Normal 3 56 5 8" xfId="12453"/>
    <cellStyle name="Normal 3 56 5 9" xfId="2662"/>
    <cellStyle name="Normal 3 56 6" xfId="1028"/>
    <cellStyle name="Normal 3 56 6 2" xfId="3238"/>
    <cellStyle name="Normal 3 56 6 2 2" xfId="5708"/>
    <cellStyle name="Normal 3 56 6 2 3" xfId="8104"/>
    <cellStyle name="Normal 3 56 6 2 4" xfId="10788"/>
    <cellStyle name="Normal 3 56 6 2 5" xfId="13199"/>
    <cellStyle name="Normal 3 56 6 3" xfId="3813"/>
    <cellStyle name="Normal 3 56 6 3 2" xfId="6287"/>
    <cellStyle name="Normal 3 56 6 3 3" xfId="8683"/>
    <cellStyle name="Normal 3 56 6 3 4" xfId="11367"/>
    <cellStyle name="Normal 3 56 6 3 5" xfId="13778"/>
    <cellStyle name="Normal 3 56 6 4" xfId="4386"/>
    <cellStyle name="Normal 3 56 6 4 2" xfId="6860"/>
    <cellStyle name="Normal 3 56 6 4 3" xfId="9256"/>
    <cellStyle name="Normal 3 56 6 4 4" xfId="11940"/>
    <cellStyle name="Normal 3 56 6 4 5" xfId="14351"/>
    <cellStyle name="Normal 3 56 6 5" xfId="5036"/>
    <cellStyle name="Normal 3 56 6 6" xfId="7428"/>
    <cellStyle name="Normal 3 56 6 7" xfId="10110"/>
    <cellStyle name="Normal 3 56 6 8" xfId="12523"/>
    <cellStyle name="Normal 3 56 6 9" xfId="2731"/>
    <cellStyle name="Normal 3 56 7" xfId="1029"/>
    <cellStyle name="Normal 3 56 7 2" xfId="5193"/>
    <cellStyle name="Normal 3 56 7 3" xfId="7585"/>
    <cellStyle name="Normal 3 56 7 4" xfId="10268"/>
    <cellStyle name="Normal 3 56 7 5" xfId="12680"/>
    <cellStyle name="Normal 3 56 7 6" xfId="2891"/>
    <cellStyle name="Normal 3 56 8" xfId="1030"/>
    <cellStyle name="Normal 3 56 8 2" xfId="5785"/>
    <cellStyle name="Normal 3 56 8 3" xfId="8181"/>
    <cellStyle name="Normal 3 56 8 4" xfId="10865"/>
    <cellStyle name="Normal 3 56 8 5" xfId="13276"/>
    <cellStyle name="Normal 3 56 8 6" xfId="3315"/>
    <cellStyle name="Normal 3 56 9" xfId="1031"/>
    <cellStyle name="Normal 3 56 9 2" xfId="6360"/>
    <cellStyle name="Normal 3 56 9 3" xfId="8756"/>
    <cellStyle name="Normal 3 56 9 4" xfId="11440"/>
    <cellStyle name="Normal 3 56 9 5" xfId="13851"/>
    <cellStyle name="Normal 3 56 9 6" xfId="3886"/>
    <cellStyle name="Normal 3 57" xfId="1032"/>
    <cellStyle name="Normal 3 57 10" xfId="1033"/>
    <cellStyle name="Normal 3 57 10 2" xfId="4535"/>
    <cellStyle name="Normal 3 57 11" xfId="1034"/>
    <cellStyle name="Normal 3 57 11 2" xfId="6929"/>
    <cellStyle name="Normal 3 57 12" xfId="1035"/>
    <cellStyle name="Normal 3 57 12 2" xfId="9389"/>
    <cellStyle name="Normal 3 57 13" xfId="1036"/>
    <cellStyle name="Normal 3 57 13 2" xfId="9484"/>
    <cellStyle name="Normal 3 57 14" xfId="1037"/>
    <cellStyle name="Normal 3 57 14 2" xfId="9568"/>
    <cellStyle name="Normal 3 57 15" xfId="1861"/>
    <cellStyle name="Normal 3 57 16" xfId="12025"/>
    <cellStyle name="Normal 3 57 2" xfId="1038"/>
    <cellStyle name="Normal 3 57 2 2" xfId="2049"/>
    <cellStyle name="Normal 3 57 2 2 2" xfId="5368"/>
    <cellStyle name="Normal 3 57 2 2 3" xfId="7761"/>
    <cellStyle name="Normal 3 57 2 2 4" xfId="10445"/>
    <cellStyle name="Normal 3 57 2 2 5" xfId="12856"/>
    <cellStyle name="Normal 3 57 2 3" xfId="3472"/>
    <cellStyle name="Normal 3 57 2 3 2" xfId="5944"/>
    <cellStyle name="Normal 3 57 2 3 3" xfId="8340"/>
    <cellStyle name="Normal 3 57 2 3 4" xfId="11024"/>
    <cellStyle name="Normal 3 57 2 3 5" xfId="13435"/>
    <cellStyle name="Normal 3 57 2 4" xfId="4043"/>
    <cellStyle name="Normal 3 57 2 4 2" xfId="6517"/>
    <cellStyle name="Normal 3 57 2 4 3" xfId="8913"/>
    <cellStyle name="Normal 3 57 2 4 4" xfId="11597"/>
    <cellStyle name="Normal 3 57 2 4 5" xfId="14008"/>
    <cellStyle name="Normal 3 57 2 5" xfId="4693"/>
    <cellStyle name="Normal 3 57 2 6" xfId="7085"/>
    <cellStyle name="Normal 3 57 2 7" xfId="9767"/>
    <cellStyle name="Normal 3 57 2 8" xfId="12180"/>
    <cellStyle name="Normal 3 57 3" xfId="1039"/>
    <cellStyle name="Normal 3 57 3 2" xfId="2235"/>
    <cellStyle name="Normal 3 57 3 2 2" xfId="5460"/>
    <cellStyle name="Normal 3 57 3 2 3" xfId="7855"/>
    <cellStyle name="Normal 3 57 3 2 4" xfId="10539"/>
    <cellStyle name="Normal 3 57 3 2 5" xfId="12950"/>
    <cellStyle name="Normal 3 57 3 3" xfId="3565"/>
    <cellStyle name="Normal 3 57 3 3 2" xfId="6038"/>
    <cellStyle name="Normal 3 57 3 3 3" xfId="8434"/>
    <cellStyle name="Normal 3 57 3 3 4" xfId="11118"/>
    <cellStyle name="Normal 3 57 3 3 5" xfId="13529"/>
    <cellStyle name="Normal 3 57 3 4" xfId="4137"/>
    <cellStyle name="Normal 3 57 3 4 2" xfId="6611"/>
    <cellStyle name="Normal 3 57 3 4 3" xfId="9007"/>
    <cellStyle name="Normal 3 57 3 4 4" xfId="11691"/>
    <cellStyle name="Normal 3 57 3 4 5" xfId="14102"/>
    <cellStyle name="Normal 3 57 3 5" xfId="4787"/>
    <cellStyle name="Normal 3 57 3 6" xfId="7179"/>
    <cellStyle name="Normal 3 57 3 7" xfId="9861"/>
    <cellStyle name="Normal 3 57 3 8" xfId="12274"/>
    <cellStyle name="Normal 3 57 4" xfId="1040"/>
    <cellStyle name="Normal 3 57 4 2" xfId="3084"/>
    <cellStyle name="Normal 3 57 4 2 2" xfId="5553"/>
    <cellStyle name="Normal 3 57 4 2 3" xfId="7948"/>
    <cellStyle name="Normal 3 57 4 2 4" xfId="10632"/>
    <cellStyle name="Normal 3 57 4 2 5" xfId="13043"/>
    <cellStyle name="Normal 3 57 4 3" xfId="3658"/>
    <cellStyle name="Normal 3 57 4 3 2" xfId="6131"/>
    <cellStyle name="Normal 3 57 4 3 3" xfId="8527"/>
    <cellStyle name="Normal 3 57 4 3 4" xfId="11211"/>
    <cellStyle name="Normal 3 57 4 3 5" xfId="13622"/>
    <cellStyle name="Normal 3 57 4 4" xfId="4230"/>
    <cellStyle name="Normal 3 57 4 4 2" xfId="6704"/>
    <cellStyle name="Normal 3 57 4 4 3" xfId="9100"/>
    <cellStyle name="Normal 3 57 4 4 4" xfId="11784"/>
    <cellStyle name="Normal 3 57 4 4 5" xfId="14195"/>
    <cellStyle name="Normal 3 57 4 5" xfId="4880"/>
    <cellStyle name="Normal 3 57 4 6" xfId="7272"/>
    <cellStyle name="Normal 3 57 4 7" xfId="9954"/>
    <cellStyle name="Normal 3 57 4 8" xfId="12367"/>
    <cellStyle name="Normal 3 57 4 9" xfId="2579"/>
    <cellStyle name="Normal 3 57 5" xfId="1041"/>
    <cellStyle name="Normal 3 57 5 2" xfId="3170"/>
    <cellStyle name="Normal 3 57 5 2 2" xfId="5639"/>
    <cellStyle name="Normal 3 57 5 2 3" xfId="8035"/>
    <cellStyle name="Normal 3 57 5 2 4" xfId="10719"/>
    <cellStyle name="Normal 3 57 5 2 5" xfId="13130"/>
    <cellStyle name="Normal 3 57 5 3" xfId="3744"/>
    <cellStyle name="Normal 3 57 5 3 2" xfId="6218"/>
    <cellStyle name="Normal 3 57 5 3 3" xfId="8614"/>
    <cellStyle name="Normal 3 57 5 3 4" xfId="11298"/>
    <cellStyle name="Normal 3 57 5 3 5" xfId="13709"/>
    <cellStyle name="Normal 3 57 5 4" xfId="4317"/>
    <cellStyle name="Normal 3 57 5 4 2" xfId="6791"/>
    <cellStyle name="Normal 3 57 5 4 3" xfId="9187"/>
    <cellStyle name="Normal 3 57 5 4 4" xfId="11871"/>
    <cellStyle name="Normal 3 57 5 4 5" xfId="14282"/>
    <cellStyle name="Normal 3 57 5 5" xfId="4967"/>
    <cellStyle name="Normal 3 57 5 6" xfId="7359"/>
    <cellStyle name="Normal 3 57 5 7" xfId="10041"/>
    <cellStyle name="Normal 3 57 5 8" xfId="12454"/>
    <cellStyle name="Normal 3 57 5 9" xfId="2663"/>
    <cellStyle name="Normal 3 57 6" xfId="1042"/>
    <cellStyle name="Normal 3 57 6 2" xfId="3239"/>
    <cellStyle name="Normal 3 57 6 2 2" xfId="5709"/>
    <cellStyle name="Normal 3 57 6 2 3" xfId="8105"/>
    <cellStyle name="Normal 3 57 6 2 4" xfId="10789"/>
    <cellStyle name="Normal 3 57 6 2 5" xfId="13200"/>
    <cellStyle name="Normal 3 57 6 3" xfId="3814"/>
    <cellStyle name="Normal 3 57 6 3 2" xfId="6288"/>
    <cellStyle name="Normal 3 57 6 3 3" xfId="8684"/>
    <cellStyle name="Normal 3 57 6 3 4" xfId="11368"/>
    <cellStyle name="Normal 3 57 6 3 5" xfId="13779"/>
    <cellStyle name="Normal 3 57 6 4" xfId="4387"/>
    <cellStyle name="Normal 3 57 6 4 2" xfId="6861"/>
    <cellStyle name="Normal 3 57 6 4 3" xfId="9257"/>
    <cellStyle name="Normal 3 57 6 4 4" xfId="11941"/>
    <cellStyle name="Normal 3 57 6 4 5" xfId="14352"/>
    <cellStyle name="Normal 3 57 6 5" xfId="5037"/>
    <cellStyle name="Normal 3 57 6 6" xfId="7429"/>
    <cellStyle name="Normal 3 57 6 7" xfId="10111"/>
    <cellStyle name="Normal 3 57 6 8" xfId="12524"/>
    <cellStyle name="Normal 3 57 6 9" xfId="2732"/>
    <cellStyle name="Normal 3 57 7" xfId="1043"/>
    <cellStyle name="Normal 3 57 7 2" xfId="5194"/>
    <cellStyle name="Normal 3 57 7 3" xfId="7586"/>
    <cellStyle name="Normal 3 57 7 4" xfId="10269"/>
    <cellStyle name="Normal 3 57 7 5" xfId="12681"/>
    <cellStyle name="Normal 3 57 7 6" xfId="2892"/>
    <cellStyle name="Normal 3 57 8" xfId="1044"/>
    <cellStyle name="Normal 3 57 8 2" xfId="5786"/>
    <cellStyle name="Normal 3 57 8 3" xfId="8182"/>
    <cellStyle name="Normal 3 57 8 4" xfId="10866"/>
    <cellStyle name="Normal 3 57 8 5" xfId="13277"/>
    <cellStyle name="Normal 3 57 8 6" xfId="3316"/>
    <cellStyle name="Normal 3 57 9" xfId="1045"/>
    <cellStyle name="Normal 3 57 9 2" xfId="6361"/>
    <cellStyle name="Normal 3 57 9 3" xfId="8757"/>
    <cellStyle name="Normal 3 57 9 4" xfId="11441"/>
    <cellStyle name="Normal 3 57 9 5" xfId="13852"/>
    <cellStyle name="Normal 3 57 9 6" xfId="3887"/>
    <cellStyle name="Normal 3 58" xfId="1046"/>
    <cellStyle name="Normal 3 58 10" xfId="1047"/>
    <cellStyle name="Normal 3 58 10 2" xfId="4536"/>
    <cellStyle name="Normal 3 58 11" xfId="1048"/>
    <cellStyle name="Normal 3 58 11 2" xfId="6930"/>
    <cellStyle name="Normal 3 58 12" xfId="1049"/>
    <cellStyle name="Normal 3 58 12 2" xfId="9390"/>
    <cellStyle name="Normal 3 58 13" xfId="1050"/>
    <cellStyle name="Normal 3 58 13 2" xfId="9485"/>
    <cellStyle name="Normal 3 58 14" xfId="1051"/>
    <cellStyle name="Normal 3 58 14 2" xfId="9569"/>
    <cellStyle name="Normal 3 58 15" xfId="1862"/>
    <cellStyle name="Normal 3 58 16" xfId="12026"/>
    <cellStyle name="Normal 3 58 2" xfId="1052"/>
    <cellStyle name="Normal 3 58 2 2" xfId="2050"/>
    <cellStyle name="Normal 3 58 2 2 2" xfId="5369"/>
    <cellStyle name="Normal 3 58 2 2 3" xfId="7762"/>
    <cellStyle name="Normal 3 58 2 2 4" xfId="10446"/>
    <cellStyle name="Normal 3 58 2 2 5" xfId="12857"/>
    <cellStyle name="Normal 3 58 2 3" xfId="3473"/>
    <cellStyle name="Normal 3 58 2 3 2" xfId="5945"/>
    <cellStyle name="Normal 3 58 2 3 3" xfId="8341"/>
    <cellStyle name="Normal 3 58 2 3 4" xfId="11025"/>
    <cellStyle name="Normal 3 58 2 3 5" xfId="13436"/>
    <cellStyle name="Normal 3 58 2 4" xfId="4044"/>
    <cellStyle name="Normal 3 58 2 4 2" xfId="6518"/>
    <cellStyle name="Normal 3 58 2 4 3" xfId="8914"/>
    <cellStyle name="Normal 3 58 2 4 4" xfId="11598"/>
    <cellStyle name="Normal 3 58 2 4 5" xfId="14009"/>
    <cellStyle name="Normal 3 58 2 5" xfId="4694"/>
    <cellStyle name="Normal 3 58 2 6" xfId="7086"/>
    <cellStyle name="Normal 3 58 2 7" xfId="9768"/>
    <cellStyle name="Normal 3 58 2 8" xfId="12181"/>
    <cellStyle name="Normal 3 58 3" xfId="1053"/>
    <cellStyle name="Normal 3 58 3 2" xfId="2236"/>
    <cellStyle name="Normal 3 58 3 2 2" xfId="5461"/>
    <cellStyle name="Normal 3 58 3 2 3" xfId="7856"/>
    <cellStyle name="Normal 3 58 3 2 4" xfId="10540"/>
    <cellStyle name="Normal 3 58 3 2 5" xfId="12951"/>
    <cellStyle name="Normal 3 58 3 3" xfId="3566"/>
    <cellStyle name="Normal 3 58 3 3 2" xfId="6039"/>
    <cellStyle name="Normal 3 58 3 3 3" xfId="8435"/>
    <cellStyle name="Normal 3 58 3 3 4" xfId="11119"/>
    <cellStyle name="Normal 3 58 3 3 5" xfId="13530"/>
    <cellStyle name="Normal 3 58 3 4" xfId="4138"/>
    <cellStyle name="Normal 3 58 3 4 2" xfId="6612"/>
    <cellStyle name="Normal 3 58 3 4 3" xfId="9008"/>
    <cellStyle name="Normal 3 58 3 4 4" xfId="11692"/>
    <cellStyle name="Normal 3 58 3 4 5" xfId="14103"/>
    <cellStyle name="Normal 3 58 3 5" xfId="4788"/>
    <cellStyle name="Normal 3 58 3 6" xfId="7180"/>
    <cellStyle name="Normal 3 58 3 7" xfId="9862"/>
    <cellStyle name="Normal 3 58 3 8" xfId="12275"/>
    <cellStyle name="Normal 3 58 4" xfId="1054"/>
    <cellStyle name="Normal 3 58 4 2" xfId="3085"/>
    <cellStyle name="Normal 3 58 4 2 2" xfId="5554"/>
    <cellStyle name="Normal 3 58 4 2 3" xfId="7949"/>
    <cellStyle name="Normal 3 58 4 2 4" xfId="10633"/>
    <cellStyle name="Normal 3 58 4 2 5" xfId="13044"/>
    <cellStyle name="Normal 3 58 4 3" xfId="3659"/>
    <cellStyle name="Normal 3 58 4 3 2" xfId="6132"/>
    <cellStyle name="Normal 3 58 4 3 3" xfId="8528"/>
    <cellStyle name="Normal 3 58 4 3 4" xfId="11212"/>
    <cellStyle name="Normal 3 58 4 3 5" xfId="13623"/>
    <cellStyle name="Normal 3 58 4 4" xfId="4231"/>
    <cellStyle name="Normal 3 58 4 4 2" xfId="6705"/>
    <cellStyle name="Normal 3 58 4 4 3" xfId="9101"/>
    <cellStyle name="Normal 3 58 4 4 4" xfId="11785"/>
    <cellStyle name="Normal 3 58 4 4 5" xfId="14196"/>
    <cellStyle name="Normal 3 58 4 5" xfId="4881"/>
    <cellStyle name="Normal 3 58 4 6" xfId="7273"/>
    <cellStyle name="Normal 3 58 4 7" xfId="9955"/>
    <cellStyle name="Normal 3 58 4 8" xfId="12368"/>
    <cellStyle name="Normal 3 58 4 9" xfId="2580"/>
    <cellStyle name="Normal 3 58 5" xfId="1055"/>
    <cellStyle name="Normal 3 58 5 2" xfId="3171"/>
    <cellStyle name="Normal 3 58 5 2 2" xfId="5640"/>
    <cellStyle name="Normal 3 58 5 2 3" xfId="8036"/>
    <cellStyle name="Normal 3 58 5 2 4" xfId="10720"/>
    <cellStyle name="Normal 3 58 5 2 5" xfId="13131"/>
    <cellStyle name="Normal 3 58 5 3" xfId="3745"/>
    <cellStyle name="Normal 3 58 5 3 2" xfId="6219"/>
    <cellStyle name="Normal 3 58 5 3 3" xfId="8615"/>
    <cellStyle name="Normal 3 58 5 3 4" xfId="11299"/>
    <cellStyle name="Normal 3 58 5 3 5" xfId="13710"/>
    <cellStyle name="Normal 3 58 5 4" xfId="4318"/>
    <cellStyle name="Normal 3 58 5 4 2" xfId="6792"/>
    <cellStyle name="Normal 3 58 5 4 3" xfId="9188"/>
    <cellStyle name="Normal 3 58 5 4 4" xfId="11872"/>
    <cellStyle name="Normal 3 58 5 4 5" xfId="14283"/>
    <cellStyle name="Normal 3 58 5 5" xfId="4968"/>
    <cellStyle name="Normal 3 58 5 6" xfId="7360"/>
    <cellStyle name="Normal 3 58 5 7" xfId="10042"/>
    <cellStyle name="Normal 3 58 5 8" xfId="12455"/>
    <cellStyle name="Normal 3 58 5 9" xfId="2664"/>
    <cellStyle name="Normal 3 58 6" xfId="1056"/>
    <cellStyle name="Normal 3 58 6 2" xfId="3240"/>
    <cellStyle name="Normal 3 58 6 2 2" xfId="5710"/>
    <cellStyle name="Normal 3 58 6 2 3" xfId="8106"/>
    <cellStyle name="Normal 3 58 6 2 4" xfId="10790"/>
    <cellStyle name="Normal 3 58 6 2 5" xfId="13201"/>
    <cellStyle name="Normal 3 58 6 3" xfId="3815"/>
    <cellStyle name="Normal 3 58 6 3 2" xfId="6289"/>
    <cellStyle name="Normal 3 58 6 3 3" xfId="8685"/>
    <cellStyle name="Normal 3 58 6 3 4" xfId="11369"/>
    <cellStyle name="Normal 3 58 6 3 5" xfId="13780"/>
    <cellStyle name="Normal 3 58 6 4" xfId="4388"/>
    <cellStyle name="Normal 3 58 6 4 2" xfId="6862"/>
    <cellStyle name="Normal 3 58 6 4 3" xfId="9258"/>
    <cellStyle name="Normal 3 58 6 4 4" xfId="11942"/>
    <cellStyle name="Normal 3 58 6 4 5" xfId="14353"/>
    <cellStyle name="Normal 3 58 6 5" xfId="5038"/>
    <cellStyle name="Normal 3 58 6 6" xfId="7430"/>
    <cellStyle name="Normal 3 58 6 7" xfId="10112"/>
    <cellStyle name="Normal 3 58 6 8" xfId="12525"/>
    <cellStyle name="Normal 3 58 6 9" xfId="2733"/>
    <cellStyle name="Normal 3 58 7" xfId="1057"/>
    <cellStyle name="Normal 3 58 7 2" xfId="5195"/>
    <cellStyle name="Normal 3 58 7 3" xfId="7587"/>
    <cellStyle name="Normal 3 58 7 4" xfId="10270"/>
    <cellStyle name="Normal 3 58 7 5" xfId="12682"/>
    <cellStyle name="Normal 3 58 7 6" xfId="2893"/>
    <cellStyle name="Normal 3 58 8" xfId="1058"/>
    <cellStyle name="Normal 3 58 8 2" xfId="5787"/>
    <cellStyle name="Normal 3 58 8 3" xfId="8183"/>
    <cellStyle name="Normal 3 58 8 4" xfId="10867"/>
    <cellStyle name="Normal 3 58 8 5" xfId="13278"/>
    <cellStyle name="Normal 3 58 8 6" xfId="3317"/>
    <cellStyle name="Normal 3 58 9" xfId="1059"/>
    <cellStyle name="Normal 3 58 9 2" xfId="6362"/>
    <cellStyle name="Normal 3 58 9 3" xfId="8758"/>
    <cellStyle name="Normal 3 58 9 4" xfId="11442"/>
    <cellStyle name="Normal 3 58 9 5" xfId="13853"/>
    <cellStyle name="Normal 3 58 9 6" xfId="3888"/>
    <cellStyle name="Normal 3 59" xfId="1060"/>
    <cellStyle name="Normal 3 59 10" xfId="1061"/>
    <cellStyle name="Normal 3 59 10 2" xfId="4537"/>
    <cellStyle name="Normal 3 59 11" xfId="1062"/>
    <cellStyle name="Normal 3 59 11 2" xfId="6931"/>
    <cellStyle name="Normal 3 59 12" xfId="1063"/>
    <cellStyle name="Normal 3 59 12 2" xfId="9391"/>
    <cellStyle name="Normal 3 59 13" xfId="1064"/>
    <cellStyle name="Normal 3 59 13 2" xfId="9486"/>
    <cellStyle name="Normal 3 59 14" xfId="1065"/>
    <cellStyle name="Normal 3 59 14 2" xfId="9570"/>
    <cellStyle name="Normal 3 59 15" xfId="1863"/>
    <cellStyle name="Normal 3 59 16" xfId="12027"/>
    <cellStyle name="Normal 3 59 2" xfId="1066"/>
    <cellStyle name="Normal 3 59 2 2" xfId="2051"/>
    <cellStyle name="Normal 3 59 2 2 2" xfId="5370"/>
    <cellStyle name="Normal 3 59 2 2 3" xfId="7763"/>
    <cellStyle name="Normal 3 59 2 2 4" xfId="10447"/>
    <cellStyle name="Normal 3 59 2 2 5" xfId="12858"/>
    <cellStyle name="Normal 3 59 2 3" xfId="3474"/>
    <cellStyle name="Normal 3 59 2 3 2" xfId="5946"/>
    <cellStyle name="Normal 3 59 2 3 3" xfId="8342"/>
    <cellStyle name="Normal 3 59 2 3 4" xfId="11026"/>
    <cellStyle name="Normal 3 59 2 3 5" xfId="13437"/>
    <cellStyle name="Normal 3 59 2 4" xfId="4045"/>
    <cellStyle name="Normal 3 59 2 4 2" xfId="6519"/>
    <cellStyle name="Normal 3 59 2 4 3" xfId="8915"/>
    <cellStyle name="Normal 3 59 2 4 4" xfId="11599"/>
    <cellStyle name="Normal 3 59 2 4 5" xfId="14010"/>
    <cellStyle name="Normal 3 59 2 5" xfId="4695"/>
    <cellStyle name="Normal 3 59 2 6" xfId="7087"/>
    <cellStyle name="Normal 3 59 2 7" xfId="9769"/>
    <cellStyle name="Normal 3 59 2 8" xfId="12182"/>
    <cellStyle name="Normal 3 59 3" xfId="1067"/>
    <cellStyle name="Normal 3 59 3 2" xfId="2237"/>
    <cellStyle name="Normal 3 59 3 2 2" xfId="5462"/>
    <cellStyle name="Normal 3 59 3 2 3" xfId="7857"/>
    <cellStyle name="Normal 3 59 3 2 4" xfId="10541"/>
    <cellStyle name="Normal 3 59 3 2 5" xfId="12952"/>
    <cellStyle name="Normal 3 59 3 3" xfId="3567"/>
    <cellStyle name="Normal 3 59 3 3 2" xfId="6040"/>
    <cellStyle name="Normal 3 59 3 3 3" xfId="8436"/>
    <cellStyle name="Normal 3 59 3 3 4" xfId="11120"/>
    <cellStyle name="Normal 3 59 3 3 5" xfId="13531"/>
    <cellStyle name="Normal 3 59 3 4" xfId="4139"/>
    <cellStyle name="Normal 3 59 3 4 2" xfId="6613"/>
    <cellStyle name="Normal 3 59 3 4 3" xfId="9009"/>
    <cellStyle name="Normal 3 59 3 4 4" xfId="11693"/>
    <cellStyle name="Normal 3 59 3 4 5" xfId="14104"/>
    <cellStyle name="Normal 3 59 3 5" xfId="4789"/>
    <cellStyle name="Normal 3 59 3 6" xfId="7181"/>
    <cellStyle name="Normal 3 59 3 7" xfId="9863"/>
    <cellStyle name="Normal 3 59 3 8" xfId="12276"/>
    <cellStyle name="Normal 3 59 4" xfId="1068"/>
    <cellStyle name="Normal 3 59 4 2" xfId="3086"/>
    <cellStyle name="Normal 3 59 4 2 2" xfId="5555"/>
    <cellStyle name="Normal 3 59 4 2 3" xfId="7950"/>
    <cellStyle name="Normal 3 59 4 2 4" xfId="10634"/>
    <cellStyle name="Normal 3 59 4 2 5" xfId="13045"/>
    <cellStyle name="Normal 3 59 4 3" xfId="3660"/>
    <cellStyle name="Normal 3 59 4 3 2" xfId="6133"/>
    <cellStyle name="Normal 3 59 4 3 3" xfId="8529"/>
    <cellStyle name="Normal 3 59 4 3 4" xfId="11213"/>
    <cellStyle name="Normal 3 59 4 3 5" xfId="13624"/>
    <cellStyle name="Normal 3 59 4 4" xfId="4232"/>
    <cellStyle name="Normal 3 59 4 4 2" xfId="6706"/>
    <cellStyle name="Normal 3 59 4 4 3" xfId="9102"/>
    <cellStyle name="Normal 3 59 4 4 4" xfId="11786"/>
    <cellStyle name="Normal 3 59 4 4 5" xfId="14197"/>
    <cellStyle name="Normal 3 59 4 5" xfId="4882"/>
    <cellStyle name="Normal 3 59 4 6" xfId="7274"/>
    <cellStyle name="Normal 3 59 4 7" xfId="9956"/>
    <cellStyle name="Normal 3 59 4 8" xfId="12369"/>
    <cellStyle name="Normal 3 59 4 9" xfId="2581"/>
    <cellStyle name="Normal 3 59 5" xfId="1069"/>
    <cellStyle name="Normal 3 59 5 2" xfId="3172"/>
    <cellStyle name="Normal 3 59 5 2 2" xfId="5641"/>
    <cellStyle name="Normal 3 59 5 2 3" xfId="8037"/>
    <cellStyle name="Normal 3 59 5 2 4" xfId="10721"/>
    <cellStyle name="Normal 3 59 5 2 5" xfId="13132"/>
    <cellStyle name="Normal 3 59 5 3" xfId="3746"/>
    <cellStyle name="Normal 3 59 5 3 2" xfId="6220"/>
    <cellStyle name="Normal 3 59 5 3 3" xfId="8616"/>
    <cellStyle name="Normal 3 59 5 3 4" xfId="11300"/>
    <cellStyle name="Normal 3 59 5 3 5" xfId="13711"/>
    <cellStyle name="Normal 3 59 5 4" xfId="4319"/>
    <cellStyle name="Normal 3 59 5 4 2" xfId="6793"/>
    <cellStyle name="Normal 3 59 5 4 3" xfId="9189"/>
    <cellStyle name="Normal 3 59 5 4 4" xfId="11873"/>
    <cellStyle name="Normal 3 59 5 4 5" xfId="14284"/>
    <cellStyle name="Normal 3 59 5 5" xfId="4969"/>
    <cellStyle name="Normal 3 59 5 6" xfId="7361"/>
    <cellStyle name="Normal 3 59 5 7" xfId="10043"/>
    <cellStyle name="Normal 3 59 5 8" xfId="12456"/>
    <cellStyle name="Normal 3 59 5 9" xfId="2665"/>
    <cellStyle name="Normal 3 59 6" xfId="1070"/>
    <cellStyle name="Normal 3 59 6 2" xfId="3241"/>
    <cellStyle name="Normal 3 59 6 2 2" xfId="5711"/>
    <cellStyle name="Normal 3 59 6 2 3" xfId="8107"/>
    <cellStyle name="Normal 3 59 6 2 4" xfId="10791"/>
    <cellStyle name="Normal 3 59 6 2 5" xfId="13202"/>
    <cellStyle name="Normal 3 59 6 3" xfId="3816"/>
    <cellStyle name="Normal 3 59 6 3 2" xfId="6290"/>
    <cellStyle name="Normal 3 59 6 3 3" xfId="8686"/>
    <cellStyle name="Normal 3 59 6 3 4" xfId="11370"/>
    <cellStyle name="Normal 3 59 6 3 5" xfId="13781"/>
    <cellStyle name="Normal 3 59 6 4" xfId="4389"/>
    <cellStyle name="Normal 3 59 6 4 2" xfId="6863"/>
    <cellStyle name="Normal 3 59 6 4 3" xfId="9259"/>
    <cellStyle name="Normal 3 59 6 4 4" xfId="11943"/>
    <cellStyle name="Normal 3 59 6 4 5" xfId="14354"/>
    <cellStyle name="Normal 3 59 6 5" xfId="5039"/>
    <cellStyle name="Normal 3 59 6 6" xfId="7431"/>
    <cellStyle name="Normal 3 59 6 7" xfId="10113"/>
    <cellStyle name="Normal 3 59 6 8" xfId="12526"/>
    <cellStyle name="Normal 3 59 6 9" xfId="2734"/>
    <cellStyle name="Normal 3 59 7" xfId="1071"/>
    <cellStyle name="Normal 3 59 7 2" xfId="5196"/>
    <cellStyle name="Normal 3 59 7 3" xfId="7588"/>
    <cellStyle name="Normal 3 59 7 4" xfId="10271"/>
    <cellStyle name="Normal 3 59 7 5" xfId="12683"/>
    <cellStyle name="Normal 3 59 7 6" xfId="2894"/>
    <cellStyle name="Normal 3 59 8" xfId="1072"/>
    <cellStyle name="Normal 3 59 8 2" xfId="5788"/>
    <cellStyle name="Normal 3 59 8 3" xfId="8184"/>
    <cellStyle name="Normal 3 59 8 4" xfId="10868"/>
    <cellStyle name="Normal 3 59 8 5" xfId="13279"/>
    <cellStyle name="Normal 3 59 8 6" xfId="3318"/>
    <cellStyle name="Normal 3 59 9" xfId="1073"/>
    <cellStyle name="Normal 3 59 9 2" xfId="6363"/>
    <cellStyle name="Normal 3 59 9 3" xfId="8759"/>
    <cellStyle name="Normal 3 59 9 4" xfId="11443"/>
    <cellStyle name="Normal 3 59 9 5" xfId="13854"/>
    <cellStyle name="Normal 3 59 9 6" xfId="3889"/>
    <cellStyle name="Normal 3 6" xfId="1074"/>
    <cellStyle name="Normal 3 6 10" xfId="1075"/>
    <cellStyle name="Normal 3 6 10 2" xfId="4538"/>
    <cellStyle name="Normal 3 6 11" xfId="1076"/>
    <cellStyle name="Normal 3 6 11 2" xfId="6932"/>
    <cellStyle name="Normal 3 6 12" xfId="1077"/>
    <cellStyle name="Normal 3 6 12 2" xfId="9392"/>
    <cellStyle name="Normal 3 6 13" xfId="1078"/>
    <cellStyle name="Normal 3 6 13 2" xfId="9487"/>
    <cellStyle name="Normal 3 6 14" xfId="1079"/>
    <cellStyle name="Normal 3 6 14 2" xfId="9571"/>
    <cellStyle name="Normal 3 6 15" xfId="1864"/>
    <cellStyle name="Normal 3 6 16" xfId="12028"/>
    <cellStyle name="Normal 3 6 2" xfId="1080"/>
    <cellStyle name="Normal 3 6 2 2" xfId="2052"/>
    <cellStyle name="Normal 3 6 2 2 2" xfId="5371"/>
    <cellStyle name="Normal 3 6 2 2 3" xfId="7764"/>
    <cellStyle name="Normal 3 6 2 2 4" xfId="10448"/>
    <cellStyle name="Normal 3 6 2 2 5" xfId="12859"/>
    <cellStyle name="Normal 3 6 2 3" xfId="3475"/>
    <cellStyle name="Normal 3 6 2 3 2" xfId="5947"/>
    <cellStyle name="Normal 3 6 2 3 3" xfId="8343"/>
    <cellStyle name="Normal 3 6 2 3 4" xfId="11027"/>
    <cellStyle name="Normal 3 6 2 3 5" xfId="13438"/>
    <cellStyle name="Normal 3 6 2 4" xfId="4046"/>
    <cellStyle name="Normal 3 6 2 4 2" xfId="6520"/>
    <cellStyle name="Normal 3 6 2 4 3" xfId="8916"/>
    <cellStyle name="Normal 3 6 2 4 4" xfId="11600"/>
    <cellStyle name="Normal 3 6 2 4 5" xfId="14011"/>
    <cellStyle name="Normal 3 6 2 5" xfId="4696"/>
    <cellStyle name="Normal 3 6 2 6" xfId="7088"/>
    <cellStyle name="Normal 3 6 2 7" xfId="9770"/>
    <cellStyle name="Normal 3 6 2 8" xfId="12183"/>
    <cellStyle name="Normal 3 6 3" xfId="1081"/>
    <cellStyle name="Normal 3 6 3 2" xfId="2238"/>
    <cellStyle name="Normal 3 6 3 2 2" xfId="5463"/>
    <cellStyle name="Normal 3 6 3 2 3" xfId="7858"/>
    <cellStyle name="Normal 3 6 3 2 4" xfId="10542"/>
    <cellStyle name="Normal 3 6 3 2 5" xfId="12953"/>
    <cellStyle name="Normal 3 6 3 3" xfId="3568"/>
    <cellStyle name="Normal 3 6 3 3 2" xfId="6041"/>
    <cellStyle name="Normal 3 6 3 3 3" xfId="8437"/>
    <cellStyle name="Normal 3 6 3 3 4" xfId="11121"/>
    <cellStyle name="Normal 3 6 3 3 5" xfId="13532"/>
    <cellStyle name="Normal 3 6 3 4" xfId="4140"/>
    <cellStyle name="Normal 3 6 3 4 2" xfId="6614"/>
    <cellStyle name="Normal 3 6 3 4 3" xfId="9010"/>
    <cellStyle name="Normal 3 6 3 4 4" xfId="11694"/>
    <cellStyle name="Normal 3 6 3 4 5" xfId="14105"/>
    <cellStyle name="Normal 3 6 3 5" xfId="4790"/>
    <cellStyle name="Normal 3 6 3 6" xfId="7182"/>
    <cellStyle name="Normal 3 6 3 7" xfId="9864"/>
    <cellStyle name="Normal 3 6 3 8" xfId="12277"/>
    <cellStyle name="Normal 3 6 4" xfId="1082"/>
    <cellStyle name="Normal 3 6 4 2" xfId="3087"/>
    <cellStyle name="Normal 3 6 4 2 2" xfId="5556"/>
    <cellStyle name="Normal 3 6 4 2 3" xfId="7951"/>
    <cellStyle name="Normal 3 6 4 2 4" xfId="10635"/>
    <cellStyle name="Normal 3 6 4 2 5" xfId="13046"/>
    <cellStyle name="Normal 3 6 4 3" xfId="3661"/>
    <cellStyle name="Normal 3 6 4 3 2" xfId="6134"/>
    <cellStyle name="Normal 3 6 4 3 3" xfId="8530"/>
    <cellStyle name="Normal 3 6 4 3 4" xfId="11214"/>
    <cellStyle name="Normal 3 6 4 3 5" xfId="13625"/>
    <cellStyle name="Normal 3 6 4 4" xfId="4233"/>
    <cellStyle name="Normal 3 6 4 4 2" xfId="6707"/>
    <cellStyle name="Normal 3 6 4 4 3" xfId="9103"/>
    <cellStyle name="Normal 3 6 4 4 4" xfId="11787"/>
    <cellStyle name="Normal 3 6 4 4 5" xfId="14198"/>
    <cellStyle name="Normal 3 6 4 5" xfId="4883"/>
    <cellStyle name="Normal 3 6 4 6" xfId="7275"/>
    <cellStyle name="Normal 3 6 4 7" xfId="9957"/>
    <cellStyle name="Normal 3 6 4 8" xfId="12370"/>
    <cellStyle name="Normal 3 6 4 9" xfId="2582"/>
    <cellStyle name="Normal 3 6 5" xfId="1083"/>
    <cellStyle name="Normal 3 6 5 2" xfId="3173"/>
    <cellStyle name="Normal 3 6 5 2 2" xfId="5642"/>
    <cellStyle name="Normal 3 6 5 2 3" xfId="8038"/>
    <cellStyle name="Normal 3 6 5 2 4" xfId="10722"/>
    <cellStyle name="Normal 3 6 5 2 5" xfId="13133"/>
    <cellStyle name="Normal 3 6 5 3" xfId="3747"/>
    <cellStyle name="Normal 3 6 5 3 2" xfId="6221"/>
    <cellStyle name="Normal 3 6 5 3 3" xfId="8617"/>
    <cellStyle name="Normal 3 6 5 3 4" xfId="11301"/>
    <cellStyle name="Normal 3 6 5 3 5" xfId="13712"/>
    <cellStyle name="Normal 3 6 5 4" xfId="4320"/>
    <cellStyle name="Normal 3 6 5 4 2" xfId="6794"/>
    <cellStyle name="Normal 3 6 5 4 3" xfId="9190"/>
    <cellStyle name="Normal 3 6 5 4 4" xfId="11874"/>
    <cellStyle name="Normal 3 6 5 4 5" xfId="14285"/>
    <cellStyle name="Normal 3 6 5 5" xfId="4970"/>
    <cellStyle name="Normal 3 6 5 6" xfId="7362"/>
    <cellStyle name="Normal 3 6 5 7" xfId="10044"/>
    <cellStyle name="Normal 3 6 5 8" xfId="12457"/>
    <cellStyle name="Normal 3 6 5 9" xfId="2666"/>
    <cellStyle name="Normal 3 6 6" xfId="1084"/>
    <cellStyle name="Normal 3 6 6 2" xfId="3242"/>
    <cellStyle name="Normal 3 6 6 2 2" xfId="5712"/>
    <cellStyle name="Normal 3 6 6 2 3" xfId="8108"/>
    <cellStyle name="Normal 3 6 6 2 4" xfId="10792"/>
    <cellStyle name="Normal 3 6 6 2 5" xfId="13203"/>
    <cellStyle name="Normal 3 6 6 3" xfId="3817"/>
    <cellStyle name="Normal 3 6 6 3 2" xfId="6291"/>
    <cellStyle name="Normal 3 6 6 3 3" xfId="8687"/>
    <cellStyle name="Normal 3 6 6 3 4" xfId="11371"/>
    <cellStyle name="Normal 3 6 6 3 5" xfId="13782"/>
    <cellStyle name="Normal 3 6 6 4" xfId="4390"/>
    <cellStyle name="Normal 3 6 6 4 2" xfId="6864"/>
    <cellStyle name="Normal 3 6 6 4 3" xfId="9260"/>
    <cellStyle name="Normal 3 6 6 4 4" xfId="11944"/>
    <cellStyle name="Normal 3 6 6 4 5" xfId="14355"/>
    <cellStyle name="Normal 3 6 6 5" xfId="5040"/>
    <cellStyle name="Normal 3 6 6 6" xfId="7432"/>
    <cellStyle name="Normal 3 6 6 7" xfId="10114"/>
    <cellStyle name="Normal 3 6 6 8" xfId="12527"/>
    <cellStyle name="Normal 3 6 6 9" xfId="2735"/>
    <cellStyle name="Normal 3 6 7" xfId="1085"/>
    <cellStyle name="Normal 3 6 7 2" xfId="5197"/>
    <cellStyle name="Normal 3 6 7 3" xfId="7589"/>
    <cellStyle name="Normal 3 6 7 4" xfId="10272"/>
    <cellStyle name="Normal 3 6 7 5" xfId="12684"/>
    <cellStyle name="Normal 3 6 7 6" xfId="2895"/>
    <cellStyle name="Normal 3 6 8" xfId="1086"/>
    <cellStyle name="Normal 3 6 8 2" xfId="5789"/>
    <cellStyle name="Normal 3 6 8 3" xfId="8185"/>
    <cellStyle name="Normal 3 6 8 4" xfId="10869"/>
    <cellStyle name="Normal 3 6 8 5" xfId="13280"/>
    <cellStyle name="Normal 3 6 8 6" xfId="3319"/>
    <cellStyle name="Normal 3 6 9" xfId="1087"/>
    <cellStyle name="Normal 3 6 9 2" xfId="6364"/>
    <cellStyle name="Normal 3 6 9 3" xfId="8760"/>
    <cellStyle name="Normal 3 6 9 4" xfId="11444"/>
    <cellStyle name="Normal 3 6 9 5" xfId="13855"/>
    <cellStyle name="Normal 3 6 9 6" xfId="3890"/>
    <cellStyle name="Normal 3 60" xfId="1088"/>
    <cellStyle name="Normal 3 60 10" xfId="1089"/>
    <cellStyle name="Normal 3 60 10 2" xfId="4539"/>
    <cellStyle name="Normal 3 60 11" xfId="1090"/>
    <cellStyle name="Normal 3 60 11 2" xfId="6933"/>
    <cellStyle name="Normal 3 60 12" xfId="1091"/>
    <cellStyle name="Normal 3 60 12 2" xfId="9393"/>
    <cellStyle name="Normal 3 60 13" xfId="1092"/>
    <cellStyle name="Normal 3 60 13 2" xfId="9488"/>
    <cellStyle name="Normal 3 60 14" xfId="1093"/>
    <cellStyle name="Normal 3 60 14 2" xfId="9572"/>
    <cellStyle name="Normal 3 60 15" xfId="1865"/>
    <cellStyle name="Normal 3 60 16" xfId="12029"/>
    <cellStyle name="Normal 3 60 2" xfId="1094"/>
    <cellStyle name="Normal 3 60 2 2" xfId="2053"/>
    <cellStyle name="Normal 3 60 2 2 2" xfId="5372"/>
    <cellStyle name="Normal 3 60 2 2 3" xfId="7765"/>
    <cellStyle name="Normal 3 60 2 2 4" xfId="10449"/>
    <cellStyle name="Normal 3 60 2 2 5" xfId="12860"/>
    <cellStyle name="Normal 3 60 2 3" xfId="3476"/>
    <cellStyle name="Normal 3 60 2 3 2" xfId="5948"/>
    <cellStyle name="Normal 3 60 2 3 3" xfId="8344"/>
    <cellStyle name="Normal 3 60 2 3 4" xfId="11028"/>
    <cellStyle name="Normal 3 60 2 3 5" xfId="13439"/>
    <cellStyle name="Normal 3 60 2 4" xfId="4047"/>
    <cellStyle name="Normal 3 60 2 4 2" xfId="6521"/>
    <cellStyle name="Normal 3 60 2 4 3" xfId="8917"/>
    <cellStyle name="Normal 3 60 2 4 4" xfId="11601"/>
    <cellStyle name="Normal 3 60 2 4 5" xfId="14012"/>
    <cellStyle name="Normal 3 60 2 5" xfId="4697"/>
    <cellStyle name="Normal 3 60 2 6" xfId="7089"/>
    <cellStyle name="Normal 3 60 2 7" xfId="9771"/>
    <cellStyle name="Normal 3 60 2 8" xfId="12184"/>
    <cellStyle name="Normal 3 60 3" xfId="1095"/>
    <cellStyle name="Normal 3 60 3 2" xfId="2239"/>
    <cellStyle name="Normal 3 60 3 2 2" xfId="5464"/>
    <cellStyle name="Normal 3 60 3 2 3" xfId="7859"/>
    <cellStyle name="Normal 3 60 3 2 4" xfId="10543"/>
    <cellStyle name="Normal 3 60 3 2 5" xfId="12954"/>
    <cellStyle name="Normal 3 60 3 3" xfId="3569"/>
    <cellStyle name="Normal 3 60 3 3 2" xfId="6042"/>
    <cellStyle name="Normal 3 60 3 3 3" xfId="8438"/>
    <cellStyle name="Normal 3 60 3 3 4" xfId="11122"/>
    <cellStyle name="Normal 3 60 3 3 5" xfId="13533"/>
    <cellStyle name="Normal 3 60 3 4" xfId="4141"/>
    <cellStyle name="Normal 3 60 3 4 2" xfId="6615"/>
    <cellStyle name="Normal 3 60 3 4 3" xfId="9011"/>
    <cellStyle name="Normal 3 60 3 4 4" xfId="11695"/>
    <cellStyle name="Normal 3 60 3 4 5" xfId="14106"/>
    <cellStyle name="Normal 3 60 3 5" xfId="4791"/>
    <cellStyle name="Normal 3 60 3 6" xfId="7183"/>
    <cellStyle name="Normal 3 60 3 7" xfId="9865"/>
    <cellStyle name="Normal 3 60 3 8" xfId="12278"/>
    <cellStyle name="Normal 3 60 4" xfId="1096"/>
    <cellStyle name="Normal 3 60 4 2" xfId="3088"/>
    <cellStyle name="Normal 3 60 4 2 2" xfId="5557"/>
    <cellStyle name="Normal 3 60 4 2 3" xfId="7952"/>
    <cellStyle name="Normal 3 60 4 2 4" xfId="10636"/>
    <cellStyle name="Normal 3 60 4 2 5" xfId="13047"/>
    <cellStyle name="Normal 3 60 4 3" xfId="3662"/>
    <cellStyle name="Normal 3 60 4 3 2" xfId="6135"/>
    <cellStyle name="Normal 3 60 4 3 3" xfId="8531"/>
    <cellStyle name="Normal 3 60 4 3 4" xfId="11215"/>
    <cellStyle name="Normal 3 60 4 3 5" xfId="13626"/>
    <cellStyle name="Normal 3 60 4 4" xfId="4234"/>
    <cellStyle name="Normal 3 60 4 4 2" xfId="6708"/>
    <cellStyle name="Normal 3 60 4 4 3" xfId="9104"/>
    <cellStyle name="Normal 3 60 4 4 4" xfId="11788"/>
    <cellStyle name="Normal 3 60 4 4 5" xfId="14199"/>
    <cellStyle name="Normal 3 60 4 5" xfId="4884"/>
    <cellStyle name="Normal 3 60 4 6" xfId="7276"/>
    <cellStyle name="Normal 3 60 4 7" xfId="9958"/>
    <cellStyle name="Normal 3 60 4 8" xfId="12371"/>
    <cellStyle name="Normal 3 60 4 9" xfId="2583"/>
    <cellStyle name="Normal 3 60 5" xfId="1097"/>
    <cellStyle name="Normal 3 60 5 2" xfId="3174"/>
    <cellStyle name="Normal 3 60 5 2 2" xfId="5643"/>
    <cellStyle name="Normal 3 60 5 2 3" xfId="8039"/>
    <cellStyle name="Normal 3 60 5 2 4" xfId="10723"/>
    <cellStyle name="Normal 3 60 5 2 5" xfId="13134"/>
    <cellStyle name="Normal 3 60 5 3" xfId="3748"/>
    <cellStyle name="Normal 3 60 5 3 2" xfId="6222"/>
    <cellStyle name="Normal 3 60 5 3 3" xfId="8618"/>
    <cellStyle name="Normal 3 60 5 3 4" xfId="11302"/>
    <cellStyle name="Normal 3 60 5 3 5" xfId="13713"/>
    <cellStyle name="Normal 3 60 5 4" xfId="4321"/>
    <cellStyle name="Normal 3 60 5 4 2" xfId="6795"/>
    <cellStyle name="Normal 3 60 5 4 3" xfId="9191"/>
    <cellStyle name="Normal 3 60 5 4 4" xfId="11875"/>
    <cellStyle name="Normal 3 60 5 4 5" xfId="14286"/>
    <cellStyle name="Normal 3 60 5 5" xfId="4971"/>
    <cellStyle name="Normal 3 60 5 6" xfId="7363"/>
    <cellStyle name="Normal 3 60 5 7" xfId="10045"/>
    <cellStyle name="Normal 3 60 5 8" xfId="12458"/>
    <cellStyle name="Normal 3 60 5 9" xfId="2667"/>
    <cellStyle name="Normal 3 60 6" xfId="1098"/>
    <cellStyle name="Normal 3 60 6 2" xfId="3243"/>
    <cellStyle name="Normal 3 60 6 2 2" xfId="5713"/>
    <cellStyle name="Normal 3 60 6 2 3" xfId="8109"/>
    <cellStyle name="Normal 3 60 6 2 4" xfId="10793"/>
    <cellStyle name="Normal 3 60 6 2 5" xfId="13204"/>
    <cellStyle name="Normal 3 60 6 3" xfId="3818"/>
    <cellStyle name="Normal 3 60 6 3 2" xfId="6292"/>
    <cellStyle name="Normal 3 60 6 3 3" xfId="8688"/>
    <cellStyle name="Normal 3 60 6 3 4" xfId="11372"/>
    <cellStyle name="Normal 3 60 6 3 5" xfId="13783"/>
    <cellStyle name="Normal 3 60 6 4" xfId="4391"/>
    <cellStyle name="Normal 3 60 6 4 2" xfId="6865"/>
    <cellStyle name="Normal 3 60 6 4 3" xfId="9261"/>
    <cellStyle name="Normal 3 60 6 4 4" xfId="11945"/>
    <cellStyle name="Normal 3 60 6 4 5" xfId="14356"/>
    <cellStyle name="Normal 3 60 6 5" xfId="5041"/>
    <cellStyle name="Normal 3 60 6 6" xfId="7433"/>
    <cellStyle name="Normal 3 60 6 7" xfId="10115"/>
    <cellStyle name="Normal 3 60 6 8" xfId="12528"/>
    <cellStyle name="Normal 3 60 6 9" xfId="2736"/>
    <cellStyle name="Normal 3 60 7" xfId="1099"/>
    <cellStyle name="Normal 3 60 7 2" xfId="5198"/>
    <cellStyle name="Normal 3 60 7 3" xfId="7590"/>
    <cellStyle name="Normal 3 60 7 4" xfId="10273"/>
    <cellStyle name="Normal 3 60 7 5" xfId="12685"/>
    <cellStyle name="Normal 3 60 7 6" xfId="2896"/>
    <cellStyle name="Normal 3 60 8" xfId="1100"/>
    <cellStyle name="Normal 3 60 8 2" xfId="5790"/>
    <cellStyle name="Normal 3 60 8 3" xfId="8186"/>
    <cellStyle name="Normal 3 60 8 4" xfId="10870"/>
    <cellStyle name="Normal 3 60 8 5" xfId="13281"/>
    <cellStyle name="Normal 3 60 8 6" xfId="3320"/>
    <cellStyle name="Normal 3 60 9" xfId="1101"/>
    <cellStyle name="Normal 3 60 9 2" xfId="6365"/>
    <cellStyle name="Normal 3 60 9 3" xfId="8761"/>
    <cellStyle name="Normal 3 60 9 4" xfId="11445"/>
    <cellStyle name="Normal 3 60 9 5" xfId="13856"/>
    <cellStyle name="Normal 3 60 9 6" xfId="3891"/>
    <cellStyle name="Normal 3 61" xfId="1102"/>
    <cellStyle name="Normal 3 61 10" xfId="1103"/>
    <cellStyle name="Normal 3 61 10 2" xfId="4540"/>
    <cellStyle name="Normal 3 61 11" xfId="1104"/>
    <cellStyle name="Normal 3 61 11 2" xfId="6934"/>
    <cellStyle name="Normal 3 61 12" xfId="1105"/>
    <cellStyle name="Normal 3 61 12 2" xfId="9394"/>
    <cellStyle name="Normal 3 61 13" xfId="1106"/>
    <cellStyle name="Normal 3 61 13 2" xfId="9489"/>
    <cellStyle name="Normal 3 61 14" xfId="1107"/>
    <cellStyle name="Normal 3 61 14 2" xfId="9573"/>
    <cellStyle name="Normal 3 61 15" xfId="1866"/>
    <cellStyle name="Normal 3 61 16" xfId="12030"/>
    <cellStyle name="Normal 3 61 2" xfId="1108"/>
    <cellStyle name="Normal 3 61 2 2" xfId="2054"/>
    <cellStyle name="Normal 3 61 2 2 2" xfId="5373"/>
    <cellStyle name="Normal 3 61 2 2 3" xfId="7766"/>
    <cellStyle name="Normal 3 61 2 2 4" xfId="10450"/>
    <cellStyle name="Normal 3 61 2 2 5" xfId="12861"/>
    <cellStyle name="Normal 3 61 2 3" xfId="3477"/>
    <cellStyle name="Normal 3 61 2 3 2" xfId="5949"/>
    <cellStyle name="Normal 3 61 2 3 3" xfId="8345"/>
    <cellStyle name="Normal 3 61 2 3 4" xfId="11029"/>
    <cellStyle name="Normal 3 61 2 3 5" xfId="13440"/>
    <cellStyle name="Normal 3 61 2 4" xfId="4048"/>
    <cellStyle name="Normal 3 61 2 4 2" xfId="6522"/>
    <cellStyle name="Normal 3 61 2 4 3" xfId="8918"/>
    <cellStyle name="Normal 3 61 2 4 4" xfId="11602"/>
    <cellStyle name="Normal 3 61 2 4 5" xfId="14013"/>
    <cellStyle name="Normal 3 61 2 5" xfId="4698"/>
    <cellStyle name="Normal 3 61 2 6" xfId="7090"/>
    <cellStyle name="Normal 3 61 2 7" xfId="9772"/>
    <cellStyle name="Normal 3 61 2 8" xfId="12185"/>
    <cellStyle name="Normal 3 61 3" xfId="1109"/>
    <cellStyle name="Normal 3 61 3 2" xfId="2240"/>
    <cellStyle name="Normal 3 61 3 2 2" xfId="5465"/>
    <cellStyle name="Normal 3 61 3 2 3" xfId="7860"/>
    <cellStyle name="Normal 3 61 3 2 4" xfId="10544"/>
    <cellStyle name="Normal 3 61 3 2 5" xfId="12955"/>
    <cellStyle name="Normal 3 61 3 3" xfId="3570"/>
    <cellStyle name="Normal 3 61 3 3 2" xfId="6043"/>
    <cellStyle name="Normal 3 61 3 3 3" xfId="8439"/>
    <cellStyle name="Normal 3 61 3 3 4" xfId="11123"/>
    <cellStyle name="Normal 3 61 3 3 5" xfId="13534"/>
    <cellStyle name="Normal 3 61 3 4" xfId="4142"/>
    <cellStyle name="Normal 3 61 3 4 2" xfId="6616"/>
    <cellStyle name="Normal 3 61 3 4 3" xfId="9012"/>
    <cellStyle name="Normal 3 61 3 4 4" xfId="11696"/>
    <cellStyle name="Normal 3 61 3 4 5" xfId="14107"/>
    <cellStyle name="Normal 3 61 3 5" xfId="4792"/>
    <cellStyle name="Normal 3 61 3 6" xfId="7184"/>
    <cellStyle name="Normal 3 61 3 7" xfId="9866"/>
    <cellStyle name="Normal 3 61 3 8" xfId="12279"/>
    <cellStyle name="Normal 3 61 4" xfId="1110"/>
    <cellStyle name="Normal 3 61 4 2" xfId="3089"/>
    <cellStyle name="Normal 3 61 4 2 2" xfId="5558"/>
    <cellStyle name="Normal 3 61 4 2 3" xfId="7953"/>
    <cellStyle name="Normal 3 61 4 2 4" xfId="10637"/>
    <cellStyle name="Normal 3 61 4 2 5" xfId="13048"/>
    <cellStyle name="Normal 3 61 4 3" xfId="3663"/>
    <cellStyle name="Normal 3 61 4 3 2" xfId="6136"/>
    <cellStyle name="Normal 3 61 4 3 3" xfId="8532"/>
    <cellStyle name="Normal 3 61 4 3 4" xfId="11216"/>
    <cellStyle name="Normal 3 61 4 3 5" xfId="13627"/>
    <cellStyle name="Normal 3 61 4 4" xfId="4235"/>
    <cellStyle name="Normal 3 61 4 4 2" xfId="6709"/>
    <cellStyle name="Normal 3 61 4 4 3" xfId="9105"/>
    <cellStyle name="Normal 3 61 4 4 4" xfId="11789"/>
    <cellStyle name="Normal 3 61 4 4 5" xfId="14200"/>
    <cellStyle name="Normal 3 61 4 5" xfId="4885"/>
    <cellStyle name="Normal 3 61 4 6" xfId="7277"/>
    <cellStyle name="Normal 3 61 4 7" xfId="9959"/>
    <cellStyle name="Normal 3 61 4 8" xfId="12372"/>
    <cellStyle name="Normal 3 61 4 9" xfId="2584"/>
    <cellStyle name="Normal 3 61 5" xfId="1111"/>
    <cellStyle name="Normal 3 61 5 2" xfId="3175"/>
    <cellStyle name="Normal 3 61 5 2 2" xfId="5644"/>
    <cellStyle name="Normal 3 61 5 2 3" xfId="8040"/>
    <cellStyle name="Normal 3 61 5 2 4" xfId="10724"/>
    <cellStyle name="Normal 3 61 5 2 5" xfId="13135"/>
    <cellStyle name="Normal 3 61 5 3" xfId="3749"/>
    <cellStyle name="Normal 3 61 5 3 2" xfId="6223"/>
    <cellStyle name="Normal 3 61 5 3 3" xfId="8619"/>
    <cellStyle name="Normal 3 61 5 3 4" xfId="11303"/>
    <cellStyle name="Normal 3 61 5 3 5" xfId="13714"/>
    <cellStyle name="Normal 3 61 5 4" xfId="4322"/>
    <cellStyle name="Normal 3 61 5 4 2" xfId="6796"/>
    <cellStyle name="Normal 3 61 5 4 3" xfId="9192"/>
    <cellStyle name="Normal 3 61 5 4 4" xfId="11876"/>
    <cellStyle name="Normal 3 61 5 4 5" xfId="14287"/>
    <cellStyle name="Normal 3 61 5 5" xfId="4972"/>
    <cellStyle name="Normal 3 61 5 6" xfId="7364"/>
    <cellStyle name="Normal 3 61 5 7" xfId="10046"/>
    <cellStyle name="Normal 3 61 5 8" xfId="12459"/>
    <cellStyle name="Normal 3 61 5 9" xfId="2668"/>
    <cellStyle name="Normal 3 61 6" xfId="1112"/>
    <cellStyle name="Normal 3 61 6 2" xfId="3244"/>
    <cellStyle name="Normal 3 61 6 2 2" xfId="5714"/>
    <cellStyle name="Normal 3 61 6 2 3" xfId="8110"/>
    <cellStyle name="Normal 3 61 6 2 4" xfId="10794"/>
    <cellStyle name="Normal 3 61 6 2 5" xfId="13205"/>
    <cellStyle name="Normal 3 61 6 3" xfId="3819"/>
    <cellStyle name="Normal 3 61 6 3 2" xfId="6293"/>
    <cellStyle name="Normal 3 61 6 3 3" xfId="8689"/>
    <cellStyle name="Normal 3 61 6 3 4" xfId="11373"/>
    <cellStyle name="Normal 3 61 6 3 5" xfId="13784"/>
    <cellStyle name="Normal 3 61 6 4" xfId="4392"/>
    <cellStyle name="Normal 3 61 6 4 2" xfId="6866"/>
    <cellStyle name="Normal 3 61 6 4 3" xfId="9262"/>
    <cellStyle name="Normal 3 61 6 4 4" xfId="11946"/>
    <cellStyle name="Normal 3 61 6 4 5" xfId="14357"/>
    <cellStyle name="Normal 3 61 6 5" xfId="5042"/>
    <cellStyle name="Normal 3 61 6 6" xfId="7434"/>
    <cellStyle name="Normal 3 61 6 7" xfId="10116"/>
    <cellStyle name="Normal 3 61 6 8" xfId="12529"/>
    <cellStyle name="Normal 3 61 6 9" xfId="2737"/>
    <cellStyle name="Normal 3 61 7" xfId="1113"/>
    <cellStyle name="Normal 3 61 7 2" xfId="5199"/>
    <cellStyle name="Normal 3 61 7 3" xfId="7591"/>
    <cellStyle name="Normal 3 61 7 4" xfId="10274"/>
    <cellStyle name="Normal 3 61 7 5" xfId="12686"/>
    <cellStyle name="Normal 3 61 7 6" xfId="2897"/>
    <cellStyle name="Normal 3 61 8" xfId="1114"/>
    <cellStyle name="Normal 3 61 8 2" xfId="5791"/>
    <cellStyle name="Normal 3 61 8 3" xfId="8187"/>
    <cellStyle name="Normal 3 61 8 4" xfId="10871"/>
    <cellStyle name="Normal 3 61 8 5" xfId="13282"/>
    <cellStyle name="Normal 3 61 8 6" xfId="3321"/>
    <cellStyle name="Normal 3 61 9" xfId="1115"/>
    <cellStyle name="Normal 3 61 9 2" xfId="6366"/>
    <cellStyle name="Normal 3 61 9 3" xfId="8762"/>
    <cellStyle name="Normal 3 61 9 4" xfId="11446"/>
    <cellStyle name="Normal 3 61 9 5" xfId="13857"/>
    <cellStyle name="Normal 3 61 9 6" xfId="3892"/>
    <cellStyle name="Normal 3 62" xfId="1116"/>
    <cellStyle name="Normal 3 62 10" xfId="1117"/>
    <cellStyle name="Normal 3 62 10 2" xfId="4541"/>
    <cellStyle name="Normal 3 62 11" xfId="1118"/>
    <cellStyle name="Normal 3 62 11 2" xfId="6935"/>
    <cellStyle name="Normal 3 62 12" xfId="1119"/>
    <cellStyle name="Normal 3 62 12 2" xfId="9395"/>
    <cellStyle name="Normal 3 62 13" xfId="1120"/>
    <cellStyle name="Normal 3 62 13 2" xfId="9490"/>
    <cellStyle name="Normal 3 62 14" xfId="1121"/>
    <cellStyle name="Normal 3 62 14 2" xfId="9574"/>
    <cellStyle name="Normal 3 62 15" xfId="1867"/>
    <cellStyle name="Normal 3 62 16" xfId="12031"/>
    <cellStyle name="Normal 3 62 2" xfId="1122"/>
    <cellStyle name="Normal 3 62 2 2" xfId="2055"/>
    <cellStyle name="Normal 3 62 2 2 2" xfId="5374"/>
    <cellStyle name="Normal 3 62 2 2 3" xfId="7767"/>
    <cellStyle name="Normal 3 62 2 2 4" xfId="10451"/>
    <cellStyle name="Normal 3 62 2 2 5" xfId="12862"/>
    <cellStyle name="Normal 3 62 2 3" xfId="3478"/>
    <cellStyle name="Normal 3 62 2 3 2" xfId="5950"/>
    <cellStyle name="Normal 3 62 2 3 3" xfId="8346"/>
    <cellStyle name="Normal 3 62 2 3 4" xfId="11030"/>
    <cellStyle name="Normal 3 62 2 3 5" xfId="13441"/>
    <cellStyle name="Normal 3 62 2 4" xfId="4049"/>
    <cellStyle name="Normal 3 62 2 4 2" xfId="6523"/>
    <cellStyle name="Normal 3 62 2 4 3" xfId="8919"/>
    <cellStyle name="Normal 3 62 2 4 4" xfId="11603"/>
    <cellStyle name="Normal 3 62 2 4 5" xfId="14014"/>
    <cellStyle name="Normal 3 62 2 5" xfId="4699"/>
    <cellStyle name="Normal 3 62 2 6" xfId="7091"/>
    <cellStyle name="Normal 3 62 2 7" xfId="9773"/>
    <cellStyle name="Normal 3 62 2 8" xfId="12186"/>
    <cellStyle name="Normal 3 62 3" xfId="1123"/>
    <cellStyle name="Normal 3 62 3 2" xfId="2241"/>
    <cellStyle name="Normal 3 62 3 2 2" xfId="5466"/>
    <cellStyle name="Normal 3 62 3 2 3" xfId="7861"/>
    <cellStyle name="Normal 3 62 3 2 4" xfId="10545"/>
    <cellStyle name="Normal 3 62 3 2 5" xfId="12956"/>
    <cellStyle name="Normal 3 62 3 3" xfId="3571"/>
    <cellStyle name="Normal 3 62 3 3 2" xfId="6044"/>
    <cellStyle name="Normal 3 62 3 3 3" xfId="8440"/>
    <cellStyle name="Normal 3 62 3 3 4" xfId="11124"/>
    <cellStyle name="Normal 3 62 3 3 5" xfId="13535"/>
    <cellStyle name="Normal 3 62 3 4" xfId="4143"/>
    <cellStyle name="Normal 3 62 3 4 2" xfId="6617"/>
    <cellStyle name="Normal 3 62 3 4 3" xfId="9013"/>
    <cellStyle name="Normal 3 62 3 4 4" xfId="11697"/>
    <cellStyle name="Normal 3 62 3 4 5" xfId="14108"/>
    <cellStyle name="Normal 3 62 3 5" xfId="4793"/>
    <cellStyle name="Normal 3 62 3 6" xfId="7185"/>
    <cellStyle name="Normal 3 62 3 7" xfId="9867"/>
    <cellStyle name="Normal 3 62 3 8" xfId="12280"/>
    <cellStyle name="Normal 3 62 4" xfId="1124"/>
    <cellStyle name="Normal 3 62 4 2" xfId="3090"/>
    <cellStyle name="Normal 3 62 4 2 2" xfId="5559"/>
    <cellStyle name="Normal 3 62 4 2 3" xfId="7954"/>
    <cellStyle name="Normal 3 62 4 2 4" xfId="10638"/>
    <cellStyle name="Normal 3 62 4 2 5" xfId="13049"/>
    <cellStyle name="Normal 3 62 4 3" xfId="3664"/>
    <cellStyle name="Normal 3 62 4 3 2" xfId="6137"/>
    <cellStyle name="Normal 3 62 4 3 3" xfId="8533"/>
    <cellStyle name="Normal 3 62 4 3 4" xfId="11217"/>
    <cellStyle name="Normal 3 62 4 3 5" xfId="13628"/>
    <cellStyle name="Normal 3 62 4 4" xfId="4236"/>
    <cellStyle name="Normal 3 62 4 4 2" xfId="6710"/>
    <cellStyle name="Normal 3 62 4 4 3" xfId="9106"/>
    <cellStyle name="Normal 3 62 4 4 4" xfId="11790"/>
    <cellStyle name="Normal 3 62 4 4 5" xfId="14201"/>
    <cellStyle name="Normal 3 62 4 5" xfId="4886"/>
    <cellStyle name="Normal 3 62 4 6" xfId="7278"/>
    <cellStyle name="Normal 3 62 4 7" xfId="9960"/>
    <cellStyle name="Normal 3 62 4 8" xfId="12373"/>
    <cellStyle name="Normal 3 62 4 9" xfId="2585"/>
    <cellStyle name="Normal 3 62 5" xfId="1125"/>
    <cellStyle name="Normal 3 62 5 2" xfId="3176"/>
    <cellStyle name="Normal 3 62 5 2 2" xfId="5645"/>
    <cellStyle name="Normal 3 62 5 2 3" xfId="8041"/>
    <cellStyle name="Normal 3 62 5 2 4" xfId="10725"/>
    <cellStyle name="Normal 3 62 5 2 5" xfId="13136"/>
    <cellStyle name="Normal 3 62 5 3" xfId="3750"/>
    <cellStyle name="Normal 3 62 5 3 2" xfId="6224"/>
    <cellStyle name="Normal 3 62 5 3 3" xfId="8620"/>
    <cellStyle name="Normal 3 62 5 3 4" xfId="11304"/>
    <cellStyle name="Normal 3 62 5 3 5" xfId="13715"/>
    <cellStyle name="Normal 3 62 5 4" xfId="4323"/>
    <cellStyle name="Normal 3 62 5 4 2" xfId="6797"/>
    <cellStyle name="Normal 3 62 5 4 3" xfId="9193"/>
    <cellStyle name="Normal 3 62 5 4 4" xfId="11877"/>
    <cellStyle name="Normal 3 62 5 4 5" xfId="14288"/>
    <cellStyle name="Normal 3 62 5 5" xfId="4973"/>
    <cellStyle name="Normal 3 62 5 6" xfId="7365"/>
    <cellStyle name="Normal 3 62 5 7" xfId="10047"/>
    <cellStyle name="Normal 3 62 5 8" xfId="12460"/>
    <cellStyle name="Normal 3 62 5 9" xfId="2669"/>
    <cellStyle name="Normal 3 62 6" xfId="1126"/>
    <cellStyle name="Normal 3 62 6 2" xfId="3245"/>
    <cellStyle name="Normal 3 62 6 2 2" xfId="5715"/>
    <cellStyle name="Normal 3 62 6 2 3" xfId="8111"/>
    <cellStyle name="Normal 3 62 6 2 4" xfId="10795"/>
    <cellStyle name="Normal 3 62 6 2 5" xfId="13206"/>
    <cellStyle name="Normal 3 62 6 3" xfId="3820"/>
    <cellStyle name="Normal 3 62 6 3 2" xfId="6294"/>
    <cellStyle name="Normal 3 62 6 3 3" xfId="8690"/>
    <cellStyle name="Normal 3 62 6 3 4" xfId="11374"/>
    <cellStyle name="Normal 3 62 6 3 5" xfId="13785"/>
    <cellStyle name="Normal 3 62 6 4" xfId="4393"/>
    <cellStyle name="Normal 3 62 6 4 2" xfId="6867"/>
    <cellStyle name="Normal 3 62 6 4 3" xfId="9263"/>
    <cellStyle name="Normal 3 62 6 4 4" xfId="11947"/>
    <cellStyle name="Normal 3 62 6 4 5" xfId="14358"/>
    <cellStyle name="Normal 3 62 6 5" xfId="5043"/>
    <cellStyle name="Normal 3 62 6 6" xfId="7435"/>
    <cellStyle name="Normal 3 62 6 7" xfId="10117"/>
    <cellStyle name="Normal 3 62 6 8" xfId="12530"/>
    <cellStyle name="Normal 3 62 6 9" xfId="2738"/>
    <cellStyle name="Normal 3 62 7" xfId="1127"/>
    <cellStyle name="Normal 3 62 7 2" xfId="5200"/>
    <cellStyle name="Normal 3 62 7 3" xfId="7592"/>
    <cellStyle name="Normal 3 62 7 4" xfId="10275"/>
    <cellStyle name="Normal 3 62 7 5" xfId="12687"/>
    <cellStyle name="Normal 3 62 7 6" xfId="2898"/>
    <cellStyle name="Normal 3 62 8" xfId="1128"/>
    <cellStyle name="Normal 3 62 8 2" xfId="5792"/>
    <cellStyle name="Normal 3 62 8 3" xfId="8188"/>
    <cellStyle name="Normal 3 62 8 4" xfId="10872"/>
    <cellStyle name="Normal 3 62 8 5" xfId="13283"/>
    <cellStyle name="Normal 3 62 8 6" xfId="3322"/>
    <cellStyle name="Normal 3 62 9" xfId="1129"/>
    <cellStyle name="Normal 3 62 9 2" xfId="6367"/>
    <cellStyle name="Normal 3 62 9 3" xfId="8763"/>
    <cellStyle name="Normal 3 62 9 4" xfId="11447"/>
    <cellStyle name="Normal 3 62 9 5" xfId="13858"/>
    <cellStyle name="Normal 3 62 9 6" xfId="3893"/>
    <cellStyle name="Normal 3 63" xfId="1130"/>
    <cellStyle name="Normal 3 63 10" xfId="1131"/>
    <cellStyle name="Normal 3 63 10 2" xfId="4542"/>
    <cellStyle name="Normal 3 63 11" xfId="1132"/>
    <cellStyle name="Normal 3 63 11 2" xfId="6936"/>
    <cellStyle name="Normal 3 63 12" xfId="1133"/>
    <cellStyle name="Normal 3 63 12 2" xfId="9396"/>
    <cellStyle name="Normal 3 63 13" xfId="1134"/>
    <cellStyle name="Normal 3 63 13 2" xfId="9491"/>
    <cellStyle name="Normal 3 63 14" xfId="1135"/>
    <cellStyle name="Normal 3 63 14 2" xfId="9575"/>
    <cellStyle name="Normal 3 63 15" xfId="1868"/>
    <cellStyle name="Normal 3 63 16" xfId="12032"/>
    <cellStyle name="Normal 3 63 2" xfId="1136"/>
    <cellStyle name="Normal 3 63 2 2" xfId="2056"/>
    <cellStyle name="Normal 3 63 2 2 2" xfId="5375"/>
    <cellStyle name="Normal 3 63 2 2 3" xfId="7768"/>
    <cellStyle name="Normal 3 63 2 2 4" xfId="10452"/>
    <cellStyle name="Normal 3 63 2 2 5" xfId="12863"/>
    <cellStyle name="Normal 3 63 2 3" xfId="3479"/>
    <cellStyle name="Normal 3 63 2 3 2" xfId="5951"/>
    <cellStyle name="Normal 3 63 2 3 3" xfId="8347"/>
    <cellStyle name="Normal 3 63 2 3 4" xfId="11031"/>
    <cellStyle name="Normal 3 63 2 3 5" xfId="13442"/>
    <cellStyle name="Normal 3 63 2 4" xfId="4050"/>
    <cellStyle name="Normal 3 63 2 4 2" xfId="6524"/>
    <cellStyle name="Normal 3 63 2 4 3" xfId="8920"/>
    <cellStyle name="Normal 3 63 2 4 4" xfId="11604"/>
    <cellStyle name="Normal 3 63 2 4 5" xfId="14015"/>
    <cellStyle name="Normal 3 63 2 5" xfId="4700"/>
    <cellStyle name="Normal 3 63 2 6" xfId="7092"/>
    <cellStyle name="Normal 3 63 2 7" xfId="9774"/>
    <cellStyle name="Normal 3 63 2 8" xfId="12187"/>
    <cellStyle name="Normal 3 63 3" xfId="1137"/>
    <cellStyle name="Normal 3 63 3 2" xfId="2242"/>
    <cellStyle name="Normal 3 63 3 2 2" xfId="5467"/>
    <cellStyle name="Normal 3 63 3 2 3" xfId="7862"/>
    <cellStyle name="Normal 3 63 3 2 4" xfId="10546"/>
    <cellStyle name="Normal 3 63 3 2 5" xfId="12957"/>
    <cellStyle name="Normal 3 63 3 3" xfId="3572"/>
    <cellStyle name="Normal 3 63 3 3 2" xfId="6045"/>
    <cellStyle name="Normal 3 63 3 3 3" xfId="8441"/>
    <cellStyle name="Normal 3 63 3 3 4" xfId="11125"/>
    <cellStyle name="Normal 3 63 3 3 5" xfId="13536"/>
    <cellStyle name="Normal 3 63 3 4" xfId="4144"/>
    <cellStyle name="Normal 3 63 3 4 2" xfId="6618"/>
    <cellStyle name="Normal 3 63 3 4 3" xfId="9014"/>
    <cellStyle name="Normal 3 63 3 4 4" xfId="11698"/>
    <cellStyle name="Normal 3 63 3 4 5" xfId="14109"/>
    <cellStyle name="Normal 3 63 3 5" xfId="4794"/>
    <cellStyle name="Normal 3 63 3 6" xfId="7186"/>
    <cellStyle name="Normal 3 63 3 7" xfId="9868"/>
    <cellStyle name="Normal 3 63 3 8" xfId="12281"/>
    <cellStyle name="Normal 3 63 4" xfId="1138"/>
    <cellStyle name="Normal 3 63 4 2" xfId="3091"/>
    <cellStyle name="Normal 3 63 4 2 2" xfId="5560"/>
    <cellStyle name="Normal 3 63 4 2 3" xfId="7955"/>
    <cellStyle name="Normal 3 63 4 2 4" xfId="10639"/>
    <cellStyle name="Normal 3 63 4 2 5" xfId="13050"/>
    <cellStyle name="Normal 3 63 4 3" xfId="3665"/>
    <cellStyle name="Normal 3 63 4 3 2" xfId="6138"/>
    <cellStyle name="Normal 3 63 4 3 3" xfId="8534"/>
    <cellStyle name="Normal 3 63 4 3 4" xfId="11218"/>
    <cellStyle name="Normal 3 63 4 3 5" xfId="13629"/>
    <cellStyle name="Normal 3 63 4 4" xfId="4237"/>
    <cellStyle name="Normal 3 63 4 4 2" xfId="6711"/>
    <cellStyle name="Normal 3 63 4 4 3" xfId="9107"/>
    <cellStyle name="Normal 3 63 4 4 4" xfId="11791"/>
    <cellStyle name="Normal 3 63 4 4 5" xfId="14202"/>
    <cellStyle name="Normal 3 63 4 5" xfId="4887"/>
    <cellStyle name="Normal 3 63 4 6" xfId="7279"/>
    <cellStyle name="Normal 3 63 4 7" xfId="9961"/>
    <cellStyle name="Normal 3 63 4 8" xfId="12374"/>
    <cellStyle name="Normal 3 63 4 9" xfId="2586"/>
    <cellStyle name="Normal 3 63 5" xfId="1139"/>
    <cellStyle name="Normal 3 63 5 2" xfId="3177"/>
    <cellStyle name="Normal 3 63 5 2 2" xfId="5646"/>
    <cellStyle name="Normal 3 63 5 2 3" xfId="8042"/>
    <cellStyle name="Normal 3 63 5 2 4" xfId="10726"/>
    <cellStyle name="Normal 3 63 5 2 5" xfId="13137"/>
    <cellStyle name="Normal 3 63 5 3" xfId="3751"/>
    <cellStyle name="Normal 3 63 5 3 2" xfId="6225"/>
    <cellStyle name="Normal 3 63 5 3 3" xfId="8621"/>
    <cellStyle name="Normal 3 63 5 3 4" xfId="11305"/>
    <cellStyle name="Normal 3 63 5 3 5" xfId="13716"/>
    <cellStyle name="Normal 3 63 5 4" xfId="4324"/>
    <cellStyle name="Normal 3 63 5 4 2" xfId="6798"/>
    <cellStyle name="Normal 3 63 5 4 3" xfId="9194"/>
    <cellStyle name="Normal 3 63 5 4 4" xfId="11878"/>
    <cellStyle name="Normal 3 63 5 4 5" xfId="14289"/>
    <cellStyle name="Normal 3 63 5 5" xfId="4974"/>
    <cellStyle name="Normal 3 63 5 6" xfId="7366"/>
    <cellStyle name="Normal 3 63 5 7" xfId="10048"/>
    <cellStyle name="Normal 3 63 5 8" xfId="12461"/>
    <cellStyle name="Normal 3 63 5 9" xfId="2670"/>
    <cellStyle name="Normal 3 63 6" xfId="1140"/>
    <cellStyle name="Normal 3 63 6 2" xfId="3246"/>
    <cellStyle name="Normal 3 63 6 2 2" xfId="5716"/>
    <cellStyle name="Normal 3 63 6 2 3" xfId="8112"/>
    <cellStyle name="Normal 3 63 6 2 4" xfId="10796"/>
    <cellStyle name="Normal 3 63 6 2 5" xfId="13207"/>
    <cellStyle name="Normal 3 63 6 3" xfId="3821"/>
    <cellStyle name="Normal 3 63 6 3 2" xfId="6295"/>
    <cellStyle name="Normal 3 63 6 3 3" xfId="8691"/>
    <cellStyle name="Normal 3 63 6 3 4" xfId="11375"/>
    <cellStyle name="Normal 3 63 6 3 5" xfId="13786"/>
    <cellStyle name="Normal 3 63 6 4" xfId="4394"/>
    <cellStyle name="Normal 3 63 6 4 2" xfId="6868"/>
    <cellStyle name="Normal 3 63 6 4 3" xfId="9264"/>
    <cellStyle name="Normal 3 63 6 4 4" xfId="11948"/>
    <cellStyle name="Normal 3 63 6 4 5" xfId="14359"/>
    <cellStyle name="Normal 3 63 6 5" xfId="5044"/>
    <cellStyle name="Normal 3 63 6 6" xfId="7436"/>
    <cellStyle name="Normal 3 63 6 7" xfId="10118"/>
    <cellStyle name="Normal 3 63 6 8" xfId="12531"/>
    <cellStyle name="Normal 3 63 6 9" xfId="2739"/>
    <cellStyle name="Normal 3 63 7" xfId="1141"/>
    <cellStyle name="Normal 3 63 7 2" xfId="5201"/>
    <cellStyle name="Normal 3 63 7 3" xfId="7593"/>
    <cellStyle name="Normal 3 63 7 4" xfId="10276"/>
    <cellStyle name="Normal 3 63 7 5" xfId="12688"/>
    <cellStyle name="Normal 3 63 7 6" xfId="2899"/>
    <cellStyle name="Normal 3 63 8" xfId="1142"/>
    <cellStyle name="Normal 3 63 8 2" xfId="5793"/>
    <cellStyle name="Normal 3 63 8 3" xfId="8189"/>
    <cellStyle name="Normal 3 63 8 4" xfId="10873"/>
    <cellStyle name="Normal 3 63 8 5" xfId="13284"/>
    <cellStyle name="Normal 3 63 8 6" xfId="3323"/>
    <cellStyle name="Normal 3 63 9" xfId="1143"/>
    <cellStyle name="Normal 3 63 9 2" xfId="6368"/>
    <cellStyle name="Normal 3 63 9 3" xfId="8764"/>
    <cellStyle name="Normal 3 63 9 4" xfId="11448"/>
    <cellStyle name="Normal 3 63 9 5" xfId="13859"/>
    <cellStyle name="Normal 3 63 9 6" xfId="3894"/>
    <cellStyle name="Normal 3 64" xfId="1144"/>
    <cellStyle name="Normal 3 64 10" xfId="1145"/>
    <cellStyle name="Normal 3 64 10 2" xfId="4543"/>
    <cellStyle name="Normal 3 64 11" xfId="1146"/>
    <cellStyle name="Normal 3 64 11 2" xfId="6937"/>
    <cellStyle name="Normal 3 64 12" xfId="1147"/>
    <cellStyle name="Normal 3 64 12 2" xfId="9397"/>
    <cellStyle name="Normal 3 64 13" xfId="1148"/>
    <cellStyle name="Normal 3 64 13 2" xfId="9492"/>
    <cellStyle name="Normal 3 64 14" xfId="1149"/>
    <cellStyle name="Normal 3 64 14 2" xfId="9576"/>
    <cellStyle name="Normal 3 64 15" xfId="1869"/>
    <cellStyle name="Normal 3 64 16" xfId="12033"/>
    <cellStyle name="Normal 3 64 2" xfId="1150"/>
    <cellStyle name="Normal 3 64 2 2" xfId="2057"/>
    <cellStyle name="Normal 3 64 2 2 2" xfId="5376"/>
    <cellStyle name="Normal 3 64 2 2 3" xfId="7769"/>
    <cellStyle name="Normal 3 64 2 2 4" xfId="10453"/>
    <cellStyle name="Normal 3 64 2 2 5" xfId="12864"/>
    <cellStyle name="Normal 3 64 2 3" xfId="3480"/>
    <cellStyle name="Normal 3 64 2 3 2" xfId="5952"/>
    <cellStyle name="Normal 3 64 2 3 3" xfId="8348"/>
    <cellStyle name="Normal 3 64 2 3 4" xfId="11032"/>
    <cellStyle name="Normal 3 64 2 3 5" xfId="13443"/>
    <cellStyle name="Normal 3 64 2 4" xfId="4051"/>
    <cellStyle name="Normal 3 64 2 4 2" xfId="6525"/>
    <cellStyle name="Normal 3 64 2 4 3" xfId="8921"/>
    <cellStyle name="Normal 3 64 2 4 4" xfId="11605"/>
    <cellStyle name="Normal 3 64 2 4 5" xfId="14016"/>
    <cellStyle name="Normal 3 64 2 5" xfId="4701"/>
    <cellStyle name="Normal 3 64 2 6" xfId="7093"/>
    <cellStyle name="Normal 3 64 2 7" xfId="9775"/>
    <cellStyle name="Normal 3 64 2 8" xfId="12188"/>
    <cellStyle name="Normal 3 64 3" xfId="1151"/>
    <cellStyle name="Normal 3 64 3 2" xfId="2243"/>
    <cellStyle name="Normal 3 64 3 2 2" xfId="5468"/>
    <cellStyle name="Normal 3 64 3 2 3" xfId="7863"/>
    <cellStyle name="Normal 3 64 3 2 4" xfId="10547"/>
    <cellStyle name="Normal 3 64 3 2 5" xfId="12958"/>
    <cellStyle name="Normal 3 64 3 3" xfId="3573"/>
    <cellStyle name="Normal 3 64 3 3 2" xfId="6046"/>
    <cellStyle name="Normal 3 64 3 3 3" xfId="8442"/>
    <cellStyle name="Normal 3 64 3 3 4" xfId="11126"/>
    <cellStyle name="Normal 3 64 3 3 5" xfId="13537"/>
    <cellStyle name="Normal 3 64 3 4" xfId="4145"/>
    <cellStyle name="Normal 3 64 3 4 2" xfId="6619"/>
    <cellStyle name="Normal 3 64 3 4 3" xfId="9015"/>
    <cellStyle name="Normal 3 64 3 4 4" xfId="11699"/>
    <cellStyle name="Normal 3 64 3 4 5" xfId="14110"/>
    <cellStyle name="Normal 3 64 3 5" xfId="4795"/>
    <cellStyle name="Normal 3 64 3 6" xfId="7187"/>
    <cellStyle name="Normal 3 64 3 7" xfId="9869"/>
    <cellStyle name="Normal 3 64 3 8" xfId="12282"/>
    <cellStyle name="Normal 3 64 4" xfId="1152"/>
    <cellStyle name="Normal 3 64 4 2" xfId="3092"/>
    <cellStyle name="Normal 3 64 4 2 2" xfId="5561"/>
    <cellStyle name="Normal 3 64 4 2 3" xfId="7956"/>
    <cellStyle name="Normal 3 64 4 2 4" xfId="10640"/>
    <cellStyle name="Normal 3 64 4 2 5" xfId="13051"/>
    <cellStyle name="Normal 3 64 4 3" xfId="3666"/>
    <cellStyle name="Normal 3 64 4 3 2" xfId="6139"/>
    <cellStyle name="Normal 3 64 4 3 3" xfId="8535"/>
    <cellStyle name="Normal 3 64 4 3 4" xfId="11219"/>
    <cellStyle name="Normal 3 64 4 3 5" xfId="13630"/>
    <cellStyle name="Normal 3 64 4 4" xfId="4238"/>
    <cellStyle name="Normal 3 64 4 4 2" xfId="6712"/>
    <cellStyle name="Normal 3 64 4 4 3" xfId="9108"/>
    <cellStyle name="Normal 3 64 4 4 4" xfId="11792"/>
    <cellStyle name="Normal 3 64 4 4 5" xfId="14203"/>
    <cellStyle name="Normal 3 64 4 5" xfId="4888"/>
    <cellStyle name="Normal 3 64 4 6" xfId="7280"/>
    <cellStyle name="Normal 3 64 4 7" xfId="9962"/>
    <cellStyle name="Normal 3 64 4 8" xfId="12375"/>
    <cellStyle name="Normal 3 64 4 9" xfId="2587"/>
    <cellStyle name="Normal 3 64 5" xfId="1153"/>
    <cellStyle name="Normal 3 64 5 2" xfId="3178"/>
    <cellStyle name="Normal 3 64 5 2 2" xfId="5647"/>
    <cellStyle name="Normal 3 64 5 2 3" xfId="8043"/>
    <cellStyle name="Normal 3 64 5 2 4" xfId="10727"/>
    <cellStyle name="Normal 3 64 5 2 5" xfId="13138"/>
    <cellStyle name="Normal 3 64 5 3" xfId="3752"/>
    <cellStyle name="Normal 3 64 5 3 2" xfId="6226"/>
    <cellStyle name="Normal 3 64 5 3 3" xfId="8622"/>
    <cellStyle name="Normal 3 64 5 3 4" xfId="11306"/>
    <cellStyle name="Normal 3 64 5 3 5" xfId="13717"/>
    <cellStyle name="Normal 3 64 5 4" xfId="4325"/>
    <cellStyle name="Normal 3 64 5 4 2" xfId="6799"/>
    <cellStyle name="Normal 3 64 5 4 3" xfId="9195"/>
    <cellStyle name="Normal 3 64 5 4 4" xfId="11879"/>
    <cellStyle name="Normal 3 64 5 4 5" xfId="14290"/>
    <cellStyle name="Normal 3 64 5 5" xfId="4975"/>
    <cellStyle name="Normal 3 64 5 6" xfId="7367"/>
    <cellStyle name="Normal 3 64 5 7" xfId="10049"/>
    <cellStyle name="Normal 3 64 5 8" xfId="12462"/>
    <cellStyle name="Normal 3 64 5 9" xfId="2671"/>
    <cellStyle name="Normal 3 64 6" xfId="1154"/>
    <cellStyle name="Normal 3 64 6 2" xfId="3247"/>
    <cellStyle name="Normal 3 64 6 2 2" xfId="5717"/>
    <cellStyle name="Normal 3 64 6 2 3" xfId="8113"/>
    <cellStyle name="Normal 3 64 6 2 4" xfId="10797"/>
    <cellStyle name="Normal 3 64 6 2 5" xfId="13208"/>
    <cellStyle name="Normal 3 64 6 3" xfId="3822"/>
    <cellStyle name="Normal 3 64 6 3 2" xfId="6296"/>
    <cellStyle name="Normal 3 64 6 3 3" xfId="8692"/>
    <cellStyle name="Normal 3 64 6 3 4" xfId="11376"/>
    <cellStyle name="Normal 3 64 6 3 5" xfId="13787"/>
    <cellStyle name="Normal 3 64 6 4" xfId="4395"/>
    <cellStyle name="Normal 3 64 6 4 2" xfId="6869"/>
    <cellStyle name="Normal 3 64 6 4 3" xfId="9265"/>
    <cellStyle name="Normal 3 64 6 4 4" xfId="11949"/>
    <cellStyle name="Normal 3 64 6 4 5" xfId="14360"/>
    <cellStyle name="Normal 3 64 6 5" xfId="5045"/>
    <cellStyle name="Normal 3 64 6 6" xfId="7437"/>
    <cellStyle name="Normal 3 64 6 7" xfId="10119"/>
    <cellStyle name="Normal 3 64 6 8" xfId="12532"/>
    <cellStyle name="Normal 3 64 6 9" xfId="2740"/>
    <cellStyle name="Normal 3 64 7" xfId="1155"/>
    <cellStyle name="Normal 3 64 7 2" xfId="5202"/>
    <cellStyle name="Normal 3 64 7 3" xfId="7594"/>
    <cellStyle name="Normal 3 64 7 4" xfId="10277"/>
    <cellStyle name="Normal 3 64 7 5" xfId="12689"/>
    <cellStyle name="Normal 3 64 7 6" xfId="2900"/>
    <cellStyle name="Normal 3 64 8" xfId="1156"/>
    <cellStyle name="Normal 3 64 8 2" xfId="5794"/>
    <cellStyle name="Normal 3 64 8 3" xfId="8190"/>
    <cellStyle name="Normal 3 64 8 4" xfId="10874"/>
    <cellStyle name="Normal 3 64 8 5" xfId="13285"/>
    <cellStyle name="Normal 3 64 8 6" xfId="3324"/>
    <cellStyle name="Normal 3 64 9" xfId="1157"/>
    <cellStyle name="Normal 3 64 9 2" xfId="6369"/>
    <cellStyle name="Normal 3 64 9 3" xfId="8765"/>
    <cellStyle name="Normal 3 64 9 4" xfId="11449"/>
    <cellStyle name="Normal 3 64 9 5" xfId="13860"/>
    <cellStyle name="Normal 3 64 9 6" xfId="3895"/>
    <cellStyle name="Normal 3 65" xfId="1158"/>
    <cellStyle name="Normal 3 65 10" xfId="1159"/>
    <cellStyle name="Normal 3 65 10 2" xfId="4544"/>
    <cellStyle name="Normal 3 65 11" xfId="1160"/>
    <cellStyle name="Normal 3 65 11 2" xfId="6938"/>
    <cellStyle name="Normal 3 65 12" xfId="1161"/>
    <cellStyle name="Normal 3 65 12 2" xfId="9398"/>
    <cellStyle name="Normal 3 65 13" xfId="1162"/>
    <cellStyle name="Normal 3 65 13 2" xfId="9493"/>
    <cellStyle name="Normal 3 65 14" xfId="1163"/>
    <cellStyle name="Normal 3 65 14 2" xfId="9577"/>
    <cellStyle name="Normal 3 65 15" xfId="1870"/>
    <cellStyle name="Normal 3 65 16" xfId="12034"/>
    <cellStyle name="Normal 3 65 2" xfId="1164"/>
    <cellStyle name="Normal 3 65 2 2" xfId="2058"/>
    <cellStyle name="Normal 3 65 2 2 2" xfId="5377"/>
    <cellStyle name="Normal 3 65 2 2 3" xfId="7770"/>
    <cellStyle name="Normal 3 65 2 2 4" xfId="10454"/>
    <cellStyle name="Normal 3 65 2 2 5" xfId="12865"/>
    <cellStyle name="Normal 3 65 2 3" xfId="3481"/>
    <cellStyle name="Normal 3 65 2 3 2" xfId="5953"/>
    <cellStyle name="Normal 3 65 2 3 3" xfId="8349"/>
    <cellStyle name="Normal 3 65 2 3 4" xfId="11033"/>
    <cellStyle name="Normal 3 65 2 3 5" xfId="13444"/>
    <cellStyle name="Normal 3 65 2 4" xfId="4052"/>
    <cellStyle name="Normal 3 65 2 4 2" xfId="6526"/>
    <cellStyle name="Normal 3 65 2 4 3" xfId="8922"/>
    <cellStyle name="Normal 3 65 2 4 4" xfId="11606"/>
    <cellStyle name="Normal 3 65 2 4 5" xfId="14017"/>
    <cellStyle name="Normal 3 65 2 5" xfId="4702"/>
    <cellStyle name="Normal 3 65 2 6" xfId="7094"/>
    <cellStyle name="Normal 3 65 2 7" xfId="9776"/>
    <cellStyle name="Normal 3 65 2 8" xfId="12189"/>
    <cellStyle name="Normal 3 65 3" xfId="1165"/>
    <cellStyle name="Normal 3 65 3 2" xfId="2244"/>
    <cellStyle name="Normal 3 65 3 2 2" xfId="5469"/>
    <cellStyle name="Normal 3 65 3 2 3" xfId="7864"/>
    <cellStyle name="Normal 3 65 3 2 4" xfId="10548"/>
    <cellStyle name="Normal 3 65 3 2 5" xfId="12959"/>
    <cellStyle name="Normal 3 65 3 3" xfId="3574"/>
    <cellStyle name="Normal 3 65 3 3 2" xfId="6047"/>
    <cellStyle name="Normal 3 65 3 3 3" xfId="8443"/>
    <cellStyle name="Normal 3 65 3 3 4" xfId="11127"/>
    <cellStyle name="Normal 3 65 3 3 5" xfId="13538"/>
    <cellStyle name="Normal 3 65 3 4" xfId="4146"/>
    <cellStyle name="Normal 3 65 3 4 2" xfId="6620"/>
    <cellStyle name="Normal 3 65 3 4 3" xfId="9016"/>
    <cellStyle name="Normal 3 65 3 4 4" xfId="11700"/>
    <cellStyle name="Normal 3 65 3 4 5" xfId="14111"/>
    <cellStyle name="Normal 3 65 3 5" xfId="4796"/>
    <cellStyle name="Normal 3 65 3 6" xfId="7188"/>
    <cellStyle name="Normal 3 65 3 7" xfId="9870"/>
    <cellStyle name="Normal 3 65 3 8" xfId="12283"/>
    <cellStyle name="Normal 3 65 4" xfId="1166"/>
    <cellStyle name="Normal 3 65 4 2" xfId="3093"/>
    <cellStyle name="Normal 3 65 4 2 2" xfId="5562"/>
    <cellStyle name="Normal 3 65 4 2 3" xfId="7957"/>
    <cellStyle name="Normal 3 65 4 2 4" xfId="10641"/>
    <cellStyle name="Normal 3 65 4 2 5" xfId="13052"/>
    <cellStyle name="Normal 3 65 4 3" xfId="3667"/>
    <cellStyle name="Normal 3 65 4 3 2" xfId="6140"/>
    <cellStyle name="Normal 3 65 4 3 3" xfId="8536"/>
    <cellStyle name="Normal 3 65 4 3 4" xfId="11220"/>
    <cellStyle name="Normal 3 65 4 3 5" xfId="13631"/>
    <cellStyle name="Normal 3 65 4 4" xfId="4239"/>
    <cellStyle name="Normal 3 65 4 4 2" xfId="6713"/>
    <cellStyle name="Normal 3 65 4 4 3" xfId="9109"/>
    <cellStyle name="Normal 3 65 4 4 4" xfId="11793"/>
    <cellStyle name="Normal 3 65 4 4 5" xfId="14204"/>
    <cellStyle name="Normal 3 65 4 5" xfId="4889"/>
    <cellStyle name="Normal 3 65 4 6" xfId="7281"/>
    <cellStyle name="Normal 3 65 4 7" xfId="9963"/>
    <cellStyle name="Normal 3 65 4 8" xfId="12376"/>
    <cellStyle name="Normal 3 65 4 9" xfId="2588"/>
    <cellStyle name="Normal 3 65 5" xfId="1167"/>
    <cellStyle name="Normal 3 65 5 2" xfId="3179"/>
    <cellStyle name="Normal 3 65 5 2 2" xfId="5648"/>
    <cellStyle name="Normal 3 65 5 2 3" xfId="8044"/>
    <cellStyle name="Normal 3 65 5 2 4" xfId="10728"/>
    <cellStyle name="Normal 3 65 5 2 5" xfId="13139"/>
    <cellStyle name="Normal 3 65 5 3" xfId="3753"/>
    <cellStyle name="Normal 3 65 5 3 2" xfId="6227"/>
    <cellStyle name="Normal 3 65 5 3 3" xfId="8623"/>
    <cellStyle name="Normal 3 65 5 3 4" xfId="11307"/>
    <cellStyle name="Normal 3 65 5 3 5" xfId="13718"/>
    <cellStyle name="Normal 3 65 5 4" xfId="4326"/>
    <cellStyle name="Normal 3 65 5 4 2" xfId="6800"/>
    <cellStyle name="Normal 3 65 5 4 3" xfId="9196"/>
    <cellStyle name="Normal 3 65 5 4 4" xfId="11880"/>
    <cellStyle name="Normal 3 65 5 4 5" xfId="14291"/>
    <cellStyle name="Normal 3 65 5 5" xfId="4976"/>
    <cellStyle name="Normal 3 65 5 6" xfId="7368"/>
    <cellStyle name="Normal 3 65 5 7" xfId="10050"/>
    <cellStyle name="Normal 3 65 5 8" xfId="12463"/>
    <cellStyle name="Normal 3 65 5 9" xfId="2672"/>
    <cellStyle name="Normal 3 65 6" xfId="1168"/>
    <cellStyle name="Normal 3 65 6 2" xfId="3248"/>
    <cellStyle name="Normal 3 65 6 2 2" xfId="5718"/>
    <cellStyle name="Normal 3 65 6 2 3" xfId="8114"/>
    <cellStyle name="Normal 3 65 6 2 4" xfId="10798"/>
    <cellStyle name="Normal 3 65 6 2 5" xfId="13209"/>
    <cellStyle name="Normal 3 65 6 3" xfId="3823"/>
    <cellStyle name="Normal 3 65 6 3 2" xfId="6297"/>
    <cellStyle name="Normal 3 65 6 3 3" xfId="8693"/>
    <cellStyle name="Normal 3 65 6 3 4" xfId="11377"/>
    <cellStyle name="Normal 3 65 6 3 5" xfId="13788"/>
    <cellStyle name="Normal 3 65 6 4" xfId="4396"/>
    <cellStyle name="Normal 3 65 6 4 2" xfId="6870"/>
    <cellStyle name="Normal 3 65 6 4 3" xfId="9266"/>
    <cellStyle name="Normal 3 65 6 4 4" xfId="11950"/>
    <cellStyle name="Normal 3 65 6 4 5" xfId="14361"/>
    <cellStyle name="Normal 3 65 6 5" xfId="5046"/>
    <cellStyle name="Normal 3 65 6 6" xfId="7438"/>
    <cellStyle name="Normal 3 65 6 7" xfId="10120"/>
    <cellStyle name="Normal 3 65 6 8" xfId="12533"/>
    <cellStyle name="Normal 3 65 6 9" xfId="2741"/>
    <cellStyle name="Normal 3 65 7" xfId="1169"/>
    <cellStyle name="Normal 3 65 7 2" xfId="5203"/>
    <cellStyle name="Normal 3 65 7 3" xfId="7595"/>
    <cellStyle name="Normal 3 65 7 4" xfId="10278"/>
    <cellStyle name="Normal 3 65 7 5" xfId="12690"/>
    <cellStyle name="Normal 3 65 7 6" xfId="2901"/>
    <cellStyle name="Normal 3 65 8" xfId="1170"/>
    <cellStyle name="Normal 3 65 8 2" xfId="5795"/>
    <cellStyle name="Normal 3 65 8 3" xfId="8191"/>
    <cellStyle name="Normal 3 65 8 4" xfId="10875"/>
    <cellStyle name="Normal 3 65 8 5" xfId="13286"/>
    <cellStyle name="Normal 3 65 8 6" xfId="3325"/>
    <cellStyle name="Normal 3 65 9" xfId="1171"/>
    <cellStyle name="Normal 3 65 9 2" xfId="6370"/>
    <cellStyle name="Normal 3 65 9 3" xfId="8766"/>
    <cellStyle name="Normal 3 65 9 4" xfId="11450"/>
    <cellStyle name="Normal 3 65 9 5" xfId="13861"/>
    <cellStyle name="Normal 3 65 9 6" xfId="3896"/>
    <cellStyle name="Normal 3 66" xfId="1172"/>
    <cellStyle name="Normal 3 66 10" xfId="1173"/>
    <cellStyle name="Normal 3 66 10 2" xfId="4545"/>
    <cellStyle name="Normal 3 66 11" xfId="1174"/>
    <cellStyle name="Normal 3 66 11 2" xfId="6939"/>
    <cellStyle name="Normal 3 66 12" xfId="1175"/>
    <cellStyle name="Normal 3 66 12 2" xfId="9399"/>
    <cellStyle name="Normal 3 66 13" xfId="1176"/>
    <cellStyle name="Normal 3 66 13 2" xfId="9494"/>
    <cellStyle name="Normal 3 66 14" xfId="1177"/>
    <cellStyle name="Normal 3 66 14 2" xfId="9578"/>
    <cellStyle name="Normal 3 66 15" xfId="1871"/>
    <cellStyle name="Normal 3 66 16" xfId="12035"/>
    <cellStyle name="Normal 3 66 2" xfId="1178"/>
    <cellStyle name="Normal 3 66 2 2" xfId="2059"/>
    <cellStyle name="Normal 3 66 2 2 2" xfId="5378"/>
    <cellStyle name="Normal 3 66 2 2 3" xfId="7771"/>
    <cellStyle name="Normal 3 66 2 2 4" xfId="10455"/>
    <cellStyle name="Normal 3 66 2 2 5" xfId="12866"/>
    <cellStyle name="Normal 3 66 2 3" xfId="3482"/>
    <cellStyle name="Normal 3 66 2 3 2" xfId="5954"/>
    <cellStyle name="Normal 3 66 2 3 3" xfId="8350"/>
    <cellStyle name="Normal 3 66 2 3 4" xfId="11034"/>
    <cellStyle name="Normal 3 66 2 3 5" xfId="13445"/>
    <cellStyle name="Normal 3 66 2 4" xfId="4053"/>
    <cellStyle name="Normal 3 66 2 4 2" xfId="6527"/>
    <cellStyle name="Normal 3 66 2 4 3" xfId="8923"/>
    <cellStyle name="Normal 3 66 2 4 4" xfId="11607"/>
    <cellStyle name="Normal 3 66 2 4 5" xfId="14018"/>
    <cellStyle name="Normal 3 66 2 5" xfId="4703"/>
    <cellStyle name="Normal 3 66 2 6" xfId="7095"/>
    <cellStyle name="Normal 3 66 2 7" xfId="9777"/>
    <cellStyle name="Normal 3 66 2 8" xfId="12190"/>
    <cellStyle name="Normal 3 66 3" xfId="1179"/>
    <cellStyle name="Normal 3 66 3 2" xfId="2245"/>
    <cellStyle name="Normal 3 66 3 2 2" xfId="5470"/>
    <cellStyle name="Normal 3 66 3 2 3" xfId="7865"/>
    <cellStyle name="Normal 3 66 3 2 4" xfId="10549"/>
    <cellStyle name="Normal 3 66 3 2 5" xfId="12960"/>
    <cellStyle name="Normal 3 66 3 3" xfId="3575"/>
    <cellStyle name="Normal 3 66 3 3 2" xfId="6048"/>
    <cellStyle name="Normal 3 66 3 3 3" xfId="8444"/>
    <cellStyle name="Normal 3 66 3 3 4" xfId="11128"/>
    <cellStyle name="Normal 3 66 3 3 5" xfId="13539"/>
    <cellStyle name="Normal 3 66 3 4" xfId="4147"/>
    <cellStyle name="Normal 3 66 3 4 2" xfId="6621"/>
    <cellStyle name="Normal 3 66 3 4 3" xfId="9017"/>
    <cellStyle name="Normal 3 66 3 4 4" xfId="11701"/>
    <cellStyle name="Normal 3 66 3 4 5" xfId="14112"/>
    <cellStyle name="Normal 3 66 3 5" xfId="4797"/>
    <cellStyle name="Normal 3 66 3 6" xfId="7189"/>
    <cellStyle name="Normal 3 66 3 7" xfId="9871"/>
    <cellStyle name="Normal 3 66 3 8" xfId="12284"/>
    <cellStyle name="Normal 3 66 4" xfId="1180"/>
    <cellStyle name="Normal 3 66 4 2" xfId="3094"/>
    <cellStyle name="Normal 3 66 4 2 2" xfId="5563"/>
    <cellStyle name="Normal 3 66 4 2 3" xfId="7958"/>
    <cellStyle name="Normal 3 66 4 2 4" xfId="10642"/>
    <cellStyle name="Normal 3 66 4 2 5" xfId="13053"/>
    <cellStyle name="Normal 3 66 4 3" xfId="3668"/>
    <cellStyle name="Normal 3 66 4 3 2" xfId="6141"/>
    <cellStyle name="Normal 3 66 4 3 3" xfId="8537"/>
    <cellStyle name="Normal 3 66 4 3 4" xfId="11221"/>
    <cellStyle name="Normal 3 66 4 3 5" xfId="13632"/>
    <cellStyle name="Normal 3 66 4 4" xfId="4240"/>
    <cellStyle name="Normal 3 66 4 4 2" xfId="6714"/>
    <cellStyle name="Normal 3 66 4 4 3" xfId="9110"/>
    <cellStyle name="Normal 3 66 4 4 4" xfId="11794"/>
    <cellStyle name="Normal 3 66 4 4 5" xfId="14205"/>
    <cellStyle name="Normal 3 66 4 5" xfId="4890"/>
    <cellStyle name="Normal 3 66 4 6" xfId="7282"/>
    <cellStyle name="Normal 3 66 4 7" xfId="9964"/>
    <cellStyle name="Normal 3 66 4 8" xfId="12377"/>
    <cellStyle name="Normal 3 66 4 9" xfId="2589"/>
    <cellStyle name="Normal 3 66 5" xfId="1181"/>
    <cellStyle name="Normal 3 66 5 2" xfId="3180"/>
    <cellStyle name="Normal 3 66 5 2 2" xfId="5649"/>
    <cellStyle name="Normal 3 66 5 2 3" xfId="8045"/>
    <cellStyle name="Normal 3 66 5 2 4" xfId="10729"/>
    <cellStyle name="Normal 3 66 5 2 5" xfId="13140"/>
    <cellStyle name="Normal 3 66 5 3" xfId="3754"/>
    <cellStyle name="Normal 3 66 5 3 2" xfId="6228"/>
    <cellStyle name="Normal 3 66 5 3 3" xfId="8624"/>
    <cellStyle name="Normal 3 66 5 3 4" xfId="11308"/>
    <cellStyle name="Normal 3 66 5 3 5" xfId="13719"/>
    <cellStyle name="Normal 3 66 5 4" xfId="4327"/>
    <cellStyle name="Normal 3 66 5 4 2" xfId="6801"/>
    <cellStyle name="Normal 3 66 5 4 3" xfId="9197"/>
    <cellStyle name="Normal 3 66 5 4 4" xfId="11881"/>
    <cellStyle name="Normal 3 66 5 4 5" xfId="14292"/>
    <cellStyle name="Normal 3 66 5 5" xfId="4977"/>
    <cellStyle name="Normal 3 66 5 6" xfId="7369"/>
    <cellStyle name="Normal 3 66 5 7" xfId="10051"/>
    <cellStyle name="Normal 3 66 5 8" xfId="12464"/>
    <cellStyle name="Normal 3 66 5 9" xfId="2673"/>
    <cellStyle name="Normal 3 66 6" xfId="1182"/>
    <cellStyle name="Normal 3 66 6 2" xfId="3249"/>
    <cellStyle name="Normal 3 66 6 2 2" xfId="5719"/>
    <cellStyle name="Normal 3 66 6 2 3" xfId="8115"/>
    <cellStyle name="Normal 3 66 6 2 4" xfId="10799"/>
    <cellStyle name="Normal 3 66 6 2 5" xfId="13210"/>
    <cellStyle name="Normal 3 66 6 3" xfId="3824"/>
    <cellStyle name="Normal 3 66 6 3 2" xfId="6298"/>
    <cellStyle name="Normal 3 66 6 3 3" xfId="8694"/>
    <cellStyle name="Normal 3 66 6 3 4" xfId="11378"/>
    <cellStyle name="Normal 3 66 6 3 5" xfId="13789"/>
    <cellStyle name="Normal 3 66 6 4" xfId="4397"/>
    <cellStyle name="Normal 3 66 6 4 2" xfId="6871"/>
    <cellStyle name="Normal 3 66 6 4 3" xfId="9267"/>
    <cellStyle name="Normal 3 66 6 4 4" xfId="11951"/>
    <cellStyle name="Normal 3 66 6 4 5" xfId="14362"/>
    <cellStyle name="Normal 3 66 6 5" xfId="5047"/>
    <cellStyle name="Normal 3 66 6 6" xfId="7439"/>
    <cellStyle name="Normal 3 66 6 7" xfId="10121"/>
    <cellStyle name="Normal 3 66 6 8" xfId="12534"/>
    <cellStyle name="Normal 3 66 6 9" xfId="2742"/>
    <cellStyle name="Normal 3 66 7" xfId="1183"/>
    <cellStyle name="Normal 3 66 7 2" xfId="5204"/>
    <cellStyle name="Normal 3 66 7 3" xfId="7596"/>
    <cellStyle name="Normal 3 66 7 4" xfId="10279"/>
    <cellStyle name="Normal 3 66 7 5" xfId="12691"/>
    <cellStyle name="Normal 3 66 7 6" xfId="2902"/>
    <cellStyle name="Normal 3 66 8" xfId="1184"/>
    <cellStyle name="Normal 3 66 8 2" xfId="5796"/>
    <cellStyle name="Normal 3 66 8 3" xfId="8192"/>
    <cellStyle name="Normal 3 66 8 4" xfId="10876"/>
    <cellStyle name="Normal 3 66 8 5" xfId="13287"/>
    <cellStyle name="Normal 3 66 8 6" xfId="3326"/>
    <cellStyle name="Normal 3 66 9" xfId="1185"/>
    <cellStyle name="Normal 3 66 9 2" xfId="6371"/>
    <cellStyle name="Normal 3 66 9 3" xfId="8767"/>
    <cellStyle name="Normal 3 66 9 4" xfId="11451"/>
    <cellStyle name="Normal 3 66 9 5" xfId="13862"/>
    <cellStyle name="Normal 3 66 9 6" xfId="3897"/>
    <cellStyle name="Normal 3 67" xfId="1186"/>
    <cellStyle name="Normal 3 67 10" xfId="1187"/>
    <cellStyle name="Normal 3 67 10 2" xfId="4546"/>
    <cellStyle name="Normal 3 67 11" xfId="1188"/>
    <cellStyle name="Normal 3 67 11 2" xfId="6940"/>
    <cellStyle name="Normal 3 67 12" xfId="1189"/>
    <cellStyle name="Normal 3 67 12 2" xfId="9400"/>
    <cellStyle name="Normal 3 67 13" xfId="1190"/>
    <cellStyle name="Normal 3 67 13 2" xfId="9495"/>
    <cellStyle name="Normal 3 67 14" xfId="1191"/>
    <cellStyle name="Normal 3 67 14 2" xfId="9579"/>
    <cellStyle name="Normal 3 67 15" xfId="1872"/>
    <cellStyle name="Normal 3 67 16" xfId="12036"/>
    <cellStyle name="Normal 3 67 2" xfId="1192"/>
    <cellStyle name="Normal 3 67 2 2" xfId="2060"/>
    <cellStyle name="Normal 3 67 2 2 2" xfId="5379"/>
    <cellStyle name="Normal 3 67 2 2 3" xfId="7772"/>
    <cellStyle name="Normal 3 67 2 2 4" xfId="10456"/>
    <cellStyle name="Normal 3 67 2 2 5" xfId="12867"/>
    <cellStyle name="Normal 3 67 2 3" xfId="3483"/>
    <cellStyle name="Normal 3 67 2 3 2" xfId="5955"/>
    <cellStyle name="Normal 3 67 2 3 3" xfId="8351"/>
    <cellStyle name="Normal 3 67 2 3 4" xfId="11035"/>
    <cellStyle name="Normal 3 67 2 3 5" xfId="13446"/>
    <cellStyle name="Normal 3 67 2 4" xfId="4054"/>
    <cellStyle name="Normal 3 67 2 4 2" xfId="6528"/>
    <cellStyle name="Normal 3 67 2 4 3" xfId="8924"/>
    <cellStyle name="Normal 3 67 2 4 4" xfId="11608"/>
    <cellStyle name="Normal 3 67 2 4 5" xfId="14019"/>
    <cellStyle name="Normal 3 67 2 5" xfId="4704"/>
    <cellStyle name="Normal 3 67 2 6" xfId="7096"/>
    <cellStyle name="Normal 3 67 2 7" xfId="9778"/>
    <cellStyle name="Normal 3 67 2 8" xfId="12191"/>
    <cellStyle name="Normal 3 67 3" xfId="1193"/>
    <cellStyle name="Normal 3 67 3 2" xfId="2246"/>
    <cellStyle name="Normal 3 67 3 2 2" xfId="5471"/>
    <cellStyle name="Normal 3 67 3 2 3" xfId="7866"/>
    <cellStyle name="Normal 3 67 3 2 4" xfId="10550"/>
    <cellStyle name="Normal 3 67 3 2 5" xfId="12961"/>
    <cellStyle name="Normal 3 67 3 3" xfId="3576"/>
    <cellStyle name="Normal 3 67 3 3 2" xfId="6049"/>
    <cellStyle name="Normal 3 67 3 3 3" xfId="8445"/>
    <cellStyle name="Normal 3 67 3 3 4" xfId="11129"/>
    <cellStyle name="Normal 3 67 3 3 5" xfId="13540"/>
    <cellStyle name="Normal 3 67 3 4" xfId="4148"/>
    <cellStyle name="Normal 3 67 3 4 2" xfId="6622"/>
    <cellStyle name="Normal 3 67 3 4 3" xfId="9018"/>
    <cellStyle name="Normal 3 67 3 4 4" xfId="11702"/>
    <cellStyle name="Normal 3 67 3 4 5" xfId="14113"/>
    <cellStyle name="Normal 3 67 3 5" xfId="4798"/>
    <cellStyle name="Normal 3 67 3 6" xfId="7190"/>
    <cellStyle name="Normal 3 67 3 7" xfId="9872"/>
    <cellStyle name="Normal 3 67 3 8" xfId="12285"/>
    <cellStyle name="Normal 3 67 4" xfId="1194"/>
    <cellStyle name="Normal 3 67 4 2" xfId="3095"/>
    <cellStyle name="Normal 3 67 4 2 2" xfId="5564"/>
    <cellStyle name="Normal 3 67 4 2 3" xfId="7959"/>
    <cellStyle name="Normal 3 67 4 2 4" xfId="10643"/>
    <cellStyle name="Normal 3 67 4 2 5" xfId="13054"/>
    <cellStyle name="Normal 3 67 4 3" xfId="3669"/>
    <cellStyle name="Normal 3 67 4 3 2" xfId="6142"/>
    <cellStyle name="Normal 3 67 4 3 3" xfId="8538"/>
    <cellStyle name="Normal 3 67 4 3 4" xfId="11222"/>
    <cellStyle name="Normal 3 67 4 3 5" xfId="13633"/>
    <cellStyle name="Normal 3 67 4 4" xfId="4241"/>
    <cellStyle name="Normal 3 67 4 4 2" xfId="6715"/>
    <cellStyle name="Normal 3 67 4 4 3" xfId="9111"/>
    <cellStyle name="Normal 3 67 4 4 4" xfId="11795"/>
    <cellStyle name="Normal 3 67 4 4 5" xfId="14206"/>
    <cellStyle name="Normal 3 67 4 5" xfId="4891"/>
    <cellStyle name="Normal 3 67 4 6" xfId="7283"/>
    <cellStyle name="Normal 3 67 4 7" xfId="9965"/>
    <cellStyle name="Normal 3 67 4 8" xfId="12378"/>
    <cellStyle name="Normal 3 67 4 9" xfId="2590"/>
    <cellStyle name="Normal 3 67 5" xfId="1195"/>
    <cellStyle name="Normal 3 67 5 2" xfId="3181"/>
    <cellStyle name="Normal 3 67 5 2 2" xfId="5650"/>
    <cellStyle name="Normal 3 67 5 2 3" xfId="8046"/>
    <cellStyle name="Normal 3 67 5 2 4" xfId="10730"/>
    <cellStyle name="Normal 3 67 5 2 5" xfId="13141"/>
    <cellStyle name="Normal 3 67 5 3" xfId="3755"/>
    <cellStyle name="Normal 3 67 5 3 2" xfId="6229"/>
    <cellStyle name="Normal 3 67 5 3 3" xfId="8625"/>
    <cellStyle name="Normal 3 67 5 3 4" xfId="11309"/>
    <cellStyle name="Normal 3 67 5 3 5" xfId="13720"/>
    <cellStyle name="Normal 3 67 5 4" xfId="4328"/>
    <cellStyle name="Normal 3 67 5 4 2" xfId="6802"/>
    <cellStyle name="Normal 3 67 5 4 3" xfId="9198"/>
    <cellStyle name="Normal 3 67 5 4 4" xfId="11882"/>
    <cellStyle name="Normal 3 67 5 4 5" xfId="14293"/>
    <cellStyle name="Normal 3 67 5 5" xfId="4978"/>
    <cellStyle name="Normal 3 67 5 6" xfId="7370"/>
    <cellStyle name="Normal 3 67 5 7" xfId="10052"/>
    <cellStyle name="Normal 3 67 5 8" xfId="12465"/>
    <cellStyle name="Normal 3 67 5 9" xfId="2674"/>
    <cellStyle name="Normal 3 67 6" xfId="1196"/>
    <cellStyle name="Normal 3 67 6 2" xfId="3250"/>
    <cellStyle name="Normal 3 67 6 2 2" xfId="5720"/>
    <cellStyle name="Normal 3 67 6 2 3" xfId="8116"/>
    <cellStyle name="Normal 3 67 6 2 4" xfId="10800"/>
    <cellStyle name="Normal 3 67 6 2 5" xfId="13211"/>
    <cellStyle name="Normal 3 67 6 3" xfId="3825"/>
    <cellStyle name="Normal 3 67 6 3 2" xfId="6299"/>
    <cellStyle name="Normal 3 67 6 3 3" xfId="8695"/>
    <cellStyle name="Normal 3 67 6 3 4" xfId="11379"/>
    <cellStyle name="Normal 3 67 6 3 5" xfId="13790"/>
    <cellStyle name="Normal 3 67 6 4" xfId="4398"/>
    <cellStyle name="Normal 3 67 6 4 2" xfId="6872"/>
    <cellStyle name="Normal 3 67 6 4 3" xfId="9268"/>
    <cellStyle name="Normal 3 67 6 4 4" xfId="11952"/>
    <cellStyle name="Normal 3 67 6 4 5" xfId="14363"/>
    <cellStyle name="Normal 3 67 6 5" xfId="5048"/>
    <cellStyle name="Normal 3 67 6 6" xfId="7440"/>
    <cellStyle name="Normal 3 67 6 7" xfId="10122"/>
    <cellStyle name="Normal 3 67 6 8" xfId="12535"/>
    <cellStyle name="Normal 3 67 6 9" xfId="2743"/>
    <cellStyle name="Normal 3 67 7" xfId="1197"/>
    <cellStyle name="Normal 3 67 7 2" xfId="5205"/>
    <cellStyle name="Normal 3 67 7 3" xfId="7597"/>
    <cellStyle name="Normal 3 67 7 4" xfId="10280"/>
    <cellStyle name="Normal 3 67 7 5" xfId="12692"/>
    <cellStyle name="Normal 3 67 7 6" xfId="2903"/>
    <cellStyle name="Normal 3 67 8" xfId="1198"/>
    <cellStyle name="Normal 3 67 8 2" xfId="5797"/>
    <cellStyle name="Normal 3 67 8 3" xfId="8193"/>
    <cellStyle name="Normal 3 67 8 4" xfId="10877"/>
    <cellStyle name="Normal 3 67 8 5" xfId="13288"/>
    <cellStyle name="Normal 3 67 8 6" xfId="3327"/>
    <cellStyle name="Normal 3 67 9" xfId="1199"/>
    <cellStyle name="Normal 3 67 9 2" xfId="6372"/>
    <cellStyle name="Normal 3 67 9 3" xfId="8768"/>
    <cellStyle name="Normal 3 67 9 4" xfId="11452"/>
    <cellStyle name="Normal 3 67 9 5" xfId="13863"/>
    <cellStyle name="Normal 3 67 9 6" xfId="3898"/>
    <cellStyle name="Normal 3 68" xfId="1200"/>
    <cellStyle name="Normal 3 68 10" xfId="1201"/>
    <cellStyle name="Normal 3 68 10 2" xfId="4547"/>
    <cellStyle name="Normal 3 68 11" xfId="1202"/>
    <cellStyle name="Normal 3 68 11 2" xfId="6941"/>
    <cellStyle name="Normal 3 68 12" xfId="1203"/>
    <cellStyle name="Normal 3 68 12 2" xfId="9401"/>
    <cellStyle name="Normal 3 68 13" xfId="1204"/>
    <cellStyle name="Normal 3 68 13 2" xfId="9496"/>
    <cellStyle name="Normal 3 68 14" xfId="1205"/>
    <cellStyle name="Normal 3 68 14 2" xfId="9580"/>
    <cellStyle name="Normal 3 68 15" xfId="1873"/>
    <cellStyle name="Normal 3 68 16" xfId="12037"/>
    <cellStyle name="Normal 3 68 2" xfId="1206"/>
    <cellStyle name="Normal 3 68 2 2" xfId="2061"/>
    <cellStyle name="Normal 3 68 2 2 2" xfId="5380"/>
    <cellStyle name="Normal 3 68 2 2 3" xfId="7773"/>
    <cellStyle name="Normal 3 68 2 2 4" xfId="10457"/>
    <cellStyle name="Normal 3 68 2 2 5" xfId="12868"/>
    <cellStyle name="Normal 3 68 2 3" xfId="3484"/>
    <cellStyle name="Normal 3 68 2 3 2" xfId="5956"/>
    <cellStyle name="Normal 3 68 2 3 3" xfId="8352"/>
    <cellStyle name="Normal 3 68 2 3 4" xfId="11036"/>
    <cellStyle name="Normal 3 68 2 3 5" xfId="13447"/>
    <cellStyle name="Normal 3 68 2 4" xfId="4055"/>
    <cellStyle name="Normal 3 68 2 4 2" xfId="6529"/>
    <cellStyle name="Normal 3 68 2 4 3" xfId="8925"/>
    <cellStyle name="Normal 3 68 2 4 4" xfId="11609"/>
    <cellStyle name="Normal 3 68 2 4 5" xfId="14020"/>
    <cellStyle name="Normal 3 68 2 5" xfId="4705"/>
    <cellStyle name="Normal 3 68 2 6" xfId="7097"/>
    <cellStyle name="Normal 3 68 2 7" xfId="9779"/>
    <cellStyle name="Normal 3 68 2 8" xfId="12192"/>
    <cellStyle name="Normal 3 68 3" xfId="1207"/>
    <cellStyle name="Normal 3 68 3 2" xfId="2247"/>
    <cellStyle name="Normal 3 68 3 2 2" xfId="5472"/>
    <cellStyle name="Normal 3 68 3 2 3" xfId="7867"/>
    <cellStyle name="Normal 3 68 3 2 4" xfId="10551"/>
    <cellStyle name="Normal 3 68 3 2 5" xfId="12962"/>
    <cellStyle name="Normal 3 68 3 3" xfId="3577"/>
    <cellStyle name="Normal 3 68 3 3 2" xfId="6050"/>
    <cellStyle name="Normal 3 68 3 3 3" xfId="8446"/>
    <cellStyle name="Normal 3 68 3 3 4" xfId="11130"/>
    <cellStyle name="Normal 3 68 3 3 5" xfId="13541"/>
    <cellStyle name="Normal 3 68 3 4" xfId="4149"/>
    <cellStyle name="Normal 3 68 3 4 2" xfId="6623"/>
    <cellStyle name="Normal 3 68 3 4 3" xfId="9019"/>
    <cellStyle name="Normal 3 68 3 4 4" xfId="11703"/>
    <cellStyle name="Normal 3 68 3 4 5" xfId="14114"/>
    <cellStyle name="Normal 3 68 3 5" xfId="4799"/>
    <cellStyle name="Normal 3 68 3 6" xfId="7191"/>
    <cellStyle name="Normal 3 68 3 7" xfId="9873"/>
    <cellStyle name="Normal 3 68 3 8" xfId="12286"/>
    <cellStyle name="Normal 3 68 4" xfId="1208"/>
    <cellStyle name="Normal 3 68 4 2" xfId="3096"/>
    <cellStyle name="Normal 3 68 4 2 2" xfId="5565"/>
    <cellStyle name="Normal 3 68 4 2 3" xfId="7960"/>
    <cellStyle name="Normal 3 68 4 2 4" xfId="10644"/>
    <cellStyle name="Normal 3 68 4 2 5" xfId="13055"/>
    <cellStyle name="Normal 3 68 4 3" xfId="3670"/>
    <cellStyle name="Normal 3 68 4 3 2" xfId="6143"/>
    <cellStyle name="Normal 3 68 4 3 3" xfId="8539"/>
    <cellStyle name="Normal 3 68 4 3 4" xfId="11223"/>
    <cellStyle name="Normal 3 68 4 3 5" xfId="13634"/>
    <cellStyle name="Normal 3 68 4 4" xfId="4242"/>
    <cellStyle name="Normal 3 68 4 4 2" xfId="6716"/>
    <cellStyle name="Normal 3 68 4 4 3" xfId="9112"/>
    <cellStyle name="Normal 3 68 4 4 4" xfId="11796"/>
    <cellStyle name="Normal 3 68 4 4 5" xfId="14207"/>
    <cellStyle name="Normal 3 68 4 5" xfId="4892"/>
    <cellStyle name="Normal 3 68 4 6" xfId="7284"/>
    <cellStyle name="Normal 3 68 4 7" xfId="9966"/>
    <cellStyle name="Normal 3 68 4 8" xfId="12379"/>
    <cellStyle name="Normal 3 68 4 9" xfId="2591"/>
    <cellStyle name="Normal 3 68 5" xfId="1209"/>
    <cellStyle name="Normal 3 68 5 2" xfId="3182"/>
    <cellStyle name="Normal 3 68 5 2 2" xfId="5651"/>
    <cellStyle name="Normal 3 68 5 2 3" xfId="8047"/>
    <cellStyle name="Normal 3 68 5 2 4" xfId="10731"/>
    <cellStyle name="Normal 3 68 5 2 5" xfId="13142"/>
    <cellStyle name="Normal 3 68 5 3" xfId="3756"/>
    <cellStyle name="Normal 3 68 5 3 2" xfId="6230"/>
    <cellStyle name="Normal 3 68 5 3 3" xfId="8626"/>
    <cellStyle name="Normal 3 68 5 3 4" xfId="11310"/>
    <cellStyle name="Normal 3 68 5 3 5" xfId="13721"/>
    <cellStyle name="Normal 3 68 5 4" xfId="4329"/>
    <cellStyle name="Normal 3 68 5 4 2" xfId="6803"/>
    <cellStyle name="Normal 3 68 5 4 3" xfId="9199"/>
    <cellStyle name="Normal 3 68 5 4 4" xfId="11883"/>
    <cellStyle name="Normal 3 68 5 4 5" xfId="14294"/>
    <cellStyle name="Normal 3 68 5 5" xfId="4979"/>
    <cellStyle name="Normal 3 68 5 6" xfId="7371"/>
    <cellStyle name="Normal 3 68 5 7" xfId="10053"/>
    <cellStyle name="Normal 3 68 5 8" xfId="12466"/>
    <cellStyle name="Normal 3 68 5 9" xfId="2675"/>
    <cellStyle name="Normal 3 68 6" xfId="1210"/>
    <cellStyle name="Normal 3 68 6 2" xfId="3251"/>
    <cellStyle name="Normal 3 68 6 2 2" xfId="5721"/>
    <cellStyle name="Normal 3 68 6 2 3" xfId="8117"/>
    <cellStyle name="Normal 3 68 6 2 4" xfId="10801"/>
    <cellStyle name="Normal 3 68 6 2 5" xfId="13212"/>
    <cellStyle name="Normal 3 68 6 3" xfId="3826"/>
    <cellStyle name="Normal 3 68 6 3 2" xfId="6300"/>
    <cellStyle name="Normal 3 68 6 3 3" xfId="8696"/>
    <cellStyle name="Normal 3 68 6 3 4" xfId="11380"/>
    <cellStyle name="Normal 3 68 6 3 5" xfId="13791"/>
    <cellStyle name="Normal 3 68 6 4" xfId="4399"/>
    <cellStyle name="Normal 3 68 6 4 2" xfId="6873"/>
    <cellStyle name="Normal 3 68 6 4 3" xfId="9269"/>
    <cellStyle name="Normal 3 68 6 4 4" xfId="11953"/>
    <cellStyle name="Normal 3 68 6 4 5" xfId="14364"/>
    <cellStyle name="Normal 3 68 6 5" xfId="5049"/>
    <cellStyle name="Normal 3 68 6 6" xfId="7441"/>
    <cellStyle name="Normal 3 68 6 7" xfId="10123"/>
    <cellStyle name="Normal 3 68 6 8" xfId="12536"/>
    <cellStyle name="Normal 3 68 6 9" xfId="2744"/>
    <cellStyle name="Normal 3 68 7" xfId="1211"/>
    <cellStyle name="Normal 3 68 7 2" xfId="5206"/>
    <cellStyle name="Normal 3 68 7 3" xfId="7598"/>
    <cellStyle name="Normal 3 68 7 4" xfId="10281"/>
    <cellStyle name="Normal 3 68 7 5" xfId="12693"/>
    <cellStyle name="Normal 3 68 7 6" xfId="2904"/>
    <cellStyle name="Normal 3 68 8" xfId="1212"/>
    <cellStyle name="Normal 3 68 8 2" xfId="5798"/>
    <cellStyle name="Normal 3 68 8 3" xfId="8194"/>
    <cellStyle name="Normal 3 68 8 4" xfId="10878"/>
    <cellStyle name="Normal 3 68 8 5" xfId="13289"/>
    <cellStyle name="Normal 3 68 8 6" xfId="3328"/>
    <cellStyle name="Normal 3 68 9" xfId="1213"/>
    <cellStyle name="Normal 3 68 9 2" xfId="6373"/>
    <cellStyle name="Normal 3 68 9 3" xfId="8769"/>
    <cellStyle name="Normal 3 68 9 4" xfId="11453"/>
    <cellStyle name="Normal 3 68 9 5" xfId="13864"/>
    <cellStyle name="Normal 3 68 9 6" xfId="3899"/>
    <cellStyle name="Normal 3 69" xfId="1214"/>
    <cellStyle name="Normal 3 69 10" xfId="1215"/>
    <cellStyle name="Normal 3 69 10 2" xfId="4548"/>
    <cellStyle name="Normal 3 69 11" xfId="1216"/>
    <cellStyle name="Normal 3 69 11 2" xfId="6942"/>
    <cellStyle name="Normal 3 69 12" xfId="1217"/>
    <cellStyle name="Normal 3 69 12 2" xfId="9402"/>
    <cellStyle name="Normal 3 69 13" xfId="1218"/>
    <cellStyle name="Normal 3 69 13 2" xfId="9497"/>
    <cellStyle name="Normal 3 69 14" xfId="1219"/>
    <cellStyle name="Normal 3 69 14 2" xfId="9581"/>
    <cellStyle name="Normal 3 69 15" xfId="1874"/>
    <cellStyle name="Normal 3 69 16" xfId="12038"/>
    <cellStyle name="Normal 3 69 2" xfId="1220"/>
    <cellStyle name="Normal 3 69 2 2" xfId="2062"/>
    <cellStyle name="Normal 3 69 2 2 2" xfId="5381"/>
    <cellStyle name="Normal 3 69 2 2 3" xfId="7774"/>
    <cellStyle name="Normal 3 69 2 2 4" xfId="10458"/>
    <cellStyle name="Normal 3 69 2 2 5" xfId="12869"/>
    <cellStyle name="Normal 3 69 2 3" xfId="3485"/>
    <cellStyle name="Normal 3 69 2 3 2" xfId="5957"/>
    <cellStyle name="Normal 3 69 2 3 3" xfId="8353"/>
    <cellStyle name="Normal 3 69 2 3 4" xfId="11037"/>
    <cellStyle name="Normal 3 69 2 3 5" xfId="13448"/>
    <cellStyle name="Normal 3 69 2 4" xfId="4056"/>
    <cellStyle name="Normal 3 69 2 4 2" xfId="6530"/>
    <cellStyle name="Normal 3 69 2 4 3" xfId="8926"/>
    <cellStyle name="Normal 3 69 2 4 4" xfId="11610"/>
    <cellStyle name="Normal 3 69 2 4 5" xfId="14021"/>
    <cellStyle name="Normal 3 69 2 5" xfId="4706"/>
    <cellStyle name="Normal 3 69 2 6" xfId="7098"/>
    <cellStyle name="Normal 3 69 2 7" xfId="9780"/>
    <cellStyle name="Normal 3 69 2 8" xfId="12193"/>
    <cellStyle name="Normal 3 69 3" xfId="1221"/>
    <cellStyle name="Normal 3 69 3 2" xfId="2248"/>
    <cellStyle name="Normal 3 69 3 2 2" xfId="5473"/>
    <cellStyle name="Normal 3 69 3 2 3" xfId="7868"/>
    <cellStyle name="Normal 3 69 3 2 4" xfId="10552"/>
    <cellStyle name="Normal 3 69 3 2 5" xfId="12963"/>
    <cellStyle name="Normal 3 69 3 3" xfId="3578"/>
    <cellStyle name="Normal 3 69 3 3 2" xfId="6051"/>
    <cellStyle name="Normal 3 69 3 3 3" xfId="8447"/>
    <cellStyle name="Normal 3 69 3 3 4" xfId="11131"/>
    <cellStyle name="Normal 3 69 3 3 5" xfId="13542"/>
    <cellStyle name="Normal 3 69 3 4" xfId="4150"/>
    <cellStyle name="Normal 3 69 3 4 2" xfId="6624"/>
    <cellStyle name="Normal 3 69 3 4 3" xfId="9020"/>
    <cellStyle name="Normal 3 69 3 4 4" xfId="11704"/>
    <cellStyle name="Normal 3 69 3 4 5" xfId="14115"/>
    <cellStyle name="Normal 3 69 3 5" xfId="4800"/>
    <cellStyle name="Normal 3 69 3 6" xfId="7192"/>
    <cellStyle name="Normal 3 69 3 7" xfId="9874"/>
    <cellStyle name="Normal 3 69 3 8" xfId="12287"/>
    <cellStyle name="Normal 3 69 4" xfId="1222"/>
    <cellStyle name="Normal 3 69 4 2" xfId="3097"/>
    <cellStyle name="Normal 3 69 4 2 2" xfId="5566"/>
    <cellStyle name="Normal 3 69 4 2 3" xfId="7961"/>
    <cellStyle name="Normal 3 69 4 2 4" xfId="10645"/>
    <cellStyle name="Normal 3 69 4 2 5" xfId="13056"/>
    <cellStyle name="Normal 3 69 4 3" xfId="3671"/>
    <cellStyle name="Normal 3 69 4 3 2" xfId="6144"/>
    <cellStyle name="Normal 3 69 4 3 3" xfId="8540"/>
    <cellStyle name="Normal 3 69 4 3 4" xfId="11224"/>
    <cellStyle name="Normal 3 69 4 3 5" xfId="13635"/>
    <cellStyle name="Normal 3 69 4 4" xfId="4243"/>
    <cellStyle name="Normal 3 69 4 4 2" xfId="6717"/>
    <cellStyle name="Normal 3 69 4 4 3" xfId="9113"/>
    <cellStyle name="Normal 3 69 4 4 4" xfId="11797"/>
    <cellStyle name="Normal 3 69 4 4 5" xfId="14208"/>
    <cellStyle name="Normal 3 69 4 5" xfId="4893"/>
    <cellStyle name="Normal 3 69 4 6" xfId="7285"/>
    <cellStyle name="Normal 3 69 4 7" xfId="9967"/>
    <cellStyle name="Normal 3 69 4 8" xfId="12380"/>
    <cellStyle name="Normal 3 69 4 9" xfId="2592"/>
    <cellStyle name="Normal 3 69 5" xfId="1223"/>
    <cellStyle name="Normal 3 69 5 2" xfId="3183"/>
    <cellStyle name="Normal 3 69 5 2 2" xfId="5652"/>
    <cellStyle name="Normal 3 69 5 2 3" xfId="8048"/>
    <cellStyle name="Normal 3 69 5 2 4" xfId="10732"/>
    <cellStyle name="Normal 3 69 5 2 5" xfId="13143"/>
    <cellStyle name="Normal 3 69 5 3" xfId="3757"/>
    <cellStyle name="Normal 3 69 5 3 2" xfId="6231"/>
    <cellStyle name="Normal 3 69 5 3 3" xfId="8627"/>
    <cellStyle name="Normal 3 69 5 3 4" xfId="11311"/>
    <cellStyle name="Normal 3 69 5 3 5" xfId="13722"/>
    <cellStyle name="Normal 3 69 5 4" xfId="4330"/>
    <cellStyle name="Normal 3 69 5 4 2" xfId="6804"/>
    <cellStyle name="Normal 3 69 5 4 3" xfId="9200"/>
    <cellStyle name="Normal 3 69 5 4 4" xfId="11884"/>
    <cellStyle name="Normal 3 69 5 4 5" xfId="14295"/>
    <cellStyle name="Normal 3 69 5 5" xfId="4980"/>
    <cellStyle name="Normal 3 69 5 6" xfId="7372"/>
    <cellStyle name="Normal 3 69 5 7" xfId="10054"/>
    <cellStyle name="Normal 3 69 5 8" xfId="12467"/>
    <cellStyle name="Normal 3 69 5 9" xfId="2676"/>
    <cellStyle name="Normal 3 69 6" xfId="1224"/>
    <cellStyle name="Normal 3 69 6 2" xfId="3252"/>
    <cellStyle name="Normal 3 69 6 2 2" xfId="5722"/>
    <cellStyle name="Normal 3 69 6 2 3" xfId="8118"/>
    <cellStyle name="Normal 3 69 6 2 4" xfId="10802"/>
    <cellStyle name="Normal 3 69 6 2 5" xfId="13213"/>
    <cellStyle name="Normal 3 69 6 3" xfId="3827"/>
    <cellStyle name="Normal 3 69 6 3 2" xfId="6301"/>
    <cellStyle name="Normal 3 69 6 3 3" xfId="8697"/>
    <cellStyle name="Normal 3 69 6 3 4" xfId="11381"/>
    <cellStyle name="Normal 3 69 6 3 5" xfId="13792"/>
    <cellStyle name="Normal 3 69 6 4" xfId="4400"/>
    <cellStyle name="Normal 3 69 6 4 2" xfId="6874"/>
    <cellStyle name="Normal 3 69 6 4 3" xfId="9270"/>
    <cellStyle name="Normal 3 69 6 4 4" xfId="11954"/>
    <cellStyle name="Normal 3 69 6 4 5" xfId="14365"/>
    <cellStyle name="Normal 3 69 6 5" xfId="5050"/>
    <cellStyle name="Normal 3 69 6 6" xfId="7442"/>
    <cellStyle name="Normal 3 69 6 7" xfId="10124"/>
    <cellStyle name="Normal 3 69 6 8" xfId="12537"/>
    <cellStyle name="Normal 3 69 6 9" xfId="2745"/>
    <cellStyle name="Normal 3 69 7" xfId="1225"/>
    <cellStyle name="Normal 3 69 7 2" xfId="5207"/>
    <cellStyle name="Normal 3 69 7 3" xfId="7599"/>
    <cellStyle name="Normal 3 69 7 4" xfId="10282"/>
    <cellStyle name="Normal 3 69 7 5" xfId="12694"/>
    <cellStyle name="Normal 3 69 7 6" xfId="2905"/>
    <cellStyle name="Normal 3 69 8" xfId="1226"/>
    <cellStyle name="Normal 3 69 8 2" xfId="5799"/>
    <cellStyle name="Normal 3 69 8 3" xfId="8195"/>
    <cellStyle name="Normal 3 69 8 4" xfId="10879"/>
    <cellStyle name="Normal 3 69 8 5" xfId="13290"/>
    <cellStyle name="Normal 3 69 8 6" xfId="3329"/>
    <cellStyle name="Normal 3 69 9" xfId="1227"/>
    <cellStyle name="Normal 3 69 9 2" xfId="6374"/>
    <cellStyle name="Normal 3 69 9 3" xfId="8770"/>
    <cellStyle name="Normal 3 69 9 4" xfId="11454"/>
    <cellStyle name="Normal 3 69 9 5" xfId="13865"/>
    <cellStyle name="Normal 3 69 9 6" xfId="3900"/>
    <cellStyle name="Normal 3 7" xfId="1228"/>
    <cellStyle name="Normal 3 7 10" xfId="1229"/>
    <cellStyle name="Normal 3 7 10 2" xfId="4549"/>
    <cellStyle name="Normal 3 7 11" xfId="1230"/>
    <cellStyle name="Normal 3 7 11 2" xfId="6943"/>
    <cellStyle name="Normal 3 7 12" xfId="1231"/>
    <cellStyle name="Normal 3 7 12 2" xfId="9403"/>
    <cellStyle name="Normal 3 7 13" xfId="1232"/>
    <cellStyle name="Normal 3 7 13 2" xfId="9498"/>
    <cellStyle name="Normal 3 7 14" xfId="1233"/>
    <cellStyle name="Normal 3 7 14 2" xfId="9582"/>
    <cellStyle name="Normal 3 7 15" xfId="1875"/>
    <cellStyle name="Normal 3 7 16" xfId="12039"/>
    <cellStyle name="Normal 3 7 2" xfId="1234"/>
    <cellStyle name="Normal 3 7 2 2" xfId="2063"/>
    <cellStyle name="Normal 3 7 2 2 2" xfId="5382"/>
    <cellStyle name="Normal 3 7 2 2 3" xfId="7775"/>
    <cellStyle name="Normal 3 7 2 2 4" xfId="10459"/>
    <cellStyle name="Normal 3 7 2 2 5" xfId="12870"/>
    <cellStyle name="Normal 3 7 2 3" xfId="3486"/>
    <cellStyle name="Normal 3 7 2 3 2" xfId="5958"/>
    <cellStyle name="Normal 3 7 2 3 3" xfId="8354"/>
    <cellStyle name="Normal 3 7 2 3 4" xfId="11038"/>
    <cellStyle name="Normal 3 7 2 3 5" xfId="13449"/>
    <cellStyle name="Normal 3 7 2 4" xfId="4057"/>
    <cellStyle name="Normal 3 7 2 4 2" xfId="6531"/>
    <cellStyle name="Normal 3 7 2 4 3" xfId="8927"/>
    <cellStyle name="Normal 3 7 2 4 4" xfId="11611"/>
    <cellStyle name="Normal 3 7 2 4 5" xfId="14022"/>
    <cellStyle name="Normal 3 7 2 5" xfId="4707"/>
    <cellStyle name="Normal 3 7 2 6" xfId="7099"/>
    <cellStyle name="Normal 3 7 2 7" xfId="9781"/>
    <cellStyle name="Normal 3 7 2 8" xfId="12194"/>
    <cellStyle name="Normal 3 7 3" xfId="1235"/>
    <cellStyle name="Normal 3 7 3 2" xfId="2249"/>
    <cellStyle name="Normal 3 7 3 2 2" xfId="5474"/>
    <cellStyle name="Normal 3 7 3 2 3" xfId="7869"/>
    <cellStyle name="Normal 3 7 3 2 4" xfId="10553"/>
    <cellStyle name="Normal 3 7 3 2 5" xfId="12964"/>
    <cellStyle name="Normal 3 7 3 3" xfId="3579"/>
    <cellStyle name="Normal 3 7 3 3 2" xfId="6052"/>
    <cellStyle name="Normal 3 7 3 3 3" xfId="8448"/>
    <cellStyle name="Normal 3 7 3 3 4" xfId="11132"/>
    <cellStyle name="Normal 3 7 3 3 5" xfId="13543"/>
    <cellStyle name="Normal 3 7 3 4" xfId="4151"/>
    <cellStyle name="Normal 3 7 3 4 2" xfId="6625"/>
    <cellStyle name="Normal 3 7 3 4 3" xfId="9021"/>
    <cellStyle name="Normal 3 7 3 4 4" xfId="11705"/>
    <cellStyle name="Normal 3 7 3 4 5" xfId="14116"/>
    <cellStyle name="Normal 3 7 3 5" xfId="4801"/>
    <cellStyle name="Normal 3 7 3 6" xfId="7193"/>
    <cellStyle name="Normal 3 7 3 7" xfId="9875"/>
    <cellStyle name="Normal 3 7 3 8" xfId="12288"/>
    <cellStyle name="Normal 3 7 4" xfId="1236"/>
    <cellStyle name="Normal 3 7 4 2" xfId="3098"/>
    <cellStyle name="Normal 3 7 4 2 2" xfId="5567"/>
    <cellStyle name="Normal 3 7 4 2 3" xfId="7962"/>
    <cellStyle name="Normal 3 7 4 2 4" xfId="10646"/>
    <cellStyle name="Normal 3 7 4 2 5" xfId="13057"/>
    <cellStyle name="Normal 3 7 4 3" xfId="3672"/>
    <cellStyle name="Normal 3 7 4 3 2" xfId="6145"/>
    <cellStyle name="Normal 3 7 4 3 3" xfId="8541"/>
    <cellStyle name="Normal 3 7 4 3 4" xfId="11225"/>
    <cellStyle name="Normal 3 7 4 3 5" xfId="13636"/>
    <cellStyle name="Normal 3 7 4 4" xfId="4244"/>
    <cellStyle name="Normal 3 7 4 4 2" xfId="6718"/>
    <cellStyle name="Normal 3 7 4 4 3" xfId="9114"/>
    <cellStyle name="Normal 3 7 4 4 4" xfId="11798"/>
    <cellStyle name="Normal 3 7 4 4 5" xfId="14209"/>
    <cellStyle name="Normal 3 7 4 5" xfId="4894"/>
    <cellStyle name="Normal 3 7 4 6" xfId="7286"/>
    <cellStyle name="Normal 3 7 4 7" xfId="9968"/>
    <cellStyle name="Normal 3 7 4 8" xfId="12381"/>
    <cellStyle name="Normal 3 7 4 9" xfId="2593"/>
    <cellStyle name="Normal 3 7 5" xfId="1237"/>
    <cellStyle name="Normal 3 7 5 2" xfId="3184"/>
    <cellStyle name="Normal 3 7 5 2 2" xfId="5653"/>
    <cellStyle name="Normal 3 7 5 2 3" xfId="8049"/>
    <cellStyle name="Normal 3 7 5 2 4" xfId="10733"/>
    <cellStyle name="Normal 3 7 5 2 5" xfId="13144"/>
    <cellStyle name="Normal 3 7 5 3" xfId="3758"/>
    <cellStyle name="Normal 3 7 5 3 2" xfId="6232"/>
    <cellStyle name="Normal 3 7 5 3 3" xfId="8628"/>
    <cellStyle name="Normal 3 7 5 3 4" xfId="11312"/>
    <cellStyle name="Normal 3 7 5 3 5" xfId="13723"/>
    <cellStyle name="Normal 3 7 5 4" xfId="4331"/>
    <cellStyle name="Normal 3 7 5 4 2" xfId="6805"/>
    <cellStyle name="Normal 3 7 5 4 3" xfId="9201"/>
    <cellStyle name="Normal 3 7 5 4 4" xfId="11885"/>
    <cellStyle name="Normal 3 7 5 4 5" xfId="14296"/>
    <cellStyle name="Normal 3 7 5 5" xfId="4981"/>
    <cellStyle name="Normal 3 7 5 6" xfId="7373"/>
    <cellStyle name="Normal 3 7 5 7" xfId="10055"/>
    <cellStyle name="Normal 3 7 5 8" xfId="12468"/>
    <cellStyle name="Normal 3 7 5 9" xfId="2677"/>
    <cellStyle name="Normal 3 7 6" xfId="1238"/>
    <cellStyle name="Normal 3 7 6 2" xfId="3253"/>
    <cellStyle name="Normal 3 7 6 2 2" xfId="5723"/>
    <cellStyle name="Normal 3 7 6 2 3" xfId="8119"/>
    <cellStyle name="Normal 3 7 6 2 4" xfId="10803"/>
    <cellStyle name="Normal 3 7 6 2 5" xfId="13214"/>
    <cellStyle name="Normal 3 7 6 3" xfId="3828"/>
    <cellStyle name="Normal 3 7 6 3 2" xfId="6302"/>
    <cellStyle name="Normal 3 7 6 3 3" xfId="8698"/>
    <cellStyle name="Normal 3 7 6 3 4" xfId="11382"/>
    <cellStyle name="Normal 3 7 6 3 5" xfId="13793"/>
    <cellStyle name="Normal 3 7 6 4" xfId="4401"/>
    <cellStyle name="Normal 3 7 6 4 2" xfId="6875"/>
    <cellStyle name="Normal 3 7 6 4 3" xfId="9271"/>
    <cellStyle name="Normal 3 7 6 4 4" xfId="11955"/>
    <cellStyle name="Normal 3 7 6 4 5" xfId="14366"/>
    <cellStyle name="Normal 3 7 6 5" xfId="5051"/>
    <cellStyle name="Normal 3 7 6 6" xfId="7443"/>
    <cellStyle name="Normal 3 7 6 7" xfId="10125"/>
    <cellStyle name="Normal 3 7 6 8" xfId="12538"/>
    <cellStyle name="Normal 3 7 6 9" xfId="2746"/>
    <cellStyle name="Normal 3 7 7" xfId="1239"/>
    <cellStyle name="Normal 3 7 7 2" xfId="5208"/>
    <cellStyle name="Normal 3 7 7 3" xfId="7600"/>
    <cellStyle name="Normal 3 7 7 4" xfId="10283"/>
    <cellStyle name="Normal 3 7 7 5" xfId="12695"/>
    <cellStyle name="Normal 3 7 7 6" xfId="2906"/>
    <cellStyle name="Normal 3 7 8" xfId="1240"/>
    <cellStyle name="Normal 3 7 8 2" xfId="5800"/>
    <cellStyle name="Normal 3 7 8 3" xfId="8196"/>
    <cellStyle name="Normal 3 7 8 4" xfId="10880"/>
    <cellStyle name="Normal 3 7 8 5" xfId="13291"/>
    <cellStyle name="Normal 3 7 8 6" xfId="3330"/>
    <cellStyle name="Normal 3 7 9" xfId="1241"/>
    <cellStyle name="Normal 3 7 9 2" xfId="6375"/>
    <cellStyle name="Normal 3 7 9 3" xfId="8771"/>
    <cellStyle name="Normal 3 7 9 4" xfId="11455"/>
    <cellStyle name="Normal 3 7 9 5" xfId="13866"/>
    <cellStyle name="Normal 3 7 9 6" xfId="3901"/>
    <cellStyle name="Normal 3 70" xfId="1242"/>
    <cellStyle name="Normal 3 70 10" xfId="1243"/>
    <cellStyle name="Normal 3 70 10 2" xfId="4550"/>
    <cellStyle name="Normal 3 70 11" xfId="1244"/>
    <cellStyle name="Normal 3 70 11 2" xfId="6944"/>
    <cellStyle name="Normal 3 70 12" xfId="1245"/>
    <cellStyle name="Normal 3 70 12 2" xfId="9404"/>
    <cellStyle name="Normal 3 70 13" xfId="1246"/>
    <cellStyle name="Normal 3 70 13 2" xfId="9499"/>
    <cellStyle name="Normal 3 70 14" xfId="1247"/>
    <cellStyle name="Normal 3 70 14 2" xfId="9583"/>
    <cellStyle name="Normal 3 70 15" xfId="1876"/>
    <cellStyle name="Normal 3 70 16" xfId="12040"/>
    <cellStyle name="Normal 3 70 2" xfId="1248"/>
    <cellStyle name="Normal 3 70 2 2" xfId="2064"/>
    <cellStyle name="Normal 3 70 2 2 2" xfId="5383"/>
    <cellStyle name="Normal 3 70 2 2 3" xfId="7776"/>
    <cellStyle name="Normal 3 70 2 2 4" xfId="10460"/>
    <cellStyle name="Normal 3 70 2 2 5" xfId="12871"/>
    <cellStyle name="Normal 3 70 2 3" xfId="3487"/>
    <cellStyle name="Normal 3 70 2 3 2" xfId="5959"/>
    <cellStyle name="Normal 3 70 2 3 3" xfId="8355"/>
    <cellStyle name="Normal 3 70 2 3 4" xfId="11039"/>
    <cellStyle name="Normal 3 70 2 3 5" xfId="13450"/>
    <cellStyle name="Normal 3 70 2 4" xfId="4058"/>
    <cellStyle name="Normal 3 70 2 4 2" xfId="6532"/>
    <cellStyle name="Normal 3 70 2 4 3" xfId="8928"/>
    <cellStyle name="Normal 3 70 2 4 4" xfId="11612"/>
    <cellStyle name="Normal 3 70 2 4 5" xfId="14023"/>
    <cellStyle name="Normal 3 70 2 5" xfId="4708"/>
    <cellStyle name="Normal 3 70 2 6" xfId="7100"/>
    <cellStyle name="Normal 3 70 2 7" xfId="9782"/>
    <cellStyle name="Normal 3 70 2 8" xfId="12195"/>
    <cellStyle name="Normal 3 70 3" xfId="1249"/>
    <cellStyle name="Normal 3 70 3 2" xfId="2250"/>
    <cellStyle name="Normal 3 70 3 2 2" xfId="5475"/>
    <cellStyle name="Normal 3 70 3 2 3" xfId="7870"/>
    <cellStyle name="Normal 3 70 3 2 4" xfId="10554"/>
    <cellStyle name="Normal 3 70 3 2 5" xfId="12965"/>
    <cellStyle name="Normal 3 70 3 3" xfId="3580"/>
    <cellStyle name="Normal 3 70 3 3 2" xfId="6053"/>
    <cellStyle name="Normal 3 70 3 3 3" xfId="8449"/>
    <cellStyle name="Normal 3 70 3 3 4" xfId="11133"/>
    <cellStyle name="Normal 3 70 3 3 5" xfId="13544"/>
    <cellStyle name="Normal 3 70 3 4" xfId="4152"/>
    <cellStyle name="Normal 3 70 3 4 2" xfId="6626"/>
    <cellStyle name="Normal 3 70 3 4 3" xfId="9022"/>
    <cellStyle name="Normal 3 70 3 4 4" xfId="11706"/>
    <cellStyle name="Normal 3 70 3 4 5" xfId="14117"/>
    <cellStyle name="Normal 3 70 3 5" xfId="4802"/>
    <cellStyle name="Normal 3 70 3 6" xfId="7194"/>
    <cellStyle name="Normal 3 70 3 7" xfId="9876"/>
    <cellStyle name="Normal 3 70 3 8" xfId="12289"/>
    <cellStyle name="Normal 3 70 4" xfId="1250"/>
    <cellStyle name="Normal 3 70 4 2" xfId="3099"/>
    <cellStyle name="Normal 3 70 4 2 2" xfId="5568"/>
    <cellStyle name="Normal 3 70 4 2 3" xfId="7963"/>
    <cellStyle name="Normal 3 70 4 2 4" xfId="10647"/>
    <cellStyle name="Normal 3 70 4 2 5" xfId="13058"/>
    <cellStyle name="Normal 3 70 4 3" xfId="3673"/>
    <cellStyle name="Normal 3 70 4 3 2" xfId="6146"/>
    <cellStyle name="Normal 3 70 4 3 3" xfId="8542"/>
    <cellStyle name="Normal 3 70 4 3 4" xfId="11226"/>
    <cellStyle name="Normal 3 70 4 3 5" xfId="13637"/>
    <cellStyle name="Normal 3 70 4 4" xfId="4245"/>
    <cellStyle name="Normal 3 70 4 4 2" xfId="6719"/>
    <cellStyle name="Normal 3 70 4 4 3" xfId="9115"/>
    <cellStyle name="Normal 3 70 4 4 4" xfId="11799"/>
    <cellStyle name="Normal 3 70 4 4 5" xfId="14210"/>
    <cellStyle name="Normal 3 70 4 5" xfId="4895"/>
    <cellStyle name="Normal 3 70 4 6" xfId="7287"/>
    <cellStyle name="Normal 3 70 4 7" xfId="9969"/>
    <cellStyle name="Normal 3 70 4 8" xfId="12382"/>
    <cellStyle name="Normal 3 70 4 9" xfId="2594"/>
    <cellStyle name="Normal 3 70 5" xfId="1251"/>
    <cellStyle name="Normal 3 70 5 2" xfId="3185"/>
    <cellStyle name="Normal 3 70 5 2 2" xfId="5654"/>
    <cellStyle name="Normal 3 70 5 2 3" xfId="8050"/>
    <cellStyle name="Normal 3 70 5 2 4" xfId="10734"/>
    <cellStyle name="Normal 3 70 5 2 5" xfId="13145"/>
    <cellStyle name="Normal 3 70 5 3" xfId="3759"/>
    <cellStyle name="Normal 3 70 5 3 2" xfId="6233"/>
    <cellStyle name="Normal 3 70 5 3 3" xfId="8629"/>
    <cellStyle name="Normal 3 70 5 3 4" xfId="11313"/>
    <cellStyle name="Normal 3 70 5 3 5" xfId="13724"/>
    <cellStyle name="Normal 3 70 5 4" xfId="4332"/>
    <cellStyle name="Normal 3 70 5 4 2" xfId="6806"/>
    <cellStyle name="Normal 3 70 5 4 3" xfId="9202"/>
    <cellStyle name="Normal 3 70 5 4 4" xfId="11886"/>
    <cellStyle name="Normal 3 70 5 4 5" xfId="14297"/>
    <cellStyle name="Normal 3 70 5 5" xfId="4982"/>
    <cellStyle name="Normal 3 70 5 6" xfId="7374"/>
    <cellStyle name="Normal 3 70 5 7" xfId="10056"/>
    <cellStyle name="Normal 3 70 5 8" xfId="12469"/>
    <cellStyle name="Normal 3 70 5 9" xfId="2678"/>
    <cellStyle name="Normal 3 70 6" xfId="1252"/>
    <cellStyle name="Normal 3 70 6 2" xfId="3254"/>
    <cellStyle name="Normal 3 70 6 2 2" xfId="5724"/>
    <cellStyle name="Normal 3 70 6 2 3" xfId="8120"/>
    <cellStyle name="Normal 3 70 6 2 4" xfId="10804"/>
    <cellStyle name="Normal 3 70 6 2 5" xfId="13215"/>
    <cellStyle name="Normal 3 70 6 3" xfId="3829"/>
    <cellStyle name="Normal 3 70 6 3 2" xfId="6303"/>
    <cellStyle name="Normal 3 70 6 3 3" xfId="8699"/>
    <cellStyle name="Normal 3 70 6 3 4" xfId="11383"/>
    <cellStyle name="Normal 3 70 6 3 5" xfId="13794"/>
    <cellStyle name="Normal 3 70 6 4" xfId="4402"/>
    <cellStyle name="Normal 3 70 6 4 2" xfId="6876"/>
    <cellStyle name="Normal 3 70 6 4 3" xfId="9272"/>
    <cellStyle name="Normal 3 70 6 4 4" xfId="11956"/>
    <cellStyle name="Normal 3 70 6 4 5" xfId="14367"/>
    <cellStyle name="Normal 3 70 6 5" xfId="5052"/>
    <cellStyle name="Normal 3 70 6 6" xfId="7444"/>
    <cellStyle name="Normal 3 70 6 7" xfId="10126"/>
    <cellStyle name="Normal 3 70 6 8" xfId="12539"/>
    <cellStyle name="Normal 3 70 6 9" xfId="2747"/>
    <cellStyle name="Normal 3 70 7" xfId="1253"/>
    <cellStyle name="Normal 3 70 7 2" xfId="5209"/>
    <cellStyle name="Normal 3 70 7 3" xfId="7601"/>
    <cellStyle name="Normal 3 70 7 4" xfId="10284"/>
    <cellStyle name="Normal 3 70 7 5" xfId="12696"/>
    <cellStyle name="Normal 3 70 7 6" xfId="2907"/>
    <cellStyle name="Normal 3 70 8" xfId="1254"/>
    <cellStyle name="Normal 3 70 8 2" xfId="5801"/>
    <cellStyle name="Normal 3 70 8 3" xfId="8197"/>
    <cellStyle name="Normal 3 70 8 4" xfId="10881"/>
    <cellStyle name="Normal 3 70 8 5" xfId="13292"/>
    <cellStyle name="Normal 3 70 8 6" xfId="3331"/>
    <cellStyle name="Normal 3 70 9" xfId="1255"/>
    <cellStyle name="Normal 3 70 9 2" xfId="6376"/>
    <cellStyle name="Normal 3 70 9 3" xfId="8772"/>
    <cellStyle name="Normal 3 70 9 4" xfId="11456"/>
    <cellStyle name="Normal 3 70 9 5" xfId="13867"/>
    <cellStyle name="Normal 3 70 9 6" xfId="3902"/>
    <cellStyle name="Normal 3 71" xfId="1256"/>
    <cellStyle name="Normal 3 71 10" xfId="1257"/>
    <cellStyle name="Normal 3 71 10 2" xfId="4551"/>
    <cellStyle name="Normal 3 71 11" xfId="1258"/>
    <cellStyle name="Normal 3 71 11 2" xfId="6945"/>
    <cellStyle name="Normal 3 71 12" xfId="1259"/>
    <cellStyle name="Normal 3 71 12 2" xfId="9405"/>
    <cellStyle name="Normal 3 71 13" xfId="1260"/>
    <cellStyle name="Normal 3 71 13 2" xfId="9500"/>
    <cellStyle name="Normal 3 71 14" xfId="1261"/>
    <cellStyle name="Normal 3 71 14 2" xfId="9584"/>
    <cellStyle name="Normal 3 71 15" xfId="1877"/>
    <cellStyle name="Normal 3 71 16" xfId="12041"/>
    <cellStyle name="Normal 3 71 2" xfId="1262"/>
    <cellStyle name="Normal 3 71 2 2" xfId="2065"/>
    <cellStyle name="Normal 3 71 2 2 2" xfId="5384"/>
    <cellStyle name="Normal 3 71 2 2 3" xfId="7777"/>
    <cellStyle name="Normal 3 71 2 2 4" xfId="10461"/>
    <cellStyle name="Normal 3 71 2 2 5" xfId="12872"/>
    <cellStyle name="Normal 3 71 2 3" xfId="3488"/>
    <cellStyle name="Normal 3 71 2 3 2" xfId="5960"/>
    <cellStyle name="Normal 3 71 2 3 3" xfId="8356"/>
    <cellStyle name="Normal 3 71 2 3 4" xfId="11040"/>
    <cellStyle name="Normal 3 71 2 3 5" xfId="13451"/>
    <cellStyle name="Normal 3 71 2 4" xfId="4059"/>
    <cellStyle name="Normal 3 71 2 4 2" xfId="6533"/>
    <cellStyle name="Normal 3 71 2 4 3" xfId="8929"/>
    <cellStyle name="Normal 3 71 2 4 4" xfId="11613"/>
    <cellStyle name="Normal 3 71 2 4 5" xfId="14024"/>
    <cellStyle name="Normal 3 71 2 5" xfId="4709"/>
    <cellStyle name="Normal 3 71 2 6" xfId="7101"/>
    <cellStyle name="Normal 3 71 2 7" xfId="9783"/>
    <cellStyle name="Normal 3 71 2 8" xfId="12196"/>
    <cellStyle name="Normal 3 71 3" xfId="1263"/>
    <cellStyle name="Normal 3 71 3 2" xfId="2251"/>
    <cellStyle name="Normal 3 71 3 2 2" xfId="5476"/>
    <cellStyle name="Normal 3 71 3 2 3" xfId="7871"/>
    <cellStyle name="Normal 3 71 3 2 4" xfId="10555"/>
    <cellStyle name="Normal 3 71 3 2 5" xfId="12966"/>
    <cellStyle name="Normal 3 71 3 3" xfId="3581"/>
    <cellStyle name="Normal 3 71 3 3 2" xfId="6054"/>
    <cellStyle name="Normal 3 71 3 3 3" xfId="8450"/>
    <cellStyle name="Normal 3 71 3 3 4" xfId="11134"/>
    <cellStyle name="Normal 3 71 3 3 5" xfId="13545"/>
    <cellStyle name="Normal 3 71 3 4" xfId="4153"/>
    <cellStyle name="Normal 3 71 3 4 2" xfId="6627"/>
    <cellStyle name="Normal 3 71 3 4 3" xfId="9023"/>
    <cellStyle name="Normal 3 71 3 4 4" xfId="11707"/>
    <cellStyle name="Normal 3 71 3 4 5" xfId="14118"/>
    <cellStyle name="Normal 3 71 3 5" xfId="4803"/>
    <cellStyle name="Normal 3 71 3 6" xfId="7195"/>
    <cellStyle name="Normal 3 71 3 7" xfId="9877"/>
    <cellStyle name="Normal 3 71 3 8" xfId="12290"/>
    <cellStyle name="Normal 3 71 4" xfId="1264"/>
    <cellStyle name="Normal 3 71 4 2" xfId="3100"/>
    <cellStyle name="Normal 3 71 4 2 2" xfId="5569"/>
    <cellStyle name="Normal 3 71 4 2 3" xfId="7964"/>
    <cellStyle name="Normal 3 71 4 2 4" xfId="10648"/>
    <cellStyle name="Normal 3 71 4 2 5" xfId="13059"/>
    <cellStyle name="Normal 3 71 4 3" xfId="3674"/>
    <cellStyle name="Normal 3 71 4 3 2" xfId="6147"/>
    <cellStyle name="Normal 3 71 4 3 3" xfId="8543"/>
    <cellStyle name="Normal 3 71 4 3 4" xfId="11227"/>
    <cellStyle name="Normal 3 71 4 3 5" xfId="13638"/>
    <cellStyle name="Normal 3 71 4 4" xfId="4246"/>
    <cellStyle name="Normal 3 71 4 4 2" xfId="6720"/>
    <cellStyle name="Normal 3 71 4 4 3" xfId="9116"/>
    <cellStyle name="Normal 3 71 4 4 4" xfId="11800"/>
    <cellStyle name="Normal 3 71 4 4 5" xfId="14211"/>
    <cellStyle name="Normal 3 71 4 5" xfId="4896"/>
    <cellStyle name="Normal 3 71 4 6" xfId="7288"/>
    <cellStyle name="Normal 3 71 4 7" xfId="9970"/>
    <cellStyle name="Normal 3 71 4 8" xfId="12383"/>
    <cellStyle name="Normal 3 71 4 9" xfId="2595"/>
    <cellStyle name="Normal 3 71 5" xfId="1265"/>
    <cellStyle name="Normal 3 71 5 2" xfId="3186"/>
    <cellStyle name="Normal 3 71 5 2 2" xfId="5655"/>
    <cellStyle name="Normal 3 71 5 2 3" xfId="8051"/>
    <cellStyle name="Normal 3 71 5 2 4" xfId="10735"/>
    <cellStyle name="Normal 3 71 5 2 5" xfId="13146"/>
    <cellStyle name="Normal 3 71 5 3" xfId="3760"/>
    <cellStyle name="Normal 3 71 5 3 2" xfId="6234"/>
    <cellStyle name="Normal 3 71 5 3 3" xfId="8630"/>
    <cellStyle name="Normal 3 71 5 3 4" xfId="11314"/>
    <cellStyle name="Normal 3 71 5 3 5" xfId="13725"/>
    <cellStyle name="Normal 3 71 5 4" xfId="4333"/>
    <cellStyle name="Normal 3 71 5 4 2" xfId="6807"/>
    <cellStyle name="Normal 3 71 5 4 3" xfId="9203"/>
    <cellStyle name="Normal 3 71 5 4 4" xfId="11887"/>
    <cellStyle name="Normal 3 71 5 4 5" xfId="14298"/>
    <cellStyle name="Normal 3 71 5 5" xfId="4983"/>
    <cellStyle name="Normal 3 71 5 6" xfId="7375"/>
    <cellStyle name="Normal 3 71 5 7" xfId="10057"/>
    <cellStyle name="Normal 3 71 5 8" xfId="12470"/>
    <cellStyle name="Normal 3 71 5 9" xfId="2679"/>
    <cellStyle name="Normal 3 71 6" xfId="1266"/>
    <cellStyle name="Normal 3 71 6 2" xfId="3255"/>
    <cellStyle name="Normal 3 71 6 2 2" xfId="5725"/>
    <cellStyle name="Normal 3 71 6 2 3" xfId="8121"/>
    <cellStyle name="Normal 3 71 6 2 4" xfId="10805"/>
    <cellStyle name="Normal 3 71 6 2 5" xfId="13216"/>
    <cellStyle name="Normal 3 71 6 3" xfId="3830"/>
    <cellStyle name="Normal 3 71 6 3 2" xfId="6304"/>
    <cellStyle name="Normal 3 71 6 3 3" xfId="8700"/>
    <cellStyle name="Normal 3 71 6 3 4" xfId="11384"/>
    <cellStyle name="Normal 3 71 6 3 5" xfId="13795"/>
    <cellStyle name="Normal 3 71 6 4" xfId="4403"/>
    <cellStyle name="Normal 3 71 6 4 2" xfId="6877"/>
    <cellStyle name="Normal 3 71 6 4 3" xfId="9273"/>
    <cellStyle name="Normal 3 71 6 4 4" xfId="11957"/>
    <cellStyle name="Normal 3 71 6 4 5" xfId="14368"/>
    <cellStyle name="Normal 3 71 6 5" xfId="5053"/>
    <cellStyle name="Normal 3 71 6 6" xfId="7445"/>
    <cellStyle name="Normal 3 71 6 7" xfId="10127"/>
    <cellStyle name="Normal 3 71 6 8" xfId="12540"/>
    <cellStyle name="Normal 3 71 6 9" xfId="2748"/>
    <cellStyle name="Normal 3 71 7" xfId="1267"/>
    <cellStyle name="Normal 3 71 7 2" xfId="5210"/>
    <cellStyle name="Normal 3 71 7 3" xfId="7602"/>
    <cellStyle name="Normal 3 71 7 4" xfId="10285"/>
    <cellStyle name="Normal 3 71 7 5" xfId="12697"/>
    <cellStyle name="Normal 3 71 7 6" xfId="2908"/>
    <cellStyle name="Normal 3 71 8" xfId="1268"/>
    <cellStyle name="Normal 3 71 8 2" xfId="5802"/>
    <cellStyle name="Normal 3 71 8 3" xfId="8198"/>
    <cellStyle name="Normal 3 71 8 4" xfId="10882"/>
    <cellStyle name="Normal 3 71 8 5" xfId="13293"/>
    <cellStyle name="Normal 3 71 8 6" xfId="3332"/>
    <cellStyle name="Normal 3 71 9" xfId="1269"/>
    <cellStyle name="Normal 3 71 9 2" xfId="6377"/>
    <cellStyle name="Normal 3 71 9 3" xfId="8773"/>
    <cellStyle name="Normal 3 71 9 4" xfId="11457"/>
    <cellStyle name="Normal 3 71 9 5" xfId="13868"/>
    <cellStyle name="Normal 3 71 9 6" xfId="3903"/>
    <cellStyle name="Normal 3 72" xfId="1270"/>
    <cellStyle name="Normal 3 72 10" xfId="1271"/>
    <cellStyle name="Normal 3 72 10 2" xfId="4552"/>
    <cellStyle name="Normal 3 72 11" xfId="1272"/>
    <cellStyle name="Normal 3 72 11 2" xfId="6946"/>
    <cellStyle name="Normal 3 72 12" xfId="1273"/>
    <cellStyle name="Normal 3 72 12 2" xfId="9406"/>
    <cellStyle name="Normal 3 72 13" xfId="1274"/>
    <cellStyle name="Normal 3 72 13 2" xfId="9501"/>
    <cellStyle name="Normal 3 72 14" xfId="1275"/>
    <cellStyle name="Normal 3 72 14 2" xfId="9585"/>
    <cellStyle name="Normal 3 72 15" xfId="1878"/>
    <cellStyle name="Normal 3 72 16" xfId="12042"/>
    <cellStyle name="Normal 3 72 2" xfId="1276"/>
    <cellStyle name="Normal 3 72 2 2" xfId="2066"/>
    <cellStyle name="Normal 3 72 2 2 2" xfId="5385"/>
    <cellStyle name="Normal 3 72 2 2 3" xfId="7778"/>
    <cellStyle name="Normal 3 72 2 2 4" xfId="10462"/>
    <cellStyle name="Normal 3 72 2 2 5" xfId="12873"/>
    <cellStyle name="Normal 3 72 2 3" xfId="3489"/>
    <cellStyle name="Normal 3 72 2 3 2" xfId="5961"/>
    <cellStyle name="Normal 3 72 2 3 3" xfId="8357"/>
    <cellStyle name="Normal 3 72 2 3 4" xfId="11041"/>
    <cellStyle name="Normal 3 72 2 3 5" xfId="13452"/>
    <cellStyle name="Normal 3 72 2 4" xfId="4060"/>
    <cellStyle name="Normal 3 72 2 4 2" xfId="6534"/>
    <cellStyle name="Normal 3 72 2 4 3" xfId="8930"/>
    <cellStyle name="Normal 3 72 2 4 4" xfId="11614"/>
    <cellStyle name="Normal 3 72 2 4 5" xfId="14025"/>
    <cellStyle name="Normal 3 72 2 5" xfId="4710"/>
    <cellStyle name="Normal 3 72 2 6" xfId="7102"/>
    <cellStyle name="Normal 3 72 2 7" xfId="9784"/>
    <cellStyle name="Normal 3 72 2 8" xfId="12197"/>
    <cellStyle name="Normal 3 72 3" xfId="1277"/>
    <cellStyle name="Normal 3 72 3 2" xfId="2252"/>
    <cellStyle name="Normal 3 72 3 2 2" xfId="5477"/>
    <cellStyle name="Normal 3 72 3 2 3" xfId="7872"/>
    <cellStyle name="Normal 3 72 3 2 4" xfId="10556"/>
    <cellStyle name="Normal 3 72 3 2 5" xfId="12967"/>
    <cellStyle name="Normal 3 72 3 3" xfId="3582"/>
    <cellStyle name="Normal 3 72 3 3 2" xfId="6055"/>
    <cellStyle name="Normal 3 72 3 3 3" xfId="8451"/>
    <cellStyle name="Normal 3 72 3 3 4" xfId="11135"/>
    <cellStyle name="Normal 3 72 3 3 5" xfId="13546"/>
    <cellStyle name="Normal 3 72 3 4" xfId="4154"/>
    <cellStyle name="Normal 3 72 3 4 2" xfId="6628"/>
    <cellStyle name="Normal 3 72 3 4 3" xfId="9024"/>
    <cellStyle name="Normal 3 72 3 4 4" xfId="11708"/>
    <cellStyle name="Normal 3 72 3 4 5" xfId="14119"/>
    <cellStyle name="Normal 3 72 3 5" xfId="4804"/>
    <cellStyle name="Normal 3 72 3 6" xfId="7196"/>
    <cellStyle name="Normal 3 72 3 7" xfId="9878"/>
    <cellStyle name="Normal 3 72 3 8" xfId="12291"/>
    <cellStyle name="Normal 3 72 4" xfId="1278"/>
    <cellStyle name="Normal 3 72 4 2" xfId="3101"/>
    <cellStyle name="Normal 3 72 4 2 2" xfId="5570"/>
    <cellStyle name="Normal 3 72 4 2 3" xfId="7965"/>
    <cellStyle name="Normal 3 72 4 2 4" xfId="10649"/>
    <cellStyle name="Normal 3 72 4 2 5" xfId="13060"/>
    <cellStyle name="Normal 3 72 4 3" xfId="3675"/>
    <cellStyle name="Normal 3 72 4 3 2" xfId="6148"/>
    <cellStyle name="Normal 3 72 4 3 3" xfId="8544"/>
    <cellStyle name="Normal 3 72 4 3 4" xfId="11228"/>
    <cellStyle name="Normal 3 72 4 3 5" xfId="13639"/>
    <cellStyle name="Normal 3 72 4 4" xfId="4247"/>
    <cellStyle name="Normal 3 72 4 4 2" xfId="6721"/>
    <cellStyle name="Normal 3 72 4 4 3" xfId="9117"/>
    <cellStyle name="Normal 3 72 4 4 4" xfId="11801"/>
    <cellStyle name="Normal 3 72 4 4 5" xfId="14212"/>
    <cellStyle name="Normal 3 72 4 5" xfId="4897"/>
    <cellStyle name="Normal 3 72 4 6" xfId="7289"/>
    <cellStyle name="Normal 3 72 4 7" xfId="9971"/>
    <cellStyle name="Normal 3 72 4 8" xfId="12384"/>
    <cellStyle name="Normal 3 72 4 9" xfId="2596"/>
    <cellStyle name="Normal 3 72 5" xfId="1279"/>
    <cellStyle name="Normal 3 72 5 2" xfId="3187"/>
    <cellStyle name="Normal 3 72 5 2 2" xfId="5656"/>
    <cellStyle name="Normal 3 72 5 2 3" xfId="8052"/>
    <cellStyle name="Normal 3 72 5 2 4" xfId="10736"/>
    <cellStyle name="Normal 3 72 5 2 5" xfId="13147"/>
    <cellStyle name="Normal 3 72 5 3" xfId="3761"/>
    <cellStyle name="Normal 3 72 5 3 2" xfId="6235"/>
    <cellStyle name="Normal 3 72 5 3 3" xfId="8631"/>
    <cellStyle name="Normal 3 72 5 3 4" xfId="11315"/>
    <cellStyle name="Normal 3 72 5 3 5" xfId="13726"/>
    <cellStyle name="Normal 3 72 5 4" xfId="4334"/>
    <cellStyle name="Normal 3 72 5 4 2" xfId="6808"/>
    <cellStyle name="Normal 3 72 5 4 3" xfId="9204"/>
    <cellStyle name="Normal 3 72 5 4 4" xfId="11888"/>
    <cellStyle name="Normal 3 72 5 4 5" xfId="14299"/>
    <cellStyle name="Normal 3 72 5 5" xfId="4984"/>
    <cellStyle name="Normal 3 72 5 6" xfId="7376"/>
    <cellStyle name="Normal 3 72 5 7" xfId="10058"/>
    <cellStyle name="Normal 3 72 5 8" xfId="12471"/>
    <cellStyle name="Normal 3 72 5 9" xfId="2680"/>
    <cellStyle name="Normal 3 72 6" xfId="1280"/>
    <cellStyle name="Normal 3 72 6 2" xfId="3256"/>
    <cellStyle name="Normal 3 72 6 2 2" xfId="5726"/>
    <cellStyle name="Normal 3 72 6 2 3" xfId="8122"/>
    <cellStyle name="Normal 3 72 6 2 4" xfId="10806"/>
    <cellStyle name="Normal 3 72 6 2 5" xfId="13217"/>
    <cellStyle name="Normal 3 72 6 3" xfId="3831"/>
    <cellStyle name="Normal 3 72 6 3 2" xfId="6305"/>
    <cellStyle name="Normal 3 72 6 3 3" xfId="8701"/>
    <cellStyle name="Normal 3 72 6 3 4" xfId="11385"/>
    <cellStyle name="Normal 3 72 6 3 5" xfId="13796"/>
    <cellStyle name="Normal 3 72 6 4" xfId="4404"/>
    <cellStyle name="Normal 3 72 6 4 2" xfId="6878"/>
    <cellStyle name="Normal 3 72 6 4 3" xfId="9274"/>
    <cellStyle name="Normal 3 72 6 4 4" xfId="11958"/>
    <cellStyle name="Normal 3 72 6 4 5" xfId="14369"/>
    <cellStyle name="Normal 3 72 6 5" xfId="5054"/>
    <cellStyle name="Normal 3 72 6 6" xfId="7446"/>
    <cellStyle name="Normal 3 72 6 7" xfId="10128"/>
    <cellStyle name="Normal 3 72 6 8" xfId="12541"/>
    <cellStyle name="Normal 3 72 6 9" xfId="2749"/>
    <cellStyle name="Normal 3 72 7" xfId="1281"/>
    <cellStyle name="Normal 3 72 7 2" xfId="5211"/>
    <cellStyle name="Normal 3 72 7 3" xfId="7603"/>
    <cellStyle name="Normal 3 72 7 4" xfId="10286"/>
    <cellStyle name="Normal 3 72 7 5" xfId="12698"/>
    <cellStyle name="Normal 3 72 7 6" xfId="2909"/>
    <cellStyle name="Normal 3 72 8" xfId="1282"/>
    <cellStyle name="Normal 3 72 8 2" xfId="5803"/>
    <cellStyle name="Normal 3 72 8 3" xfId="8199"/>
    <cellStyle name="Normal 3 72 8 4" xfId="10883"/>
    <cellStyle name="Normal 3 72 8 5" xfId="13294"/>
    <cellStyle name="Normal 3 72 8 6" xfId="3333"/>
    <cellStyle name="Normal 3 72 9" xfId="1283"/>
    <cellStyle name="Normal 3 72 9 2" xfId="6378"/>
    <cellStyle name="Normal 3 72 9 3" xfId="8774"/>
    <cellStyle name="Normal 3 72 9 4" xfId="11458"/>
    <cellStyle name="Normal 3 72 9 5" xfId="13869"/>
    <cellStyle name="Normal 3 72 9 6" xfId="3904"/>
    <cellStyle name="Normal 3 73" xfId="1284"/>
    <cellStyle name="Normal 3 73 10" xfId="1285"/>
    <cellStyle name="Normal 3 73 10 2" xfId="4553"/>
    <cellStyle name="Normal 3 73 11" xfId="1286"/>
    <cellStyle name="Normal 3 73 11 2" xfId="6947"/>
    <cellStyle name="Normal 3 73 12" xfId="1287"/>
    <cellStyle name="Normal 3 73 12 2" xfId="9407"/>
    <cellStyle name="Normal 3 73 13" xfId="1288"/>
    <cellStyle name="Normal 3 73 13 2" xfId="9502"/>
    <cellStyle name="Normal 3 73 14" xfId="1289"/>
    <cellStyle name="Normal 3 73 14 2" xfId="9586"/>
    <cellStyle name="Normal 3 73 15" xfId="1879"/>
    <cellStyle name="Normal 3 73 16" xfId="12043"/>
    <cellStyle name="Normal 3 73 2" xfId="1290"/>
    <cellStyle name="Normal 3 73 2 2" xfId="2067"/>
    <cellStyle name="Normal 3 73 2 2 2" xfId="5386"/>
    <cellStyle name="Normal 3 73 2 2 3" xfId="7779"/>
    <cellStyle name="Normal 3 73 2 2 4" xfId="10463"/>
    <cellStyle name="Normal 3 73 2 2 5" xfId="12874"/>
    <cellStyle name="Normal 3 73 2 3" xfId="3490"/>
    <cellStyle name="Normal 3 73 2 3 2" xfId="5962"/>
    <cellStyle name="Normal 3 73 2 3 3" xfId="8358"/>
    <cellStyle name="Normal 3 73 2 3 4" xfId="11042"/>
    <cellStyle name="Normal 3 73 2 3 5" xfId="13453"/>
    <cellStyle name="Normal 3 73 2 4" xfId="4061"/>
    <cellStyle name="Normal 3 73 2 4 2" xfId="6535"/>
    <cellStyle name="Normal 3 73 2 4 3" xfId="8931"/>
    <cellStyle name="Normal 3 73 2 4 4" xfId="11615"/>
    <cellStyle name="Normal 3 73 2 4 5" xfId="14026"/>
    <cellStyle name="Normal 3 73 2 5" xfId="4711"/>
    <cellStyle name="Normal 3 73 2 6" xfId="7103"/>
    <cellStyle name="Normal 3 73 2 7" xfId="9785"/>
    <cellStyle name="Normal 3 73 2 8" xfId="12198"/>
    <cellStyle name="Normal 3 73 3" xfId="1291"/>
    <cellStyle name="Normal 3 73 3 2" xfId="2253"/>
    <cellStyle name="Normal 3 73 3 2 2" xfId="5478"/>
    <cellStyle name="Normal 3 73 3 2 3" xfId="7873"/>
    <cellStyle name="Normal 3 73 3 2 4" xfId="10557"/>
    <cellStyle name="Normal 3 73 3 2 5" xfId="12968"/>
    <cellStyle name="Normal 3 73 3 3" xfId="3583"/>
    <cellStyle name="Normal 3 73 3 3 2" xfId="6056"/>
    <cellStyle name="Normal 3 73 3 3 3" xfId="8452"/>
    <cellStyle name="Normal 3 73 3 3 4" xfId="11136"/>
    <cellStyle name="Normal 3 73 3 3 5" xfId="13547"/>
    <cellStyle name="Normal 3 73 3 4" xfId="4155"/>
    <cellStyle name="Normal 3 73 3 4 2" xfId="6629"/>
    <cellStyle name="Normal 3 73 3 4 3" xfId="9025"/>
    <cellStyle name="Normal 3 73 3 4 4" xfId="11709"/>
    <cellStyle name="Normal 3 73 3 4 5" xfId="14120"/>
    <cellStyle name="Normal 3 73 3 5" xfId="4805"/>
    <cellStyle name="Normal 3 73 3 6" xfId="7197"/>
    <cellStyle name="Normal 3 73 3 7" xfId="9879"/>
    <cellStyle name="Normal 3 73 3 8" xfId="12292"/>
    <cellStyle name="Normal 3 73 4" xfId="1292"/>
    <cellStyle name="Normal 3 73 4 2" xfId="3102"/>
    <cellStyle name="Normal 3 73 4 2 2" xfId="5571"/>
    <cellStyle name="Normal 3 73 4 2 3" xfId="7966"/>
    <cellStyle name="Normal 3 73 4 2 4" xfId="10650"/>
    <cellStyle name="Normal 3 73 4 2 5" xfId="13061"/>
    <cellStyle name="Normal 3 73 4 3" xfId="3676"/>
    <cellStyle name="Normal 3 73 4 3 2" xfId="6149"/>
    <cellStyle name="Normal 3 73 4 3 3" xfId="8545"/>
    <cellStyle name="Normal 3 73 4 3 4" xfId="11229"/>
    <cellStyle name="Normal 3 73 4 3 5" xfId="13640"/>
    <cellStyle name="Normal 3 73 4 4" xfId="4248"/>
    <cellStyle name="Normal 3 73 4 4 2" xfId="6722"/>
    <cellStyle name="Normal 3 73 4 4 3" xfId="9118"/>
    <cellStyle name="Normal 3 73 4 4 4" xfId="11802"/>
    <cellStyle name="Normal 3 73 4 4 5" xfId="14213"/>
    <cellStyle name="Normal 3 73 4 5" xfId="4898"/>
    <cellStyle name="Normal 3 73 4 6" xfId="7290"/>
    <cellStyle name="Normal 3 73 4 7" xfId="9972"/>
    <cellStyle name="Normal 3 73 4 8" xfId="12385"/>
    <cellStyle name="Normal 3 73 4 9" xfId="2597"/>
    <cellStyle name="Normal 3 73 5" xfId="1293"/>
    <cellStyle name="Normal 3 73 5 2" xfId="3188"/>
    <cellStyle name="Normal 3 73 5 2 2" xfId="5657"/>
    <cellStyle name="Normal 3 73 5 2 3" xfId="8053"/>
    <cellStyle name="Normal 3 73 5 2 4" xfId="10737"/>
    <cellStyle name="Normal 3 73 5 2 5" xfId="13148"/>
    <cellStyle name="Normal 3 73 5 3" xfId="3762"/>
    <cellStyle name="Normal 3 73 5 3 2" xfId="6236"/>
    <cellStyle name="Normal 3 73 5 3 3" xfId="8632"/>
    <cellStyle name="Normal 3 73 5 3 4" xfId="11316"/>
    <cellStyle name="Normal 3 73 5 3 5" xfId="13727"/>
    <cellStyle name="Normal 3 73 5 4" xfId="4335"/>
    <cellStyle name="Normal 3 73 5 4 2" xfId="6809"/>
    <cellStyle name="Normal 3 73 5 4 3" xfId="9205"/>
    <cellStyle name="Normal 3 73 5 4 4" xfId="11889"/>
    <cellStyle name="Normal 3 73 5 4 5" xfId="14300"/>
    <cellStyle name="Normal 3 73 5 5" xfId="4985"/>
    <cellStyle name="Normal 3 73 5 6" xfId="7377"/>
    <cellStyle name="Normal 3 73 5 7" xfId="10059"/>
    <cellStyle name="Normal 3 73 5 8" xfId="12472"/>
    <cellStyle name="Normal 3 73 5 9" xfId="2681"/>
    <cellStyle name="Normal 3 73 6" xfId="1294"/>
    <cellStyle name="Normal 3 73 6 2" xfId="3257"/>
    <cellStyle name="Normal 3 73 6 2 2" xfId="5727"/>
    <cellStyle name="Normal 3 73 6 2 3" xfId="8123"/>
    <cellStyle name="Normal 3 73 6 2 4" xfId="10807"/>
    <cellStyle name="Normal 3 73 6 2 5" xfId="13218"/>
    <cellStyle name="Normal 3 73 6 3" xfId="3832"/>
    <cellStyle name="Normal 3 73 6 3 2" xfId="6306"/>
    <cellStyle name="Normal 3 73 6 3 3" xfId="8702"/>
    <cellStyle name="Normal 3 73 6 3 4" xfId="11386"/>
    <cellStyle name="Normal 3 73 6 3 5" xfId="13797"/>
    <cellStyle name="Normal 3 73 6 4" xfId="4405"/>
    <cellStyle name="Normal 3 73 6 4 2" xfId="6879"/>
    <cellStyle name="Normal 3 73 6 4 3" xfId="9275"/>
    <cellStyle name="Normal 3 73 6 4 4" xfId="11959"/>
    <cellStyle name="Normal 3 73 6 4 5" xfId="14370"/>
    <cellStyle name="Normal 3 73 6 5" xfId="5055"/>
    <cellStyle name="Normal 3 73 6 6" xfId="7447"/>
    <cellStyle name="Normal 3 73 6 7" xfId="10129"/>
    <cellStyle name="Normal 3 73 6 8" xfId="12542"/>
    <cellStyle name="Normal 3 73 6 9" xfId="2750"/>
    <cellStyle name="Normal 3 73 7" xfId="1295"/>
    <cellStyle name="Normal 3 73 7 2" xfId="5212"/>
    <cellStyle name="Normal 3 73 7 3" xfId="7604"/>
    <cellStyle name="Normal 3 73 7 4" xfId="10287"/>
    <cellStyle name="Normal 3 73 7 5" xfId="12699"/>
    <cellStyle name="Normal 3 73 7 6" xfId="2910"/>
    <cellStyle name="Normal 3 73 8" xfId="1296"/>
    <cellStyle name="Normal 3 73 8 2" xfId="5804"/>
    <cellStyle name="Normal 3 73 8 3" xfId="8200"/>
    <cellStyle name="Normal 3 73 8 4" xfId="10884"/>
    <cellStyle name="Normal 3 73 8 5" xfId="13295"/>
    <cellStyle name="Normal 3 73 8 6" xfId="3334"/>
    <cellStyle name="Normal 3 73 9" xfId="1297"/>
    <cellStyle name="Normal 3 73 9 2" xfId="6379"/>
    <cellStyle name="Normal 3 73 9 3" xfId="8775"/>
    <cellStyle name="Normal 3 73 9 4" xfId="11459"/>
    <cellStyle name="Normal 3 73 9 5" xfId="13870"/>
    <cellStyle name="Normal 3 73 9 6" xfId="3905"/>
    <cellStyle name="Normal 3 74" xfId="1298"/>
    <cellStyle name="Normal 3 74 10" xfId="1299"/>
    <cellStyle name="Normal 3 74 10 2" xfId="4554"/>
    <cellStyle name="Normal 3 74 11" xfId="1300"/>
    <cellStyle name="Normal 3 74 11 2" xfId="6948"/>
    <cellStyle name="Normal 3 74 12" xfId="1301"/>
    <cellStyle name="Normal 3 74 12 2" xfId="9408"/>
    <cellStyle name="Normal 3 74 13" xfId="1302"/>
    <cellStyle name="Normal 3 74 13 2" xfId="9503"/>
    <cellStyle name="Normal 3 74 14" xfId="1303"/>
    <cellStyle name="Normal 3 74 14 2" xfId="9587"/>
    <cellStyle name="Normal 3 74 15" xfId="1880"/>
    <cellStyle name="Normal 3 74 16" xfId="12044"/>
    <cellStyle name="Normal 3 74 2" xfId="1304"/>
    <cellStyle name="Normal 3 74 2 2" xfId="2068"/>
    <cellStyle name="Normal 3 74 2 2 2" xfId="5387"/>
    <cellStyle name="Normal 3 74 2 2 3" xfId="7780"/>
    <cellStyle name="Normal 3 74 2 2 4" xfId="10464"/>
    <cellStyle name="Normal 3 74 2 2 5" xfId="12875"/>
    <cellStyle name="Normal 3 74 2 3" xfId="3491"/>
    <cellStyle name="Normal 3 74 2 3 2" xfId="5963"/>
    <cellStyle name="Normal 3 74 2 3 3" xfId="8359"/>
    <cellStyle name="Normal 3 74 2 3 4" xfId="11043"/>
    <cellStyle name="Normal 3 74 2 3 5" xfId="13454"/>
    <cellStyle name="Normal 3 74 2 4" xfId="4062"/>
    <cellStyle name="Normal 3 74 2 4 2" xfId="6536"/>
    <cellStyle name="Normal 3 74 2 4 3" xfId="8932"/>
    <cellStyle name="Normal 3 74 2 4 4" xfId="11616"/>
    <cellStyle name="Normal 3 74 2 4 5" xfId="14027"/>
    <cellStyle name="Normal 3 74 2 5" xfId="4712"/>
    <cellStyle name="Normal 3 74 2 6" xfId="7104"/>
    <cellStyle name="Normal 3 74 2 7" xfId="9786"/>
    <cellStyle name="Normal 3 74 2 8" xfId="12199"/>
    <cellStyle name="Normal 3 74 3" xfId="1305"/>
    <cellStyle name="Normal 3 74 3 2" xfId="2254"/>
    <cellStyle name="Normal 3 74 3 2 2" xfId="5479"/>
    <cellStyle name="Normal 3 74 3 2 3" xfId="7874"/>
    <cellStyle name="Normal 3 74 3 2 4" xfId="10558"/>
    <cellStyle name="Normal 3 74 3 2 5" xfId="12969"/>
    <cellStyle name="Normal 3 74 3 3" xfId="3584"/>
    <cellStyle name="Normal 3 74 3 3 2" xfId="6057"/>
    <cellStyle name="Normal 3 74 3 3 3" xfId="8453"/>
    <cellStyle name="Normal 3 74 3 3 4" xfId="11137"/>
    <cellStyle name="Normal 3 74 3 3 5" xfId="13548"/>
    <cellStyle name="Normal 3 74 3 4" xfId="4156"/>
    <cellStyle name="Normal 3 74 3 4 2" xfId="6630"/>
    <cellStyle name="Normal 3 74 3 4 3" xfId="9026"/>
    <cellStyle name="Normal 3 74 3 4 4" xfId="11710"/>
    <cellStyle name="Normal 3 74 3 4 5" xfId="14121"/>
    <cellStyle name="Normal 3 74 3 5" xfId="4806"/>
    <cellStyle name="Normal 3 74 3 6" xfId="7198"/>
    <cellStyle name="Normal 3 74 3 7" xfId="9880"/>
    <cellStyle name="Normal 3 74 3 8" xfId="12293"/>
    <cellStyle name="Normal 3 74 4" xfId="1306"/>
    <cellStyle name="Normal 3 74 4 2" xfId="3103"/>
    <cellStyle name="Normal 3 74 4 2 2" xfId="5572"/>
    <cellStyle name="Normal 3 74 4 2 3" xfId="7967"/>
    <cellStyle name="Normal 3 74 4 2 4" xfId="10651"/>
    <cellStyle name="Normal 3 74 4 2 5" xfId="13062"/>
    <cellStyle name="Normal 3 74 4 3" xfId="3677"/>
    <cellStyle name="Normal 3 74 4 3 2" xfId="6150"/>
    <cellStyle name="Normal 3 74 4 3 3" xfId="8546"/>
    <cellStyle name="Normal 3 74 4 3 4" xfId="11230"/>
    <cellStyle name="Normal 3 74 4 3 5" xfId="13641"/>
    <cellStyle name="Normal 3 74 4 4" xfId="4249"/>
    <cellStyle name="Normal 3 74 4 4 2" xfId="6723"/>
    <cellStyle name="Normal 3 74 4 4 3" xfId="9119"/>
    <cellStyle name="Normal 3 74 4 4 4" xfId="11803"/>
    <cellStyle name="Normal 3 74 4 4 5" xfId="14214"/>
    <cellStyle name="Normal 3 74 4 5" xfId="4899"/>
    <cellStyle name="Normal 3 74 4 6" xfId="7291"/>
    <cellStyle name="Normal 3 74 4 7" xfId="9973"/>
    <cellStyle name="Normal 3 74 4 8" xfId="12386"/>
    <cellStyle name="Normal 3 74 4 9" xfId="2598"/>
    <cellStyle name="Normal 3 74 5" xfId="1307"/>
    <cellStyle name="Normal 3 74 5 2" xfId="3189"/>
    <cellStyle name="Normal 3 74 5 2 2" xfId="5658"/>
    <cellStyle name="Normal 3 74 5 2 3" xfId="8054"/>
    <cellStyle name="Normal 3 74 5 2 4" xfId="10738"/>
    <cellStyle name="Normal 3 74 5 2 5" xfId="13149"/>
    <cellStyle name="Normal 3 74 5 3" xfId="3763"/>
    <cellStyle name="Normal 3 74 5 3 2" xfId="6237"/>
    <cellStyle name="Normal 3 74 5 3 3" xfId="8633"/>
    <cellStyle name="Normal 3 74 5 3 4" xfId="11317"/>
    <cellStyle name="Normal 3 74 5 3 5" xfId="13728"/>
    <cellStyle name="Normal 3 74 5 4" xfId="4336"/>
    <cellStyle name="Normal 3 74 5 4 2" xfId="6810"/>
    <cellStyle name="Normal 3 74 5 4 3" xfId="9206"/>
    <cellStyle name="Normal 3 74 5 4 4" xfId="11890"/>
    <cellStyle name="Normal 3 74 5 4 5" xfId="14301"/>
    <cellStyle name="Normal 3 74 5 5" xfId="4986"/>
    <cellStyle name="Normal 3 74 5 6" xfId="7378"/>
    <cellStyle name="Normal 3 74 5 7" xfId="10060"/>
    <cellStyle name="Normal 3 74 5 8" xfId="12473"/>
    <cellStyle name="Normal 3 74 5 9" xfId="2682"/>
    <cellStyle name="Normal 3 74 6" xfId="1308"/>
    <cellStyle name="Normal 3 74 6 2" xfId="3258"/>
    <cellStyle name="Normal 3 74 6 2 2" xfId="5728"/>
    <cellStyle name="Normal 3 74 6 2 3" xfId="8124"/>
    <cellStyle name="Normal 3 74 6 2 4" xfId="10808"/>
    <cellStyle name="Normal 3 74 6 2 5" xfId="13219"/>
    <cellStyle name="Normal 3 74 6 3" xfId="3833"/>
    <cellStyle name="Normal 3 74 6 3 2" xfId="6307"/>
    <cellStyle name="Normal 3 74 6 3 3" xfId="8703"/>
    <cellStyle name="Normal 3 74 6 3 4" xfId="11387"/>
    <cellStyle name="Normal 3 74 6 3 5" xfId="13798"/>
    <cellStyle name="Normal 3 74 6 4" xfId="4406"/>
    <cellStyle name="Normal 3 74 6 4 2" xfId="6880"/>
    <cellStyle name="Normal 3 74 6 4 3" xfId="9276"/>
    <cellStyle name="Normal 3 74 6 4 4" xfId="11960"/>
    <cellStyle name="Normal 3 74 6 4 5" xfId="14371"/>
    <cellStyle name="Normal 3 74 6 5" xfId="5056"/>
    <cellStyle name="Normal 3 74 6 6" xfId="7448"/>
    <cellStyle name="Normal 3 74 6 7" xfId="10130"/>
    <cellStyle name="Normal 3 74 6 8" xfId="12543"/>
    <cellStyle name="Normal 3 74 6 9" xfId="2751"/>
    <cellStyle name="Normal 3 74 7" xfId="1309"/>
    <cellStyle name="Normal 3 74 7 2" xfId="5213"/>
    <cellStyle name="Normal 3 74 7 3" xfId="7605"/>
    <cellStyle name="Normal 3 74 7 4" xfId="10288"/>
    <cellStyle name="Normal 3 74 7 5" xfId="12700"/>
    <cellStyle name="Normal 3 74 7 6" xfId="2911"/>
    <cellStyle name="Normal 3 74 8" xfId="1310"/>
    <cellStyle name="Normal 3 74 8 2" xfId="5805"/>
    <cellStyle name="Normal 3 74 8 3" xfId="8201"/>
    <cellStyle name="Normal 3 74 8 4" xfId="10885"/>
    <cellStyle name="Normal 3 74 8 5" xfId="13296"/>
    <cellStyle name="Normal 3 74 8 6" xfId="3335"/>
    <cellStyle name="Normal 3 74 9" xfId="1311"/>
    <cellStyle name="Normal 3 74 9 2" xfId="6380"/>
    <cellStyle name="Normal 3 74 9 3" xfId="8776"/>
    <cellStyle name="Normal 3 74 9 4" xfId="11460"/>
    <cellStyle name="Normal 3 74 9 5" xfId="13871"/>
    <cellStyle name="Normal 3 74 9 6" xfId="3906"/>
    <cellStyle name="Normal 3 75" xfId="1312"/>
    <cellStyle name="Normal 3 75 10" xfId="1313"/>
    <cellStyle name="Normal 3 75 10 2" xfId="4555"/>
    <cellStyle name="Normal 3 75 11" xfId="1314"/>
    <cellStyle name="Normal 3 75 11 2" xfId="6949"/>
    <cellStyle name="Normal 3 75 12" xfId="1315"/>
    <cellStyle name="Normal 3 75 12 2" xfId="9409"/>
    <cellStyle name="Normal 3 75 13" xfId="1316"/>
    <cellStyle name="Normal 3 75 13 2" xfId="9504"/>
    <cellStyle name="Normal 3 75 14" xfId="1317"/>
    <cellStyle name="Normal 3 75 14 2" xfId="9588"/>
    <cellStyle name="Normal 3 75 15" xfId="1881"/>
    <cellStyle name="Normal 3 75 16" xfId="12045"/>
    <cellStyle name="Normal 3 75 2" xfId="1318"/>
    <cellStyle name="Normal 3 75 2 2" xfId="2069"/>
    <cellStyle name="Normal 3 75 2 2 2" xfId="5388"/>
    <cellStyle name="Normal 3 75 2 2 3" xfId="7781"/>
    <cellStyle name="Normal 3 75 2 2 4" xfId="10465"/>
    <cellStyle name="Normal 3 75 2 2 5" xfId="12876"/>
    <cellStyle name="Normal 3 75 2 3" xfId="3492"/>
    <cellStyle name="Normal 3 75 2 3 2" xfId="5964"/>
    <cellStyle name="Normal 3 75 2 3 3" xfId="8360"/>
    <cellStyle name="Normal 3 75 2 3 4" xfId="11044"/>
    <cellStyle name="Normal 3 75 2 3 5" xfId="13455"/>
    <cellStyle name="Normal 3 75 2 4" xfId="4063"/>
    <cellStyle name="Normal 3 75 2 4 2" xfId="6537"/>
    <cellStyle name="Normal 3 75 2 4 3" xfId="8933"/>
    <cellStyle name="Normal 3 75 2 4 4" xfId="11617"/>
    <cellStyle name="Normal 3 75 2 4 5" xfId="14028"/>
    <cellStyle name="Normal 3 75 2 5" xfId="4713"/>
    <cellStyle name="Normal 3 75 2 6" xfId="7105"/>
    <cellStyle name="Normal 3 75 2 7" xfId="9787"/>
    <cellStyle name="Normal 3 75 2 8" xfId="12200"/>
    <cellStyle name="Normal 3 75 3" xfId="1319"/>
    <cellStyle name="Normal 3 75 3 2" xfId="2255"/>
    <cellStyle name="Normal 3 75 3 2 2" xfId="5480"/>
    <cellStyle name="Normal 3 75 3 2 3" xfId="7875"/>
    <cellStyle name="Normal 3 75 3 2 4" xfId="10559"/>
    <cellStyle name="Normal 3 75 3 2 5" xfId="12970"/>
    <cellStyle name="Normal 3 75 3 3" xfId="3585"/>
    <cellStyle name="Normal 3 75 3 3 2" xfId="6058"/>
    <cellStyle name="Normal 3 75 3 3 3" xfId="8454"/>
    <cellStyle name="Normal 3 75 3 3 4" xfId="11138"/>
    <cellStyle name="Normal 3 75 3 3 5" xfId="13549"/>
    <cellStyle name="Normal 3 75 3 4" xfId="4157"/>
    <cellStyle name="Normal 3 75 3 4 2" xfId="6631"/>
    <cellStyle name="Normal 3 75 3 4 3" xfId="9027"/>
    <cellStyle name="Normal 3 75 3 4 4" xfId="11711"/>
    <cellStyle name="Normal 3 75 3 4 5" xfId="14122"/>
    <cellStyle name="Normal 3 75 3 5" xfId="4807"/>
    <cellStyle name="Normal 3 75 3 6" xfId="7199"/>
    <cellStyle name="Normal 3 75 3 7" xfId="9881"/>
    <cellStyle name="Normal 3 75 3 8" xfId="12294"/>
    <cellStyle name="Normal 3 75 4" xfId="1320"/>
    <cellStyle name="Normal 3 75 4 2" xfId="3104"/>
    <cellStyle name="Normal 3 75 4 2 2" xfId="5573"/>
    <cellStyle name="Normal 3 75 4 2 3" xfId="7968"/>
    <cellStyle name="Normal 3 75 4 2 4" xfId="10652"/>
    <cellStyle name="Normal 3 75 4 2 5" xfId="13063"/>
    <cellStyle name="Normal 3 75 4 3" xfId="3678"/>
    <cellStyle name="Normal 3 75 4 3 2" xfId="6151"/>
    <cellStyle name="Normal 3 75 4 3 3" xfId="8547"/>
    <cellStyle name="Normal 3 75 4 3 4" xfId="11231"/>
    <cellStyle name="Normal 3 75 4 3 5" xfId="13642"/>
    <cellStyle name="Normal 3 75 4 4" xfId="4250"/>
    <cellStyle name="Normal 3 75 4 4 2" xfId="6724"/>
    <cellStyle name="Normal 3 75 4 4 3" xfId="9120"/>
    <cellStyle name="Normal 3 75 4 4 4" xfId="11804"/>
    <cellStyle name="Normal 3 75 4 4 5" xfId="14215"/>
    <cellStyle name="Normal 3 75 4 5" xfId="4900"/>
    <cellStyle name="Normal 3 75 4 6" xfId="7292"/>
    <cellStyle name="Normal 3 75 4 7" xfId="9974"/>
    <cellStyle name="Normal 3 75 4 8" xfId="12387"/>
    <cellStyle name="Normal 3 75 4 9" xfId="2599"/>
    <cellStyle name="Normal 3 75 5" xfId="1321"/>
    <cellStyle name="Normal 3 75 5 2" xfId="3190"/>
    <cellStyle name="Normal 3 75 5 2 2" xfId="5659"/>
    <cellStyle name="Normal 3 75 5 2 3" xfId="8055"/>
    <cellStyle name="Normal 3 75 5 2 4" xfId="10739"/>
    <cellStyle name="Normal 3 75 5 2 5" xfId="13150"/>
    <cellStyle name="Normal 3 75 5 3" xfId="3764"/>
    <cellStyle name="Normal 3 75 5 3 2" xfId="6238"/>
    <cellStyle name="Normal 3 75 5 3 3" xfId="8634"/>
    <cellStyle name="Normal 3 75 5 3 4" xfId="11318"/>
    <cellStyle name="Normal 3 75 5 3 5" xfId="13729"/>
    <cellStyle name="Normal 3 75 5 4" xfId="4337"/>
    <cellStyle name="Normal 3 75 5 4 2" xfId="6811"/>
    <cellStyle name="Normal 3 75 5 4 3" xfId="9207"/>
    <cellStyle name="Normal 3 75 5 4 4" xfId="11891"/>
    <cellStyle name="Normal 3 75 5 4 5" xfId="14302"/>
    <cellStyle name="Normal 3 75 5 5" xfId="4987"/>
    <cellStyle name="Normal 3 75 5 6" xfId="7379"/>
    <cellStyle name="Normal 3 75 5 7" xfId="10061"/>
    <cellStyle name="Normal 3 75 5 8" xfId="12474"/>
    <cellStyle name="Normal 3 75 5 9" xfId="2683"/>
    <cellStyle name="Normal 3 75 6" xfId="1322"/>
    <cellStyle name="Normal 3 75 6 2" xfId="3259"/>
    <cellStyle name="Normal 3 75 6 2 2" xfId="5729"/>
    <cellStyle name="Normal 3 75 6 2 3" xfId="8125"/>
    <cellStyle name="Normal 3 75 6 2 4" xfId="10809"/>
    <cellStyle name="Normal 3 75 6 2 5" xfId="13220"/>
    <cellStyle name="Normal 3 75 6 3" xfId="3834"/>
    <cellStyle name="Normal 3 75 6 3 2" xfId="6308"/>
    <cellStyle name="Normal 3 75 6 3 3" xfId="8704"/>
    <cellStyle name="Normal 3 75 6 3 4" xfId="11388"/>
    <cellStyle name="Normal 3 75 6 3 5" xfId="13799"/>
    <cellStyle name="Normal 3 75 6 4" xfId="4407"/>
    <cellStyle name="Normal 3 75 6 4 2" xfId="6881"/>
    <cellStyle name="Normal 3 75 6 4 3" xfId="9277"/>
    <cellStyle name="Normal 3 75 6 4 4" xfId="11961"/>
    <cellStyle name="Normal 3 75 6 4 5" xfId="14372"/>
    <cellStyle name="Normal 3 75 6 5" xfId="5057"/>
    <cellStyle name="Normal 3 75 6 6" xfId="7449"/>
    <cellStyle name="Normal 3 75 6 7" xfId="10131"/>
    <cellStyle name="Normal 3 75 6 8" xfId="12544"/>
    <cellStyle name="Normal 3 75 6 9" xfId="2752"/>
    <cellStyle name="Normal 3 75 7" xfId="1323"/>
    <cellStyle name="Normal 3 75 7 2" xfId="5214"/>
    <cellStyle name="Normal 3 75 7 3" xfId="7606"/>
    <cellStyle name="Normal 3 75 7 4" xfId="10289"/>
    <cellStyle name="Normal 3 75 7 5" xfId="12701"/>
    <cellStyle name="Normal 3 75 7 6" xfId="2912"/>
    <cellStyle name="Normal 3 75 8" xfId="1324"/>
    <cellStyle name="Normal 3 75 8 2" xfId="5806"/>
    <cellStyle name="Normal 3 75 8 3" xfId="8202"/>
    <cellStyle name="Normal 3 75 8 4" xfId="10886"/>
    <cellStyle name="Normal 3 75 8 5" xfId="13297"/>
    <cellStyle name="Normal 3 75 8 6" xfId="3336"/>
    <cellStyle name="Normal 3 75 9" xfId="1325"/>
    <cellStyle name="Normal 3 75 9 2" xfId="6381"/>
    <cellStyle name="Normal 3 75 9 3" xfId="8777"/>
    <cellStyle name="Normal 3 75 9 4" xfId="11461"/>
    <cellStyle name="Normal 3 75 9 5" xfId="13872"/>
    <cellStyle name="Normal 3 75 9 6" xfId="3907"/>
    <cellStyle name="Normal 3 76" xfId="1326"/>
    <cellStyle name="Normal 3 76 10" xfId="1327"/>
    <cellStyle name="Normal 3 76 10 2" xfId="4556"/>
    <cellStyle name="Normal 3 76 11" xfId="1328"/>
    <cellStyle name="Normal 3 76 11 2" xfId="6950"/>
    <cellStyle name="Normal 3 76 12" xfId="1329"/>
    <cellStyle name="Normal 3 76 12 2" xfId="9410"/>
    <cellStyle name="Normal 3 76 13" xfId="1330"/>
    <cellStyle name="Normal 3 76 13 2" xfId="9505"/>
    <cellStyle name="Normal 3 76 14" xfId="1331"/>
    <cellStyle name="Normal 3 76 14 2" xfId="9589"/>
    <cellStyle name="Normal 3 76 15" xfId="1882"/>
    <cellStyle name="Normal 3 76 16" xfId="12046"/>
    <cellStyle name="Normal 3 76 2" xfId="1332"/>
    <cellStyle name="Normal 3 76 2 2" xfId="2070"/>
    <cellStyle name="Normal 3 76 2 2 2" xfId="5389"/>
    <cellStyle name="Normal 3 76 2 2 3" xfId="7782"/>
    <cellStyle name="Normal 3 76 2 2 4" xfId="10466"/>
    <cellStyle name="Normal 3 76 2 2 5" xfId="12877"/>
    <cellStyle name="Normal 3 76 2 3" xfId="3493"/>
    <cellStyle name="Normal 3 76 2 3 2" xfId="5965"/>
    <cellStyle name="Normal 3 76 2 3 3" xfId="8361"/>
    <cellStyle name="Normal 3 76 2 3 4" xfId="11045"/>
    <cellStyle name="Normal 3 76 2 3 5" xfId="13456"/>
    <cellStyle name="Normal 3 76 2 4" xfId="4064"/>
    <cellStyle name="Normal 3 76 2 4 2" xfId="6538"/>
    <cellStyle name="Normal 3 76 2 4 3" xfId="8934"/>
    <cellStyle name="Normal 3 76 2 4 4" xfId="11618"/>
    <cellStyle name="Normal 3 76 2 4 5" xfId="14029"/>
    <cellStyle name="Normal 3 76 2 5" xfId="4714"/>
    <cellStyle name="Normal 3 76 2 6" xfId="7106"/>
    <cellStyle name="Normal 3 76 2 7" xfId="9788"/>
    <cellStyle name="Normal 3 76 2 8" xfId="12201"/>
    <cellStyle name="Normal 3 76 3" xfId="1333"/>
    <cellStyle name="Normal 3 76 3 2" xfId="2256"/>
    <cellStyle name="Normal 3 76 3 2 2" xfId="5481"/>
    <cellStyle name="Normal 3 76 3 2 3" xfId="7876"/>
    <cellStyle name="Normal 3 76 3 2 4" xfId="10560"/>
    <cellStyle name="Normal 3 76 3 2 5" xfId="12971"/>
    <cellStyle name="Normal 3 76 3 3" xfId="3586"/>
    <cellStyle name="Normal 3 76 3 3 2" xfId="6059"/>
    <cellStyle name="Normal 3 76 3 3 3" xfId="8455"/>
    <cellStyle name="Normal 3 76 3 3 4" xfId="11139"/>
    <cellStyle name="Normal 3 76 3 3 5" xfId="13550"/>
    <cellStyle name="Normal 3 76 3 4" xfId="4158"/>
    <cellStyle name="Normal 3 76 3 4 2" xfId="6632"/>
    <cellStyle name="Normal 3 76 3 4 3" xfId="9028"/>
    <cellStyle name="Normal 3 76 3 4 4" xfId="11712"/>
    <cellStyle name="Normal 3 76 3 4 5" xfId="14123"/>
    <cellStyle name="Normal 3 76 3 5" xfId="4808"/>
    <cellStyle name="Normal 3 76 3 6" xfId="7200"/>
    <cellStyle name="Normal 3 76 3 7" xfId="9882"/>
    <cellStyle name="Normal 3 76 3 8" xfId="12295"/>
    <cellStyle name="Normal 3 76 4" xfId="1334"/>
    <cellStyle name="Normal 3 76 4 2" xfId="3105"/>
    <cellStyle name="Normal 3 76 4 2 2" xfId="5574"/>
    <cellStyle name="Normal 3 76 4 2 3" xfId="7969"/>
    <cellStyle name="Normal 3 76 4 2 4" xfId="10653"/>
    <cellStyle name="Normal 3 76 4 2 5" xfId="13064"/>
    <cellStyle name="Normal 3 76 4 3" xfId="3679"/>
    <cellStyle name="Normal 3 76 4 3 2" xfId="6152"/>
    <cellStyle name="Normal 3 76 4 3 3" xfId="8548"/>
    <cellStyle name="Normal 3 76 4 3 4" xfId="11232"/>
    <cellStyle name="Normal 3 76 4 3 5" xfId="13643"/>
    <cellStyle name="Normal 3 76 4 4" xfId="4251"/>
    <cellStyle name="Normal 3 76 4 4 2" xfId="6725"/>
    <cellStyle name="Normal 3 76 4 4 3" xfId="9121"/>
    <cellStyle name="Normal 3 76 4 4 4" xfId="11805"/>
    <cellStyle name="Normal 3 76 4 4 5" xfId="14216"/>
    <cellStyle name="Normal 3 76 4 5" xfId="4901"/>
    <cellStyle name="Normal 3 76 4 6" xfId="7293"/>
    <cellStyle name="Normal 3 76 4 7" xfId="9975"/>
    <cellStyle name="Normal 3 76 4 8" xfId="12388"/>
    <cellStyle name="Normal 3 76 4 9" xfId="2600"/>
    <cellStyle name="Normal 3 76 5" xfId="1335"/>
    <cellStyle name="Normal 3 76 5 2" xfId="3191"/>
    <cellStyle name="Normal 3 76 5 2 2" xfId="5660"/>
    <cellStyle name="Normal 3 76 5 2 3" xfId="8056"/>
    <cellStyle name="Normal 3 76 5 2 4" xfId="10740"/>
    <cellStyle name="Normal 3 76 5 2 5" xfId="13151"/>
    <cellStyle name="Normal 3 76 5 3" xfId="3765"/>
    <cellStyle name="Normal 3 76 5 3 2" xfId="6239"/>
    <cellStyle name="Normal 3 76 5 3 3" xfId="8635"/>
    <cellStyle name="Normal 3 76 5 3 4" xfId="11319"/>
    <cellStyle name="Normal 3 76 5 3 5" xfId="13730"/>
    <cellStyle name="Normal 3 76 5 4" xfId="4338"/>
    <cellStyle name="Normal 3 76 5 4 2" xfId="6812"/>
    <cellStyle name="Normal 3 76 5 4 3" xfId="9208"/>
    <cellStyle name="Normal 3 76 5 4 4" xfId="11892"/>
    <cellStyle name="Normal 3 76 5 4 5" xfId="14303"/>
    <cellStyle name="Normal 3 76 5 5" xfId="4988"/>
    <cellStyle name="Normal 3 76 5 6" xfId="7380"/>
    <cellStyle name="Normal 3 76 5 7" xfId="10062"/>
    <cellStyle name="Normal 3 76 5 8" xfId="12475"/>
    <cellStyle name="Normal 3 76 5 9" xfId="2684"/>
    <cellStyle name="Normal 3 76 6" xfId="1336"/>
    <cellStyle name="Normal 3 76 6 2" xfId="3260"/>
    <cellStyle name="Normal 3 76 6 2 2" xfId="5730"/>
    <cellStyle name="Normal 3 76 6 2 3" xfId="8126"/>
    <cellStyle name="Normal 3 76 6 2 4" xfId="10810"/>
    <cellStyle name="Normal 3 76 6 2 5" xfId="13221"/>
    <cellStyle name="Normal 3 76 6 3" xfId="3835"/>
    <cellStyle name="Normal 3 76 6 3 2" xfId="6309"/>
    <cellStyle name="Normal 3 76 6 3 3" xfId="8705"/>
    <cellStyle name="Normal 3 76 6 3 4" xfId="11389"/>
    <cellStyle name="Normal 3 76 6 3 5" xfId="13800"/>
    <cellStyle name="Normal 3 76 6 4" xfId="4408"/>
    <cellStyle name="Normal 3 76 6 4 2" xfId="6882"/>
    <cellStyle name="Normal 3 76 6 4 3" xfId="9278"/>
    <cellStyle name="Normal 3 76 6 4 4" xfId="11962"/>
    <cellStyle name="Normal 3 76 6 4 5" xfId="14373"/>
    <cellStyle name="Normal 3 76 6 5" xfId="5058"/>
    <cellStyle name="Normal 3 76 6 6" xfId="7450"/>
    <cellStyle name="Normal 3 76 6 7" xfId="10132"/>
    <cellStyle name="Normal 3 76 6 8" xfId="12545"/>
    <cellStyle name="Normal 3 76 6 9" xfId="2753"/>
    <cellStyle name="Normal 3 76 7" xfId="1337"/>
    <cellStyle name="Normal 3 76 7 2" xfId="5215"/>
    <cellStyle name="Normal 3 76 7 3" xfId="7607"/>
    <cellStyle name="Normal 3 76 7 4" xfId="10290"/>
    <cellStyle name="Normal 3 76 7 5" xfId="12702"/>
    <cellStyle name="Normal 3 76 7 6" xfId="2913"/>
    <cellStyle name="Normal 3 76 8" xfId="1338"/>
    <cellStyle name="Normal 3 76 8 2" xfId="5807"/>
    <cellStyle name="Normal 3 76 8 3" xfId="8203"/>
    <cellStyle name="Normal 3 76 8 4" xfId="10887"/>
    <cellStyle name="Normal 3 76 8 5" xfId="13298"/>
    <cellStyle name="Normal 3 76 8 6" xfId="3337"/>
    <cellStyle name="Normal 3 76 9" xfId="1339"/>
    <cellStyle name="Normal 3 76 9 2" xfId="6382"/>
    <cellStyle name="Normal 3 76 9 3" xfId="8778"/>
    <cellStyle name="Normal 3 76 9 4" xfId="11462"/>
    <cellStyle name="Normal 3 76 9 5" xfId="13873"/>
    <cellStyle name="Normal 3 76 9 6" xfId="3908"/>
    <cellStyle name="Normal 3 77" xfId="1340"/>
    <cellStyle name="Normal 3 77 10" xfId="1341"/>
    <cellStyle name="Normal 3 77 10 2" xfId="4557"/>
    <cellStyle name="Normal 3 77 11" xfId="1342"/>
    <cellStyle name="Normal 3 77 11 2" xfId="6951"/>
    <cellStyle name="Normal 3 77 12" xfId="1343"/>
    <cellStyle name="Normal 3 77 12 2" xfId="9411"/>
    <cellStyle name="Normal 3 77 13" xfId="1344"/>
    <cellStyle name="Normal 3 77 13 2" xfId="9506"/>
    <cellStyle name="Normal 3 77 14" xfId="1345"/>
    <cellStyle name="Normal 3 77 14 2" xfId="9590"/>
    <cellStyle name="Normal 3 77 15" xfId="1883"/>
    <cellStyle name="Normal 3 77 16" xfId="12047"/>
    <cellStyle name="Normal 3 77 2" xfId="1346"/>
    <cellStyle name="Normal 3 77 2 2" xfId="2071"/>
    <cellStyle name="Normal 3 77 2 2 2" xfId="5390"/>
    <cellStyle name="Normal 3 77 2 2 3" xfId="7783"/>
    <cellStyle name="Normal 3 77 2 2 4" xfId="10467"/>
    <cellStyle name="Normal 3 77 2 2 5" xfId="12878"/>
    <cellStyle name="Normal 3 77 2 3" xfId="3494"/>
    <cellStyle name="Normal 3 77 2 3 2" xfId="5966"/>
    <cellStyle name="Normal 3 77 2 3 3" xfId="8362"/>
    <cellStyle name="Normal 3 77 2 3 4" xfId="11046"/>
    <cellStyle name="Normal 3 77 2 3 5" xfId="13457"/>
    <cellStyle name="Normal 3 77 2 4" xfId="4065"/>
    <cellStyle name="Normal 3 77 2 4 2" xfId="6539"/>
    <cellStyle name="Normal 3 77 2 4 3" xfId="8935"/>
    <cellStyle name="Normal 3 77 2 4 4" xfId="11619"/>
    <cellStyle name="Normal 3 77 2 4 5" xfId="14030"/>
    <cellStyle name="Normal 3 77 2 5" xfId="4715"/>
    <cellStyle name="Normal 3 77 2 6" xfId="7107"/>
    <cellStyle name="Normal 3 77 2 7" xfId="9789"/>
    <cellStyle name="Normal 3 77 2 8" xfId="12202"/>
    <cellStyle name="Normal 3 77 3" xfId="1347"/>
    <cellStyle name="Normal 3 77 3 2" xfId="2257"/>
    <cellStyle name="Normal 3 77 3 2 2" xfId="5482"/>
    <cellStyle name="Normal 3 77 3 2 3" xfId="7877"/>
    <cellStyle name="Normal 3 77 3 2 4" xfId="10561"/>
    <cellStyle name="Normal 3 77 3 2 5" xfId="12972"/>
    <cellStyle name="Normal 3 77 3 3" xfId="3587"/>
    <cellStyle name="Normal 3 77 3 3 2" xfId="6060"/>
    <cellStyle name="Normal 3 77 3 3 3" xfId="8456"/>
    <cellStyle name="Normal 3 77 3 3 4" xfId="11140"/>
    <cellStyle name="Normal 3 77 3 3 5" xfId="13551"/>
    <cellStyle name="Normal 3 77 3 4" xfId="4159"/>
    <cellStyle name="Normal 3 77 3 4 2" xfId="6633"/>
    <cellStyle name="Normal 3 77 3 4 3" xfId="9029"/>
    <cellStyle name="Normal 3 77 3 4 4" xfId="11713"/>
    <cellStyle name="Normal 3 77 3 4 5" xfId="14124"/>
    <cellStyle name="Normal 3 77 3 5" xfId="4809"/>
    <cellStyle name="Normal 3 77 3 6" xfId="7201"/>
    <cellStyle name="Normal 3 77 3 7" xfId="9883"/>
    <cellStyle name="Normal 3 77 3 8" xfId="12296"/>
    <cellStyle name="Normal 3 77 4" xfId="1348"/>
    <cellStyle name="Normal 3 77 4 2" xfId="3106"/>
    <cellStyle name="Normal 3 77 4 2 2" xfId="5575"/>
    <cellStyle name="Normal 3 77 4 2 3" xfId="7970"/>
    <cellStyle name="Normal 3 77 4 2 4" xfId="10654"/>
    <cellStyle name="Normal 3 77 4 2 5" xfId="13065"/>
    <cellStyle name="Normal 3 77 4 3" xfId="3680"/>
    <cellStyle name="Normal 3 77 4 3 2" xfId="6153"/>
    <cellStyle name="Normal 3 77 4 3 3" xfId="8549"/>
    <cellStyle name="Normal 3 77 4 3 4" xfId="11233"/>
    <cellStyle name="Normal 3 77 4 3 5" xfId="13644"/>
    <cellStyle name="Normal 3 77 4 4" xfId="4252"/>
    <cellStyle name="Normal 3 77 4 4 2" xfId="6726"/>
    <cellStyle name="Normal 3 77 4 4 3" xfId="9122"/>
    <cellStyle name="Normal 3 77 4 4 4" xfId="11806"/>
    <cellStyle name="Normal 3 77 4 4 5" xfId="14217"/>
    <cellStyle name="Normal 3 77 4 5" xfId="4902"/>
    <cellStyle name="Normal 3 77 4 6" xfId="7294"/>
    <cellStyle name="Normal 3 77 4 7" xfId="9976"/>
    <cellStyle name="Normal 3 77 4 8" xfId="12389"/>
    <cellStyle name="Normal 3 77 4 9" xfId="2601"/>
    <cellStyle name="Normal 3 77 5" xfId="1349"/>
    <cellStyle name="Normal 3 77 5 2" xfId="3192"/>
    <cellStyle name="Normal 3 77 5 2 2" xfId="5661"/>
    <cellStyle name="Normal 3 77 5 2 3" xfId="8057"/>
    <cellStyle name="Normal 3 77 5 2 4" xfId="10741"/>
    <cellStyle name="Normal 3 77 5 2 5" xfId="13152"/>
    <cellStyle name="Normal 3 77 5 3" xfId="3766"/>
    <cellStyle name="Normal 3 77 5 3 2" xfId="6240"/>
    <cellStyle name="Normal 3 77 5 3 3" xfId="8636"/>
    <cellStyle name="Normal 3 77 5 3 4" xfId="11320"/>
    <cellStyle name="Normal 3 77 5 3 5" xfId="13731"/>
    <cellStyle name="Normal 3 77 5 4" xfId="4339"/>
    <cellStyle name="Normal 3 77 5 4 2" xfId="6813"/>
    <cellStyle name="Normal 3 77 5 4 3" xfId="9209"/>
    <cellStyle name="Normal 3 77 5 4 4" xfId="11893"/>
    <cellStyle name="Normal 3 77 5 4 5" xfId="14304"/>
    <cellStyle name="Normal 3 77 5 5" xfId="4989"/>
    <cellStyle name="Normal 3 77 5 6" xfId="7381"/>
    <cellStyle name="Normal 3 77 5 7" xfId="10063"/>
    <cellStyle name="Normal 3 77 5 8" xfId="12476"/>
    <cellStyle name="Normal 3 77 5 9" xfId="2685"/>
    <cellStyle name="Normal 3 77 6" xfId="1350"/>
    <cellStyle name="Normal 3 77 6 2" xfId="3261"/>
    <cellStyle name="Normal 3 77 6 2 2" xfId="5731"/>
    <cellStyle name="Normal 3 77 6 2 3" xfId="8127"/>
    <cellStyle name="Normal 3 77 6 2 4" xfId="10811"/>
    <cellStyle name="Normal 3 77 6 2 5" xfId="13222"/>
    <cellStyle name="Normal 3 77 6 3" xfId="3836"/>
    <cellStyle name="Normal 3 77 6 3 2" xfId="6310"/>
    <cellStyle name="Normal 3 77 6 3 3" xfId="8706"/>
    <cellStyle name="Normal 3 77 6 3 4" xfId="11390"/>
    <cellStyle name="Normal 3 77 6 3 5" xfId="13801"/>
    <cellStyle name="Normal 3 77 6 4" xfId="4409"/>
    <cellStyle name="Normal 3 77 6 4 2" xfId="6883"/>
    <cellStyle name="Normal 3 77 6 4 3" xfId="9279"/>
    <cellStyle name="Normal 3 77 6 4 4" xfId="11963"/>
    <cellStyle name="Normal 3 77 6 4 5" xfId="14374"/>
    <cellStyle name="Normal 3 77 6 5" xfId="5059"/>
    <cellStyle name="Normal 3 77 6 6" xfId="7451"/>
    <cellStyle name="Normal 3 77 6 7" xfId="10133"/>
    <cellStyle name="Normal 3 77 6 8" xfId="12546"/>
    <cellStyle name="Normal 3 77 6 9" xfId="2754"/>
    <cellStyle name="Normal 3 77 7" xfId="1351"/>
    <cellStyle name="Normal 3 77 7 2" xfId="5216"/>
    <cellStyle name="Normal 3 77 7 3" xfId="7608"/>
    <cellStyle name="Normal 3 77 7 4" xfId="10291"/>
    <cellStyle name="Normal 3 77 7 5" xfId="12703"/>
    <cellStyle name="Normal 3 77 7 6" xfId="2914"/>
    <cellStyle name="Normal 3 77 8" xfId="1352"/>
    <cellStyle name="Normal 3 77 8 2" xfId="5808"/>
    <cellStyle name="Normal 3 77 8 3" xfId="8204"/>
    <cellStyle name="Normal 3 77 8 4" xfId="10888"/>
    <cellStyle name="Normal 3 77 8 5" xfId="13299"/>
    <cellStyle name="Normal 3 77 8 6" xfId="3338"/>
    <cellStyle name="Normal 3 77 9" xfId="1353"/>
    <cellStyle name="Normal 3 77 9 2" xfId="6383"/>
    <cellStyle name="Normal 3 77 9 3" xfId="8779"/>
    <cellStyle name="Normal 3 77 9 4" xfId="11463"/>
    <cellStyle name="Normal 3 77 9 5" xfId="13874"/>
    <cellStyle name="Normal 3 77 9 6" xfId="3909"/>
    <cellStyle name="Normal 3 78" xfId="1354"/>
    <cellStyle name="Normal 3 78 10" xfId="1355"/>
    <cellStyle name="Normal 3 78 10 2" xfId="4558"/>
    <cellStyle name="Normal 3 78 11" xfId="1356"/>
    <cellStyle name="Normal 3 78 11 2" xfId="6952"/>
    <cellStyle name="Normal 3 78 12" xfId="1357"/>
    <cellStyle name="Normal 3 78 12 2" xfId="9412"/>
    <cellStyle name="Normal 3 78 13" xfId="1358"/>
    <cellStyle name="Normal 3 78 13 2" xfId="9507"/>
    <cellStyle name="Normal 3 78 14" xfId="1359"/>
    <cellStyle name="Normal 3 78 14 2" xfId="9591"/>
    <cellStyle name="Normal 3 78 15" xfId="1884"/>
    <cellStyle name="Normal 3 78 16" xfId="12048"/>
    <cellStyle name="Normal 3 78 2" xfId="1360"/>
    <cellStyle name="Normal 3 78 2 2" xfId="2072"/>
    <cellStyle name="Normal 3 78 2 2 2" xfId="5391"/>
    <cellStyle name="Normal 3 78 2 2 3" xfId="7784"/>
    <cellStyle name="Normal 3 78 2 2 4" xfId="10468"/>
    <cellStyle name="Normal 3 78 2 2 5" xfId="12879"/>
    <cellStyle name="Normal 3 78 2 3" xfId="3495"/>
    <cellStyle name="Normal 3 78 2 3 2" xfId="5967"/>
    <cellStyle name="Normal 3 78 2 3 3" xfId="8363"/>
    <cellStyle name="Normal 3 78 2 3 4" xfId="11047"/>
    <cellStyle name="Normal 3 78 2 3 5" xfId="13458"/>
    <cellStyle name="Normal 3 78 2 4" xfId="4066"/>
    <cellStyle name="Normal 3 78 2 4 2" xfId="6540"/>
    <cellStyle name="Normal 3 78 2 4 3" xfId="8936"/>
    <cellStyle name="Normal 3 78 2 4 4" xfId="11620"/>
    <cellStyle name="Normal 3 78 2 4 5" xfId="14031"/>
    <cellStyle name="Normal 3 78 2 5" xfId="4716"/>
    <cellStyle name="Normal 3 78 2 6" xfId="7108"/>
    <cellStyle name="Normal 3 78 2 7" xfId="9790"/>
    <cellStyle name="Normal 3 78 2 8" xfId="12203"/>
    <cellStyle name="Normal 3 78 3" xfId="1361"/>
    <cellStyle name="Normal 3 78 3 2" xfId="2258"/>
    <cellStyle name="Normal 3 78 3 2 2" xfId="5483"/>
    <cellStyle name="Normal 3 78 3 2 3" xfId="7878"/>
    <cellStyle name="Normal 3 78 3 2 4" xfId="10562"/>
    <cellStyle name="Normal 3 78 3 2 5" xfId="12973"/>
    <cellStyle name="Normal 3 78 3 3" xfId="3588"/>
    <cellStyle name="Normal 3 78 3 3 2" xfId="6061"/>
    <cellStyle name="Normal 3 78 3 3 3" xfId="8457"/>
    <cellStyle name="Normal 3 78 3 3 4" xfId="11141"/>
    <cellStyle name="Normal 3 78 3 3 5" xfId="13552"/>
    <cellStyle name="Normal 3 78 3 4" xfId="4160"/>
    <cellStyle name="Normal 3 78 3 4 2" xfId="6634"/>
    <cellStyle name="Normal 3 78 3 4 3" xfId="9030"/>
    <cellStyle name="Normal 3 78 3 4 4" xfId="11714"/>
    <cellStyle name="Normal 3 78 3 4 5" xfId="14125"/>
    <cellStyle name="Normal 3 78 3 5" xfId="4810"/>
    <cellStyle name="Normal 3 78 3 6" xfId="7202"/>
    <cellStyle name="Normal 3 78 3 7" xfId="9884"/>
    <cellStyle name="Normal 3 78 3 8" xfId="12297"/>
    <cellStyle name="Normal 3 78 4" xfId="1362"/>
    <cellStyle name="Normal 3 78 4 2" xfId="3107"/>
    <cellStyle name="Normal 3 78 4 2 2" xfId="5576"/>
    <cellStyle name="Normal 3 78 4 2 3" xfId="7971"/>
    <cellStyle name="Normal 3 78 4 2 4" xfId="10655"/>
    <cellStyle name="Normal 3 78 4 2 5" xfId="13066"/>
    <cellStyle name="Normal 3 78 4 3" xfId="3681"/>
    <cellStyle name="Normal 3 78 4 3 2" xfId="6154"/>
    <cellStyle name="Normal 3 78 4 3 3" xfId="8550"/>
    <cellStyle name="Normal 3 78 4 3 4" xfId="11234"/>
    <cellStyle name="Normal 3 78 4 3 5" xfId="13645"/>
    <cellStyle name="Normal 3 78 4 4" xfId="4253"/>
    <cellStyle name="Normal 3 78 4 4 2" xfId="6727"/>
    <cellStyle name="Normal 3 78 4 4 3" xfId="9123"/>
    <cellStyle name="Normal 3 78 4 4 4" xfId="11807"/>
    <cellStyle name="Normal 3 78 4 4 5" xfId="14218"/>
    <cellStyle name="Normal 3 78 4 5" xfId="4903"/>
    <cellStyle name="Normal 3 78 4 6" xfId="7295"/>
    <cellStyle name="Normal 3 78 4 7" xfId="9977"/>
    <cellStyle name="Normal 3 78 4 8" xfId="12390"/>
    <cellStyle name="Normal 3 78 4 9" xfId="2602"/>
    <cellStyle name="Normal 3 78 5" xfId="1363"/>
    <cellStyle name="Normal 3 78 5 2" xfId="3193"/>
    <cellStyle name="Normal 3 78 5 2 2" xfId="5662"/>
    <cellStyle name="Normal 3 78 5 2 3" xfId="8058"/>
    <cellStyle name="Normal 3 78 5 2 4" xfId="10742"/>
    <cellStyle name="Normal 3 78 5 2 5" xfId="13153"/>
    <cellStyle name="Normal 3 78 5 3" xfId="3767"/>
    <cellStyle name="Normal 3 78 5 3 2" xfId="6241"/>
    <cellStyle name="Normal 3 78 5 3 3" xfId="8637"/>
    <cellStyle name="Normal 3 78 5 3 4" xfId="11321"/>
    <cellStyle name="Normal 3 78 5 3 5" xfId="13732"/>
    <cellStyle name="Normal 3 78 5 4" xfId="4340"/>
    <cellStyle name="Normal 3 78 5 4 2" xfId="6814"/>
    <cellStyle name="Normal 3 78 5 4 3" xfId="9210"/>
    <cellStyle name="Normal 3 78 5 4 4" xfId="11894"/>
    <cellStyle name="Normal 3 78 5 4 5" xfId="14305"/>
    <cellStyle name="Normal 3 78 5 5" xfId="4990"/>
    <cellStyle name="Normal 3 78 5 6" xfId="7382"/>
    <cellStyle name="Normal 3 78 5 7" xfId="10064"/>
    <cellStyle name="Normal 3 78 5 8" xfId="12477"/>
    <cellStyle name="Normal 3 78 5 9" xfId="2686"/>
    <cellStyle name="Normal 3 78 6" xfId="1364"/>
    <cellStyle name="Normal 3 78 6 2" xfId="3262"/>
    <cellStyle name="Normal 3 78 6 2 2" xfId="5732"/>
    <cellStyle name="Normal 3 78 6 2 3" xfId="8128"/>
    <cellStyle name="Normal 3 78 6 2 4" xfId="10812"/>
    <cellStyle name="Normal 3 78 6 2 5" xfId="13223"/>
    <cellStyle name="Normal 3 78 6 3" xfId="3837"/>
    <cellStyle name="Normal 3 78 6 3 2" xfId="6311"/>
    <cellStyle name="Normal 3 78 6 3 3" xfId="8707"/>
    <cellStyle name="Normal 3 78 6 3 4" xfId="11391"/>
    <cellStyle name="Normal 3 78 6 3 5" xfId="13802"/>
    <cellStyle name="Normal 3 78 6 4" xfId="4410"/>
    <cellStyle name="Normal 3 78 6 4 2" xfId="6884"/>
    <cellStyle name="Normal 3 78 6 4 3" xfId="9280"/>
    <cellStyle name="Normal 3 78 6 4 4" xfId="11964"/>
    <cellStyle name="Normal 3 78 6 4 5" xfId="14375"/>
    <cellStyle name="Normal 3 78 6 5" xfId="5060"/>
    <cellStyle name="Normal 3 78 6 6" xfId="7452"/>
    <cellStyle name="Normal 3 78 6 7" xfId="10134"/>
    <cellStyle name="Normal 3 78 6 8" xfId="12547"/>
    <cellStyle name="Normal 3 78 6 9" xfId="2755"/>
    <cellStyle name="Normal 3 78 7" xfId="1365"/>
    <cellStyle name="Normal 3 78 7 2" xfId="5217"/>
    <cellStyle name="Normal 3 78 7 3" xfId="7609"/>
    <cellStyle name="Normal 3 78 7 4" xfId="10292"/>
    <cellStyle name="Normal 3 78 7 5" xfId="12704"/>
    <cellStyle name="Normal 3 78 7 6" xfId="2915"/>
    <cellStyle name="Normal 3 78 8" xfId="1366"/>
    <cellStyle name="Normal 3 78 8 2" xfId="5809"/>
    <cellStyle name="Normal 3 78 8 3" xfId="8205"/>
    <cellStyle name="Normal 3 78 8 4" xfId="10889"/>
    <cellStyle name="Normal 3 78 8 5" xfId="13300"/>
    <cellStyle name="Normal 3 78 8 6" xfId="3339"/>
    <cellStyle name="Normal 3 78 9" xfId="1367"/>
    <cellStyle name="Normal 3 78 9 2" xfId="6384"/>
    <cellStyle name="Normal 3 78 9 3" xfId="8780"/>
    <cellStyle name="Normal 3 78 9 4" xfId="11464"/>
    <cellStyle name="Normal 3 78 9 5" xfId="13875"/>
    <cellStyle name="Normal 3 78 9 6" xfId="3910"/>
    <cellStyle name="Normal 3 79" xfId="1368"/>
    <cellStyle name="Normal 3 79 10" xfId="1369"/>
    <cellStyle name="Normal 3 79 10 2" xfId="4559"/>
    <cellStyle name="Normal 3 79 11" xfId="1370"/>
    <cellStyle name="Normal 3 79 11 2" xfId="6953"/>
    <cellStyle name="Normal 3 79 12" xfId="1371"/>
    <cellStyle name="Normal 3 79 12 2" xfId="9413"/>
    <cellStyle name="Normal 3 79 13" xfId="1372"/>
    <cellStyle name="Normal 3 79 13 2" xfId="9508"/>
    <cellStyle name="Normal 3 79 14" xfId="1373"/>
    <cellStyle name="Normal 3 79 14 2" xfId="9592"/>
    <cellStyle name="Normal 3 79 15" xfId="1885"/>
    <cellStyle name="Normal 3 79 16" xfId="12049"/>
    <cellStyle name="Normal 3 79 2" xfId="1374"/>
    <cellStyle name="Normal 3 79 2 2" xfId="2073"/>
    <cellStyle name="Normal 3 79 2 2 2" xfId="5392"/>
    <cellStyle name="Normal 3 79 2 2 3" xfId="7785"/>
    <cellStyle name="Normal 3 79 2 2 4" xfId="10469"/>
    <cellStyle name="Normal 3 79 2 2 5" xfId="12880"/>
    <cellStyle name="Normal 3 79 2 3" xfId="3496"/>
    <cellStyle name="Normal 3 79 2 3 2" xfId="5968"/>
    <cellStyle name="Normal 3 79 2 3 3" xfId="8364"/>
    <cellStyle name="Normal 3 79 2 3 4" xfId="11048"/>
    <cellStyle name="Normal 3 79 2 3 5" xfId="13459"/>
    <cellStyle name="Normal 3 79 2 4" xfId="4067"/>
    <cellStyle name="Normal 3 79 2 4 2" xfId="6541"/>
    <cellStyle name="Normal 3 79 2 4 3" xfId="8937"/>
    <cellStyle name="Normal 3 79 2 4 4" xfId="11621"/>
    <cellStyle name="Normal 3 79 2 4 5" xfId="14032"/>
    <cellStyle name="Normal 3 79 2 5" xfId="4717"/>
    <cellStyle name="Normal 3 79 2 6" xfId="7109"/>
    <cellStyle name="Normal 3 79 2 7" xfId="9791"/>
    <cellStyle name="Normal 3 79 2 8" xfId="12204"/>
    <cellStyle name="Normal 3 79 3" xfId="1375"/>
    <cellStyle name="Normal 3 79 3 2" xfId="2259"/>
    <cellStyle name="Normal 3 79 3 2 2" xfId="5484"/>
    <cellStyle name="Normal 3 79 3 2 3" xfId="7879"/>
    <cellStyle name="Normal 3 79 3 2 4" xfId="10563"/>
    <cellStyle name="Normal 3 79 3 2 5" xfId="12974"/>
    <cellStyle name="Normal 3 79 3 3" xfId="3589"/>
    <cellStyle name="Normal 3 79 3 3 2" xfId="6062"/>
    <cellStyle name="Normal 3 79 3 3 3" xfId="8458"/>
    <cellStyle name="Normal 3 79 3 3 4" xfId="11142"/>
    <cellStyle name="Normal 3 79 3 3 5" xfId="13553"/>
    <cellStyle name="Normal 3 79 3 4" xfId="4161"/>
    <cellStyle name="Normal 3 79 3 4 2" xfId="6635"/>
    <cellStyle name="Normal 3 79 3 4 3" xfId="9031"/>
    <cellStyle name="Normal 3 79 3 4 4" xfId="11715"/>
    <cellStyle name="Normal 3 79 3 4 5" xfId="14126"/>
    <cellStyle name="Normal 3 79 3 5" xfId="4811"/>
    <cellStyle name="Normal 3 79 3 6" xfId="7203"/>
    <cellStyle name="Normal 3 79 3 7" xfId="9885"/>
    <cellStyle name="Normal 3 79 3 8" xfId="12298"/>
    <cellStyle name="Normal 3 79 4" xfId="1376"/>
    <cellStyle name="Normal 3 79 4 2" xfId="3108"/>
    <cellStyle name="Normal 3 79 4 2 2" xfId="5577"/>
    <cellStyle name="Normal 3 79 4 2 3" xfId="7972"/>
    <cellStyle name="Normal 3 79 4 2 4" xfId="10656"/>
    <cellStyle name="Normal 3 79 4 2 5" xfId="13067"/>
    <cellStyle name="Normal 3 79 4 3" xfId="3682"/>
    <cellStyle name="Normal 3 79 4 3 2" xfId="6155"/>
    <cellStyle name="Normal 3 79 4 3 3" xfId="8551"/>
    <cellStyle name="Normal 3 79 4 3 4" xfId="11235"/>
    <cellStyle name="Normal 3 79 4 3 5" xfId="13646"/>
    <cellStyle name="Normal 3 79 4 4" xfId="4254"/>
    <cellStyle name="Normal 3 79 4 4 2" xfId="6728"/>
    <cellStyle name="Normal 3 79 4 4 3" xfId="9124"/>
    <cellStyle name="Normal 3 79 4 4 4" xfId="11808"/>
    <cellStyle name="Normal 3 79 4 4 5" xfId="14219"/>
    <cellStyle name="Normal 3 79 4 5" xfId="4904"/>
    <cellStyle name="Normal 3 79 4 6" xfId="7296"/>
    <cellStyle name="Normal 3 79 4 7" xfId="9978"/>
    <cellStyle name="Normal 3 79 4 8" xfId="12391"/>
    <cellStyle name="Normal 3 79 4 9" xfId="2603"/>
    <cellStyle name="Normal 3 79 5" xfId="1377"/>
    <cellStyle name="Normal 3 79 5 2" xfId="3194"/>
    <cellStyle name="Normal 3 79 5 2 2" xfId="5663"/>
    <cellStyle name="Normal 3 79 5 2 3" xfId="8059"/>
    <cellStyle name="Normal 3 79 5 2 4" xfId="10743"/>
    <cellStyle name="Normal 3 79 5 2 5" xfId="13154"/>
    <cellStyle name="Normal 3 79 5 3" xfId="3768"/>
    <cellStyle name="Normal 3 79 5 3 2" xfId="6242"/>
    <cellStyle name="Normal 3 79 5 3 3" xfId="8638"/>
    <cellStyle name="Normal 3 79 5 3 4" xfId="11322"/>
    <cellStyle name="Normal 3 79 5 3 5" xfId="13733"/>
    <cellStyle name="Normal 3 79 5 4" xfId="4341"/>
    <cellStyle name="Normal 3 79 5 4 2" xfId="6815"/>
    <cellStyle name="Normal 3 79 5 4 3" xfId="9211"/>
    <cellStyle name="Normal 3 79 5 4 4" xfId="11895"/>
    <cellStyle name="Normal 3 79 5 4 5" xfId="14306"/>
    <cellStyle name="Normal 3 79 5 5" xfId="4991"/>
    <cellStyle name="Normal 3 79 5 6" xfId="7383"/>
    <cellStyle name="Normal 3 79 5 7" xfId="10065"/>
    <cellStyle name="Normal 3 79 5 8" xfId="12478"/>
    <cellStyle name="Normal 3 79 5 9" xfId="2687"/>
    <cellStyle name="Normal 3 79 6" xfId="1378"/>
    <cellStyle name="Normal 3 79 6 2" xfId="3263"/>
    <cellStyle name="Normal 3 79 6 2 2" xfId="5733"/>
    <cellStyle name="Normal 3 79 6 2 3" xfId="8129"/>
    <cellStyle name="Normal 3 79 6 2 4" xfId="10813"/>
    <cellStyle name="Normal 3 79 6 2 5" xfId="13224"/>
    <cellStyle name="Normal 3 79 6 3" xfId="3838"/>
    <cellStyle name="Normal 3 79 6 3 2" xfId="6312"/>
    <cellStyle name="Normal 3 79 6 3 3" xfId="8708"/>
    <cellStyle name="Normal 3 79 6 3 4" xfId="11392"/>
    <cellStyle name="Normal 3 79 6 3 5" xfId="13803"/>
    <cellStyle name="Normal 3 79 6 4" xfId="4411"/>
    <cellStyle name="Normal 3 79 6 4 2" xfId="6885"/>
    <cellStyle name="Normal 3 79 6 4 3" xfId="9281"/>
    <cellStyle name="Normal 3 79 6 4 4" xfId="11965"/>
    <cellStyle name="Normal 3 79 6 4 5" xfId="14376"/>
    <cellStyle name="Normal 3 79 6 5" xfId="5061"/>
    <cellStyle name="Normal 3 79 6 6" xfId="7453"/>
    <cellStyle name="Normal 3 79 6 7" xfId="10135"/>
    <cellStyle name="Normal 3 79 6 8" xfId="12548"/>
    <cellStyle name="Normal 3 79 6 9" xfId="2756"/>
    <cellStyle name="Normal 3 79 7" xfId="1379"/>
    <cellStyle name="Normal 3 79 7 2" xfId="5218"/>
    <cellStyle name="Normal 3 79 7 3" xfId="7610"/>
    <cellStyle name="Normal 3 79 7 4" xfId="10293"/>
    <cellStyle name="Normal 3 79 7 5" xfId="12705"/>
    <cellStyle name="Normal 3 79 7 6" xfId="2916"/>
    <cellStyle name="Normal 3 79 8" xfId="1380"/>
    <cellStyle name="Normal 3 79 8 2" xfId="5810"/>
    <cellStyle name="Normal 3 79 8 3" xfId="8206"/>
    <cellStyle name="Normal 3 79 8 4" xfId="10890"/>
    <cellStyle name="Normal 3 79 8 5" xfId="13301"/>
    <cellStyle name="Normal 3 79 8 6" xfId="3340"/>
    <cellStyle name="Normal 3 79 9" xfId="1381"/>
    <cellStyle name="Normal 3 79 9 2" xfId="6385"/>
    <cellStyle name="Normal 3 79 9 3" xfId="8781"/>
    <cellStyle name="Normal 3 79 9 4" xfId="11465"/>
    <cellStyle name="Normal 3 79 9 5" xfId="13876"/>
    <cellStyle name="Normal 3 79 9 6" xfId="3911"/>
    <cellStyle name="Normal 3 8" xfId="1382"/>
    <cellStyle name="Normal 3 8 10" xfId="1383"/>
    <cellStyle name="Normal 3 8 10 2" xfId="4560"/>
    <cellStyle name="Normal 3 8 11" xfId="1384"/>
    <cellStyle name="Normal 3 8 11 2" xfId="6954"/>
    <cellStyle name="Normal 3 8 12" xfId="1385"/>
    <cellStyle name="Normal 3 8 12 2" xfId="9414"/>
    <cellStyle name="Normal 3 8 13" xfId="1386"/>
    <cellStyle name="Normal 3 8 13 2" xfId="9509"/>
    <cellStyle name="Normal 3 8 14" xfId="1387"/>
    <cellStyle name="Normal 3 8 14 2" xfId="9593"/>
    <cellStyle name="Normal 3 8 15" xfId="1886"/>
    <cellStyle name="Normal 3 8 16" xfId="12050"/>
    <cellStyle name="Normal 3 8 2" xfId="1388"/>
    <cellStyle name="Normal 3 8 2 2" xfId="2074"/>
    <cellStyle name="Normal 3 8 2 2 2" xfId="5393"/>
    <cellStyle name="Normal 3 8 2 2 3" xfId="7786"/>
    <cellStyle name="Normal 3 8 2 2 4" xfId="10470"/>
    <cellStyle name="Normal 3 8 2 2 5" xfId="12881"/>
    <cellStyle name="Normal 3 8 2 3" xfId="3497"/>
    <cellStyle name="Normal 3 8 2 3 2" xfId="5969"/>
    <cellStyle name="Normal 3 8 2 3 3" xfId="8365"/>
    <cellStyle name="Normal 3 8 2 3 4" xfId="11049"/>
    <cellStyle name="Normal 3 8 2 3 5" xfId="13460"/>
    <cellStyle name="Normal 3 8 2 4" xfId="4068"/>
    <cellStyle name="Normal 3 8 2 4 2" xfId="6542"/>
    <cellStyle name="Normal 3 8 2 4 3" xfId="8938"/>
    <cellStyle name="Normal 3 8 2 4 4" xfId="11622"/>
    <cellStyle name="Normal 3 8 2 4 5" xfId="14033"/>
    <cellStyle name="Normal 3 8 2 5" xfId="4718"/>
    <cellStyle name="Normal 3 8 2 6" xfId="7110"/>
    <cellStyle name="Normal 3 8 2 7" xfId="9792"/>
    <cellStyle name="Normal 3 8 2 8" xfId="12205"/>
    <cellStyle name="Normal 3 8 3" xfId="1389"/>
    <cellStyle name="Normal 3 8 3 2" xfId="2260"/>
    <cellStyle name="Normal 3 8 3 2 2" xfId="5485"/>
    <cellStyle name="Normal 3 8 3 2 3" xfId="7880"/>
    <cellStyle name="Normal 3 8 3 2 4" xfId="10564"/>
    <cellStyle name="Normal 3 8 3 2 5" xfId="12975"/>
    <cellStyle name="Normal 3 8 3 3" xfId="3590"/>
    <cellStyle name="Normal 3 8 3 3 2" xfId="6063"/>
    <cellStyle name="Normal 3 8 3 3 3" xfId="8459"/>
    <cellStyle name="Normal 3 8 3 3 4" xfId="11143"/>
    <cellStyle name="Normal 3 8 3 3 5" xfId="13554"/>
    <cellStyle name="Normal 3 8 3 4" xfId="4162"/>
    <cellStyle name="Normal 3 8 3 4 2" xfId="6636"/>
    <cellStyle name="Normal 3 8 3 4 3" xfId="9032"/>
    <cellStyle name="Normal 3 8 3 4 4" xfId="11716"/>
    <cellStyle name="Normal 3 8 3 4 5" xfId="14127"/>
    <cellStyle name="Normal 3 8 3 5" xfId="4812"/>
    <cellStyle name="Normal 3 8 3 6" xfId="7204"/>
    <cellStyle name="Normal 3 8 3 7" xfId="9886"/>
    <cellStyle name="Normal 3 8 3 8" xfId="12299"/>
    <cellStyle name="Normal 3 8 4" xfId="1390"/>
    <cellStyle name="Normal 3 8 4 2" xfId="3109"/>
    <cellStyle name="Normal 3 8 4 2 2" xfId="5578"/>
    <cellStyle name="Normal 3 8 4 2 3" xfId="7973"/>
    <cellStyle name="Normal 3 8 4 2 4" xfId="10657"/>
    <cellStyle name="Normal 3 8 4 2 5" xfId="13068"/>
    <cellStyle name="Normal 3 8 4 3" xfId="3683"/>
    <cellStyle name="Normal 3 8 4 3 2" xfId="6156"/>
    <cellStyle name="Normal 3 8 4 3 3" xfId="8552"/>
    <cellStyle name="Normal 3 8 4 3 4" xfId="11236"/>
    <cellStyle name="Normal 3 8 4 3 5" xfId="13647"/>
    <cellStyle name="Normal 3 8 4 4" xfId="4255"/>
    <cellStyle name="Normal 3 8 4 4 2" xfId="6729"/>
    <cellStyle name="Normal 3 8 4 4 3" xfId="9125"/>
    <cellStyle name="Normal 3 8 4 4 4" xfId="11809"/>
    <cellStyle name="Normal 3 8 4 4 5" xfId="14220"/>
    <cellStyle name="Normal 3 8 4 5" xfId="4905"/>
    <cellStyle name="Normal 3 8 4 6" xfId="7297"/>
    <cellStyle name="Normal 3 8 4 7" xfId="9979"/>
    <cellStyle name="Normal 3 8 4 8" xfId="12392"/>
    <cellStyle name="Normal 3 8 4 9" xfId="2604"/>
    <cellStyle name="Normal 3 8 5" xfId="1391"/>
    <cellStyle name="Normal 3 8 5 2" xfId="3195"/>
    <cellStyle name="Normal 3 8 5 2 2" xfId="5664"/>
    <cellStyle name="Normal 3 8 5 2 3" xfId="8060"/>
    <cellStyle name="Normal 3 8 5 2 4" xfId="10744"/>
    <cellStyle name="Normal 3 8 5 2 5" xfId="13155"/>
    <cellStyle name="Normal 3 8 5 3" xfId="3769"/>
    <cellStyle name="Normal 3 8 5 3 2" xfId="6243"/>
    <cellStyle name="Normal 3 8 5 3 3" xfId="8639"/>
    <cellStyle name="Normal 3 8 5 3 4" xfId="11323"/>
    <cellStyle name="Normal 3 8 5 3 5" xfId="13734"/>
    <cellStyle name="Normal 3 8 5 4" xfId="4342"/>
    <cellStyle name="Normal 3 8 5 4 2" xfId="6816"/>
    <cellStyle name="Normal 3 8 5 4 3" xfId="9212"/>
    <cellStyle name="Normal 3 8 5 4 4" xfId="11896"/>
    <cellStyle name="Normal 3 8 5 4 5" xfId="14307"/>
    <cellStyle name="Normal 3 8 5 5" xfId="4992"/>
    <cellStyle name="Normal 3 8 5 6" xfId="7384"/>
    <cellStyle name="Normal 3 8 5 7" xfId="10066"/>
    <cellStyle name="Normal 3 8 5 8" xfId="12479"/>
    <cellStyle name="Normal 3 8 5 9" xfId="2688"/>
    <cellStyle name="Normal 3 8 6" xfId="1392"/>
    <cellStyle name="Normal 3 8 6 2" xfId="3264"/>
    <cellStyle name="Normal 3 8 6 2 2" xfId="5734"/>
    <cellStyle name="Normal 3 8 6 2 3" xfId="8130"/>
    <cellStyle name="Normal 3 8 6 2 4" xfId="10814"/>
    <cellStyle name="Normal 3 8 6 2 5" xfId="13225"/>
    <cellStyle name="Normal 3 8 6 3" xfId="3839"/>
    <cellStyle name="Normal 3 8 6 3 2" xfId="6313"/>
    <cellStyle name="Normal 3 8 6 3 3" xfId="8709"/>
    <cellStyle name="Normal 3 8 6 3 4" xfId="11393"/>
    <cellStyle name="Normal 3 8 6 3 5" xfId="13804"/>
    <cellStyle name="Normal 3 8 6 4" xfId="4412"/>
    <cellStyle name="Normal 3 8 6 4 2" xfId="6886"/>
    <cellStyle name="Normal 3 8 6 4 3" xfId="9282"/>
    <cellStyle name="Normal 3 8 6 4 4" xfId="11966"/>
    <cellStyle name="Normal 3 8 6 4 5" xfId="14377"/>
    <cellStyle name="Normal 3 8 6 5" xfId="5062"/>
    <cellStyle name="Normal 3 8 6 6" xfId="7454"/>
    <cellStyle name="Normal 3 8 6 7" xfId="10136"/>
    <cellStyle name="Normal 3 8 6 8" xfId="12549"/>
    <cellStyle name="Normal 3 8 6 9" xfId="2757"/>
    <cellStyle name="Normal 3 8 7" xfId="1393"/>
    <cellStyle name="Normal 3 8 7 2" xfId="5219"/>
    <cellStyle name="Normal 3 8 7 3" xfId="7611"/>
    <cellStyle name="Normal 3 8 7 4" xfId="10294"/>
    <cellStyle name="Normal 3 8 7 5" xfId="12706"/>
    <cellStyle name="Normal 3 8 7 6" xfId="2917"/>
    <cellStyle name="Normal 3 8 8" xfId="1394"/>
    <cellStyle name="Normal 3 8 8 2" xfId="5811"/>
    <cellStyle name="Normal 3 8 8 3" xfId="8207"/>
    <cellStyle name="Normal 3 8 8 4" xfId="10891"/>
    <cellStyle name="Normal 3 8 8 5" xfId="13302"/>
    <cellStyle name="Normal 3 8 8 6" xfId="3341"/>
    <cellStyle name="Normal 3 8 9" xfId="1395"/>
    <cellStyle name="Normal 3 8 9 2" xfId="6386"/>
    <cellStyle name="Normal 3 8 9 3" xfId="8782"/>
    <cellStyle name="Normal 3 8 9 4" xfId="11466"/>
    <cellStyle name="Normal 3 8 9 5" xfId="13877"/>
    <cellStyle name="Normal 3 8 9 6" xfId="3912"/>
    <cellStyle name="Normal 3 80" xfId="1396"/>
    <cellStyle name="Normal 3 80 10" xfId="1397"/>
    <cellStyle name="Normal 3 80 10 2" xfId="4561"/>
    <cellStyle name="Normal 3 80 11" xfId="1398"/>
    <cellStyle name="Normal 3 80 11 2" xfId="6955"/>
    <cellStyle name="Normal 3 80 12" xfId="1399"/>
    <cellStyle name="Normal 3 80 12 2" xfId="9415"/>
    <cellStyle name="Normal 3 80 13" xfId="1400"/>
    <cellStyle name="Normal 3 80 13 2" xfId="9510"/>
    <cellStyle name="Normal 3 80 14" xfId="1401"/>
    <cellStyle name="Normal 3 80 14 2" xfId="9594"/>
    <cellStyle name="Normal 3 80 15" xfId="1887"/>
    <cellStyle name="Normal 3 80 16" xfId="12051"/>
    <cellStyle name="Normal 3 80 2" xfId="1402"/>
    <cellStyle name="Normal 3 80 2 2" xfId="2075"/>
    <cellStyle name="Normal 3 80 2 2 2" xfId="5394"/>
    <cellStyle name="Normal 3 80 2 2 3" xfId="7787"/>
    <cellStyle name="Normal 3 80 2 2 4" xfId="10471"/>
    <cellStyle name="Normal 3 80 2 2 5" xfId="12882"/>
    <cellStyle name="Normal 3 80 2 3" xfId="3498"/>
    <cellStyle name="Normal 3 80 2 3 2" xfId="5970"/>
    <cellStyle name="Normal 3 80 2 3 3" xfId="8366"/>
    <cellStyle name="Normal 3 80 2 3 4" xfId="11050"/>
    <cellStyle name="Normal 3 80 2 3 5" xfId="13461"/>
    <cellStyle name="Normal 3 80 2 4" xfId="4069"/>
    <cellStyle name="Normal 3 80 2 4 2" xfId="6543"/>
    <cellStyle name="Normal 3 80 2 4 3" xfId="8939"/>
    <cellStyle name="Normal 3 80 2 4 4" xfId="11623"/>
    <cellStyle name="Normal 3 80 2 4 5" xfId="14034"/>
    <cellStyle name="Normal 3 80 2 5" xfId="4719"/>
    <cellStyle name="Normal 3 80 2 6" xfId="7111"/>
    <cellStyle name="Normal 3 80 2 7" xfId="9793"/>
    <cellStyle name="Normal 3 80 2 8" xfId="12206"/>
    <cellStyle name="Normal 3 80 3" xfId="1403"/>
    <cellStyle name="Normal 3 80 3 2" xfId="2261"/>
    <cellStyle name="Normal 3 80 3 2 2" xfId="5486"/>
    <cellStyle name="Normal 3 80 3 2 3" xfId="7881"/>
    <cellStyle name="Normal 3 80 3 2 4" xfId="10565"/>
    <cellStyle name="Normal 3 80 3 2 5" xfId="12976"/>
    <cellStyle name="Normal 3 80 3 3" xfId="3591"/>
    <cellStyle name="Normal 3 80 3 3 2" xfId="6064"/>
    <cellStyle name="Normal 3 80 3 3 3" xfId="8460"/>
    <cellStyle name="Normal 3 80 3 3 4" xfId="11144"/>
    <cellStyle name="Normal 3 80 3 3 5" xfId="13555"/>
    <cellStyle name="Normal 3 80 3 4" xfId="4163"/>
    <cellStyle name="Normal 3 80 3 4 2" xfId="6637"/>
    <cellStyle name="Normal 3 80 3 4 3" xfId="9033"/>
    <cellStyle name="Normal 3 80 3 4 4" xfId="11717"/>
    <cellStyle name="Normal 3 80 3 4 5" xfId="14128"/>
    <cellStyle name="Normal 3 80 3 5" xfId="4813"/>
    <cellStyle name="Normal 3 80 3 6" xfId="7205"/>
    <cellStyle name="Normal 3 80 3 7" xfId="9887"/>
    <cellStyle name="Normal 3 80 3 8" xfId="12300"/>
    <cellStyle name="Normal 3 80 4" xfId="1404"/>
    <cellStyle name="Normal 3 80 4 2" xfId="3110"/>
    <cellStyle name="Normal 3 80 4 2 2" xfId="5579"/>
    <cellStyle name="Normal 3 80 4 2 3" xfId="7974"/>
    <cellStyle name="Normal 3 80 4 2 4" xfId="10658"/>
    <cellStyle name="Normal 3 80 4 2 5" xfId="13069"/>
    <cellStyle name="Normal 3 80 4 3" xfId="3684"/>
    <cellStyle name="Normal 3 80 4 3 2" xfId="6157"/>
    <cellStyle name="Normal 3 80 4 3 3" xfId="8553"/>
    <cellStyle name="Normal 3 80 4 3 4" xfId="11237"/>
    <cellStyle name="Normal 3 80 4 3 5" xfId="13648"/>
    <cellStyle name="Normal 3 80 4 4" xfId="4256"/>
    <cellStyle name="Normal 3 80 4 4 2" xfId="6730"/>
    <cellStyle name="Normal 3 80 4 4 3" xfId="9126"/>
    <cellStyle name="Normal 3 80 4 4 4" xfId="11810"/>
    <cellStyle name="Normal 3 80 4 4 5" xfId="14221"/>
    <cellStyle name="Normal 3 80 4 5" xfId="4906"/>
    <cellStyle name="Normal 3 80 4 6" xfId="7298"/>
    <cellStyle name="Normal 3 80 4 7" xfId="9980"/>
    <cellStyle name="Normal 3 80 4 8" xfId="12393"/>
    <cellStyle name="Normal 3 80 4 9" xfId="2605"/>
    <cellStyle name="Normal 3 80 5" xfId="1405"/>
    <cellStyle name="Normal 3 80 5 2" xfId="3196"/>
    <cellStyle name="Normal 3 80 5 2 2" xfId="5665"/>
    <cellStyle name="Normal 3 80 5 2 3" xfId="8061"/>
    <cellStyle name="Normal 3 80 5 2 4" xfId="10745"/>
    <cellStyle name="Normal 3 80 5 2 5" xfId="13156"/>
    <cellStyle name="Normal 3 80 5 3" xfId="3770"/>
    <cellStyle name="Normal 3 80 5 3 2" xfId="6244"/>
    <cellStyle name="Normal 3 80 5 3 3" xfId="8640"/>
    <cellStyle name="Normal 3 80 5 3 4" xfId="11324"/>
    <cellStyle name="Normal 3 80 5 3 5" xfId="13735"/>
    <cellStyle name="Normal 3 80 5 4" xfId="4343"/>
    <cellStyle name="Normal 3 80 5 4 2" xfId="6817"/>
    <cellStyle name="Normal 3 80 5 4 3" xfId="9213"/>
    <cellStyle name="Normal 3 80 5 4 4" xfId="11897"/>
    <cellStyle name="Normal 3 80 5 4 5" xfId="14308"/>
    <cellStyle name="Normal 3 80 5 5" xfId="4993"/>
    <cellStyle name="Normal 3 80 5 6" xfId="7385"/>
    <cellStyle name="Normal 3 80 5 7" xfId="10067"/>
    <cellStyle name="Normal 3 80 5 8" xfId="12480"/>
    <cellStyle name="Normal 3 80 5 9" xfId="2689"/>
    <cellStyle name="Normal 3 80 6" xfId="1406"/>
    <cellStyle name="Normal 3 80 6 2" xfId="3265"/>
    <cellStyle name="Normal 3 80 6 2 2" xfId="5735"/>
    <cellStyle name="Normal 3 80 6 2 3" xfId="8131"/>
    <cellStyle name="Normal 3 80 6 2 4" xfId="10815"/>
    <cellStyle name="Normal 3 80 6 2 5" xfId="13226"/>
    <cellStyle name="Normal 3 80 6 3" xfId="3840"/>
    <cellStyle name="Normal 3 80 6 3 2" xfId="6314"/>
    <cellStyle name="Normal 3 80 6 3 3" xfId="8710"/>
    <cellStyle name="Normal 3 80 6 3 4" xfId="11394"/>
    <cellStyle name="Normal 3 80 6 3 5" xfId="13805"/>
    <cellStyle name="Normal 3 80 6 4" xfId="4413"/>
    <cellStyle name="Normal 3 80 6 4 2" xfId="6887"/>
    <cellStyle name="Normal 3 80 6 4 3" xfId="9283"/>
    <cellStyle name="Normal 3 80 6 4 4" xfId="11967"/>
    <cellStyle name="Normal 3 80 6 4 5" xfId="14378"/>
    <cellStyle name="Normal 3 80 6 5" xfId="5063"/>
    <cellStyle name="Normal 3 80 6 6" xfId="7455"/>
    <cellStyle name="Normal 3 80 6 7" xfId="10137"/>
    <cellStyle name="Normal 3 80 6 8" xfId="12550"/>
    <cellStyle name="Normal 3 80 6 9" xfId="2758"/>
    <cellStyle name="Normal 3 80 7" xfId="1407"/>
    <cellStyle name="Normal 3 80 7 2" xfId="5220"/>
    <cellStyle name="Normal 3 80 7 3" xfId="7612"/>
    <cellStyle name="Normal 3 80 7 4" xfId="10295"/>
    <cellStyle name="Normal 3 80 7 5" xfId="12707"/>
    <cellStyle name="Normal 3 80 7 6" xfId="2918"/>
    <cellStyle name="Normal 3 80 8" xfId="1408"/>
    <cellStyle name="Normal 3 80 8 2" xfId="5812"/>
    <cellStyle name="Normal 3 80 8 3" xfId="8208"/>
    <cellStyle name="Normal 3 80 8 4" xfId="10892"/>
    <cellStyle name="Normal 3 80 8 5" xfId="13303"/>
    <cellStyle name="Normal 3 80 8 6" xfId="3342"/>
    <cellStyle name="Normal 3 80 9" xfId="1409"/>
    <cellStyle name="Normal 3 80 9 2" xfId="6387"/>
    <cellStyle name="Normal 3 80 9 3" xfId="8783"/>
    <cellStyle name="Normal 3 80 9 4" xfId="11467"/>
    <cellStyle name="Normal 3 80 9 5" xfId="13878"/>
    <cellStyle name="Normal 3 80 9 6" xfId="3913"/>
    <cellStyle name="Normal 3 81" xfId="1410"/>
    <cellStyle name="Normal 3 81 10" xfId="1411"/>
    <cellStyle name="Normal 3 81 10 2" xfId="4562"/>
    <cellStyle name="Normal 3 81 11" xfId="1412"/>
    <cellStyle name="Normal 3 81 11 2" xfId="6956"/>
    <cellStyle name="Normal 3 81 12" xfId="1413"/>
    <cellStyle name="Normal 3 81 12 2" xfId="9416"/>
    <cellStyle name="Normal 3 81 13" xfId="1414"/>
    <cellStyle name="Normal 3 81 13 2" xfId="9511"/>
    <cellStyle name="Normal 3 81 14" xfId="1415"/>
    <cellStyle name="Normal 3 81 14 2" xfId="9595"/>
    <cellStyle name="Normal 3 81 15" xfId="1888"/>
    <cellStyle name="Normal 3 81 16" xfId="12052"/>
    <cellStyle name="Normal 3 81 2" xfId="1416"/>
    <cellStyle name="Normal 3 81 2 2" xfId="2076"/>
    <cellStyle name="Normal 3 81 2 2 2" xfId="5395"/>
    <cellStyle name="Normal 3 81 2 2 3" xfId="7788"/>
    <cellStyle name="Normal 3 81 2 2 4" xfId="10472"/>
    <cellStyle name="Normal 3 81 2 2 5" xfId="12883"/>
    <cellStyle name="Normal 3 81 2 3" xfId="3499"/>
    <cellStyle name="Normal 3 81 2 3 2" xfId="5971"/>
    <cellStyle name="Normal 3 81 2 3 3" xfId="8367"/>
    <cellStyle name="Normal 3 81 2 3 4" xfId="11051"/>
    <cellStyle name="Normal 3 81 2 3 5" xfId="13462"/>
    <cellStyle name="Normal 3 81 2 4" xfId="4070"/>
    <cellStyle name="Normal 3 81 2 4 2" xfId="6544"/>
    <cellStyle name="Normal 3 81 2 4 3" xfId="8940"/>
    <cellStyle name="Normal 3 81 2 4 4" xfId="11624"/>
    <cellStyle name="Normal 3 81 2 4 5" xfId="14035"/>
    <cellStyle name="Normal 3 81 2 5" xfId="4720"/>
    <cellStyle name="Normal 3 81 2 6" xfId="7112"/>
    <cellStyle name="Normal 3 81 2 7" xfId="9794"/>
    <cellStyle name="Normal 3 81 2 8" xfId="12207"/>
    <cellStyle name="Normal 3 81 3" xfId="1417"/>
    <cellStyle name="Normal 3 81 3 2" xfId="2262"/>
    <cellStyle name="Normal 3 81 3 2 2" xfId="5487"/>
    <cellStyle name="Normal 3 81 3 2 3" xfId="7882"/>
    <cellStyle name="Normal 3 81 3 2 4" xfId="10566"/>
    <cellStyle name="Normal 3 81 3 2 5" xfId="12977"/>
    <cellStyle name="Normal 3 81 3 3" xfId="3592"/>
    <cellStyle name="Normal 3 81 3 3 2" xfId="6065"/>
    <cellStyle name="Normal 3 81 3 3 3" xfId="8461"/>
    <cellStyle name="Normal 3 81 3 3 4" xfId="11145"/>
    <cellStyle name="Normal 3 81 3 3 5" xfId="13556"/>
    <cellStyle name="Normal 3 81 3 4" xfId="4164"/>
    <cellStyle name="Normal 3 81 3 4 2" xfId="6638"/>
    <cellStyle name="Normal 3 81 3 4 3" xfId="9034"/>
    <cellStyle name="Normal 3 81 3 4 4" xfId="11718"/>
    <cellStyle name="Normal 3 81 3 4 5" xfId="14129"/>
    <cellStyle name="Normal 3 81 3 5" xfId="4814"/>
    <cellStyle name="Normal 3 81 3 6" xfId="7206"/>
    <cellStyle name="Normal 3 81 3 7" xfId="9888"/>
    <cellStyle name="Normal 3 81 3 8" xfId="12301"/>
    <cellStyle name="Normal 3 81 4" xfId="1418"/>
    <cellStyle name="Normal 3 81 4 2" xfId="3111"/>
    <cellStyle name="Normal 3 81 4 2 2" xfId="5580"/>
    <cellStyle name="Normal 3 81 4 2 3" xfId="7975"/>
    <cellStyle name="Normal 3 81 4 2 4" xfId="10659"/>
    <cellStyle name="Normal 3 81 4 2 5" xfId="13070"/>
    <cellStyle name="Normal 3 81 4 3" xfId="3685"/>
    <cellStyle name="Normal 3 81 4 3 2" xfId="6158"/>
    <cellStyle name="Normal 3 81 4 3 3" xfId="8554"/>
    <cellStyle name="Normal 3 81 4 3 4" xfId="11238"/>
    <cellStyle name="Normal 3 81 4 3 5" xfId="13649"/>
    <cellStyle name="Normal 3 81 4 4" xfId="4257"/>
    <cellStyle name="Normal 3 81 4 4 2" xfId="6731"/>
    <cellStyle name="Normal 3 81 4 4 3" xfId="9127"/>
    <cellStyle name="Normal 3 81 4 4 4" xfId="11811"/>
    <cellStyle name="Normal 3 81 4 4 5" xfId="14222"/>
    <cellStyle name="Normal 3 81 4 5" xfId="4907"/>
    <cellStyle name="Normal 3 81 4 6" xfId="7299"/>
    <cellStyle name="Normal 3 81 4 7" xfId="9981"/>
    <cellStyle name="Normal 3 81 4 8" xfId="12394"/>
    <cellStyle name="Normal 3 81 4 9" xfId="2606"/>
    <cellStyle name="Normal 3 81 5" xfId="1419"/>
    <cellStyle name="Normal 3 81 5 2" xfId="3197"/>
    <cellStyle name="Normal 3 81 5 2 2" xfId="5666"/>
    <cellStyle name="Normal 3 81 5 2 3" xfId="8062"/>
    <cellStyle name="Normal 3 81 5 2 4" xfId="10746"/>
    <cellStyle name="Normal 3 81 5 2 5" xfId="13157"/>
    <cellStyle name="Normal 3 81 5 3" xfId="3771"/>
    <cellStyle name="Normal 3 81 5 3 2" xfId="6245"/>
    <cellStyle name="Normal 3 81 5 3 3" xfId="8641"/>
    <cellStyle name="Normal 3 81 5 3 4" xfId="11325"/>
    <cellStyle name="Normal 3 81 5 3 5" xfId="13736"/>
    <cellStyle name="Normal 3 81 5 4" xfId="4344"/>
    <cellStyle name="Normal 3 81 5 4 2" xfId="6818"/>
    <cellStyle name="Normal 3 81 5 4 3" xfId="9214"/>
    <cellStyle name="Normal 3 81 5 4 4" xfId="11898"/>
    <cellStyle name="Normal 3 81 5 4 5" xfId="14309"/>
    <cellStyle name="Normal 3 81 5 5" xfId="4994"/>
    <cellStyle name="Normal 3 81 5 6" xfId="7386"/>
    <cellStyle name="Normal 3 81 5 7" xfId="10068"/>
    <cellStyle name="Normal 3 81 5 8" xfId="12481"/>
    <cellStyle name="Normal 3 81 5 9" xfId="2690"/>
    <cellStyle name="Normal 3 81 6" xfId="1420"/>
    <cellStyle name="Normal 3 81 6 2" xfId="3266"/>
    <cellStyle name="Normal 3 81 6 2 2" xfId="5736"/>
    <cellStyle name="Normal 3 81 6 2 3" xfId="8132"/>
    <cellStyle name="Normal 3 81 6 2 4" xfId="10816"/>
    <cellStyle name="Normal 3 81 6 2 5" xfId="13227"/>
    <cellStyle name="Normal 3 81 6 3" xfId="3841"/>
    <cellStyle name="Normal 3 81 6 3 2" xfId="6315"/>
    <cellStyle name="Normal 3 81 6 3 3" xfId="8711"/>
    <cellStyle name="Normal 3 81 6 3 4" xfId="11395"/>
    <cellStyle name="Normal 3 81 6 3 5" xfId="13806"/>
    <cellStyle name="Normal 3 81 6 4" xfId="4414"/>
    <cellStyle name="Normal 3 81 6 4 2" xfId="6888"/>
    <cellStyle name="Normal 3 81 6 4 3" xfId="9284"/>
    <cellStyle name="Normal 3 81 6 4 4" xfId="11968"/>
    <cellStyle name="Normal 3 81 6 4 5" xfId="14379"/>
    <cellStyle name="Normal 3 81 6 5" xfId="5064"/>
    <cellStyle name="Normal 3 81 6 6" xfId="7456"/>
    <cellStyle name="Normal 3 81 6 7" xfId="10138"/>
    <cellStyle name="Normal 3 81 6 8" xfId="12551"/>
    <cellStyle name="Normal 3 81 6 9" xfId="2759"/>
    <cellStyle name="Normal 3 81 7" xfId="1421"/>
    <cellStyle name="Normal 3 81 7 2" xfId="5221"/>
    <cellStyle name="Normal 3 81 7 3" xfId="7613"/>
    <cellStyle name="Normal 3 81 7 4" xfId="10296"/>
    <cellStyle name="Normal 3 81 7 5" xfId="12708"/>
    <cellStyle name="Normal 3 81 7 6" xfId="2919"/>
    <cellStyle name="Normal 3 81 8" xfId="1422"/>
    <cellStyle name="Normal 3 81 8 2" xfId="5813"/>
    <cellStyle name="Normal 3 81 8 3" xfId="8209"/>
    <cellStyle name="Normal 3 81 8 4" xfId="10893"/>
    <cellStyle name="Normal 3 81 8 5" xfId="13304"/>
    <cellStyle name="Normal 3 81 8 6" xfId="3343"/>
    <cellStyle name="Normal 3 81 9" xfId="1423"/>
    <cellStyle name="Normal 3 81 9 2" xfId="6388"/>
    <cellStyle name="Normal 3 81 9 3" xfId="8784"/>
    <cellStyle name="Normal 3 81 9 4" xfId="11468"/>
    <cellStyle name="Normal 3 81 9 5" xfId="13879"/>
    <cellStyle name="Normal 3 81 9 6" xfId="3914"/>
    <cellStyle name="Normal 3 82" xfId="1424"/>
    <cellStyle name="Normal 3 82 10" xfId="1425"/>
    <cellStyle name="Normal 3 82 10 2" xfId="4563"/>
    <cellStyle name="Normal 3 82 11" xfId="1426"/>
    <cellStyle name="Normal 3 82 11 2" xfId="6957"/>
    <cellStyle name="Normal 3 82 12" xfId="1427"/>
    <cellStyle name="Normal 3 82 12 2" xfId="9417"/>
    <cellStyle name="Normal 3 82 13" xfId="1428"/>
    <cellStyle name="Normal 3 82 13 2" xfId="9512"/>
    <cellStyle name="Normal 3 82 14" xfId="1429"/>
    <cellStyle name="Normal 3 82 14 2" xfId="9596"/>
    <cellStyle name="Normal 3 82 15" xfId="1889"/>
    <cellStyle name="Normal 3 82 16" xfId="12053"/>
    <cellStyle name="Normal 3 82 2" xfId="1430"/>
    <cellStyle name="Normal 3 82 2 2" xfId="2077"/>
    <cellStyle name="Normal 3 82 2 2 2" xfId="5396"/>
    <cellStyle name="Normal 3 82 2 2 3" xfId="7789"/>
    <cellStyle name="Normal 3 82 2 2 4" xfId="10473"/>
    <cellStyle name="Normal 3 82 2 2 5" xfId="12884"/>
    <cellStyle name="Normal 3 82 2 3" xfId="3500"/>
    <cellStyle name="Normal 3 82 2 3 2" xfId="5972"/>
    <cellStyle name="Normal 3 82 2 3 3" xfId="8368"/>
    <cellStyle name="Normal 3 82 2 3 4" xfId="11052"/>
    <cellStyle name="Normal 3 82 2 3 5" xfId="13463"/>
    <cellStyle name="Normal 3 82 2 4" xfId="4071"/>
    <cellStyle name="Normal 3 82 2 4 2" xfId="6545"/>
    <cellStyle name="Normal 3 82 2 4 3" xfId="8941"/>
    <cellStyle name="Normal 3 82 2 4 4" xfId="11625"/>
    <cellStyle name="Normal 3 82 2 4 5" xfId="14036"/>
    <cellStyle name="Normal 3 82 2 5" xfId="4721"/>
    <cellStyle name="Normal 3 82 2 6" xfId="7113"/>
    <cellStyle name="Normal 3 82 2 7" xfId="9795"/>
    <cellStyle name="Normal 3 82 2 8" xfId="12208"/>
    <cellStyle name="Normal 3 82 3" xfId="1431"/>
    <cellStyle name="Normal 3 82 3 2" xfId="2263"/>
    <cellStyle name="Normal 3 82 3 2 2" xfId="5488"/>
    <cellStyle name="Normal 3 82 3 2 3" xfId="7883"/>
    <cellStyle name="Normal 3 82 3 2 4" xfId="10567"/>
    <cellStyle name="Normal 3 82 3 2 5" xfId="12978"/>
    <cellStyle name="Normal 3 82 3 3" xfId="3593"/>
    <cellStyle name="Normal 3 82 3 3 2" xfId="6066"/>
    <cellStyle name="Normal 3 82 3 3 3" xfId="8462"/>
    <cellStyle name="Normal 3 82 3 3 4" xfId="11146"/>
    <cellStyle name="Normal 3 82 3 3 5" xfId="13557"/>
    <cellStyle name="Normal 3 82 3 4" xfId="4165"/>
    <cellStyle name="Normal 3 82 3 4 2" xfId="6639"/>
    <cellStyle name="Normal 3 82 3 4 3" xfId="9035"/>
    <cellStyle name="Normal 3 82 3 4 4" xfId="11719"/>
    <cellStyle name="Normal 3 82 3 4 5" xfId="14130"/>
    <cellStyle name="Normal 3 82 3 5" xfId="4815"/>
    <cellStyle name="Normal 3 82 3 6" xfId="7207"/>
    <cellStyle name="Normal 3 82 3 7" xfId="9889"/>
    <cellStyle name="Normal 3 82 3 8" xfId="12302"/>
    <cellStyle name="Normal 3 82 4" xfId="1432"/>
    <cellStyle name="Normal 3 82 4 2" xfId="3112"/>
    <cellStyle name="Normal 3 82 4 2 2" xfId="5581"/>
    <cellStyle name="Normal 3 82 4 2 3" xfId="7976"/>
    <cellStyle name="Normal 3 82 4 2 4" xfId="10660"/>
    <cellStyle name="Normal 3 82 4 2 5" xfId="13071"/>
    <cellStyle name="Normal 3 82 4 3" xfId="3686"/>
    <cellStyle name="Normal 3 82 4 3 2" xfId="6159"/>
    <cellStyle name="Normal 3 82 4 3 3" xfId="8555"/>
    <cellStyle name="Normal 3 82 4 3 4" xfId="11239"/>
    <cellStyle name="Normal 3 82 4 3 5" xfId="13650"/>
    <cellStyle name="Normal 3 82 4 4" xfId="4258"/>
    <cellStyle name="Normal 3 82 4 4 2" xfId="6732"/>
    <cellStyle name="Normal 3 82 4 4 3" xfId="9128"/>
    <cellStyle name="Normal 3 82 4 4 4" xfId="11812"/>
    <cellStyle name="Normal 3 82 4 4 5" xfId="14223"/>
    <cellStyle name="Normal 3 82 4 5" xfId="4908"/>
    <cellStyle name="Normal 3 82 4 6" xfId="7300"/>
    <cellStyle name="Normal 3 82 4 7" xfId="9982"/>
    <cellStyle name="Normal 3 82 4 8" xfId="12395"/>
    <cellStyle name="Normal 3 82 4 9" xfId="2607"/>
    <cellStyle name="Normal 3 82 5" xfId="1433"/>
    <cellStyle name="Normal 3 82 5 2" xfId="3198"/>
    <cellStyle name="Normal 3 82 5 2 2" xfId="5667"/>
    <cellStyle name="Normal 3 82 5 2 3" xfId="8063"/>
    <cellStyle name="Normal 3 82 5 2 4" xfId="10747"/>
    <cellStyle name="Normal 3 82 5 2 5" xfId="13158"/>
    <cellStyle name="Normal 3 82 5 3" xfId="3772"/>
    <cellStyle name="Normal 3 82 5 3 2" xfId="6246"/>
    <cellStyle name="Normal 3 82 5 3 3" xfId="8642"/>
    <cellStyle name="Normal 3 82 5 3 4" xfId="11326"/>
    <cellStyle name="Normal 3 82 5 3 5" xfId="13737"/>
    <cellStyle name="Normal 3 82 5 4" xfId="4345"/>
    <cellStyle name="Normal 3 82 5 4 2" xfId="6819"/>
    <cellStyle name="Normal 3 82 5 4 3" xfId="9215"/>
    <cellStyle name="Normal 3 82 5 4 4" xfId="11899"/>
    <cellStyle name="Normal 3 82 5 4 5" xfId="14310"/>
    <cellStyle name="Normal 3 82 5 5" xfId="4995"/>
    <cellStyle name="Normal 3 82 5 6" xfId="7387"/>
    <cellStyle name="Normal 3 82 5 7" xfId="10069"/>
    <cellStyle name="Normal 3 82 5 8" xfId="12482"/>
    <cellStyle name="Normal 3 82 5 9" xfId="2691"/>
    <cellStyle name="Normal 3 82 6" xfId="1434"/>
    <cellStyle name="Normal 3 82 6 2" xfId="3267"/>
    <cellStyle name="Normal 3 82 6 2 2" xfId="5737"/>
    <cellStyle name="Normal 3 82 6 2 3" xfId="8133"/>
    <cellStyle name="Normal 3 82 6 2 4" xfId="10817"/>
    <cellStyle name="Normal 3 82 6 2 5" xfId="13228"/>
    <cellStyle name="Normal 3 82 6 3" xfId="3842"/>
    <cellStyle name="Normal 3 82 6 3 2" xfId="6316"/>
    <cellStyle name="Normal 3 82 6 3 3" xfId="8712"/>
    <cellStyle name="Normal 3 82 6 3 4" xfId="11396"/>
    <cellStyle name="Normal 3 82 6 3 5" xfId="13807"/>
    <cellStyle name="Normal 3 82 6 4" xfId="4415"/>
    <cellStyle name="Normal 3 82 6 4 2" xfId="6889"/>
    <cellStyle name="Normal 3 82 6 4 3" xfId="9285"/>
    <cellStyle name="Normal 3 82 6 4 4" xfId="11969"/>
    <cellStyle name="Normal 3 82 6 4 5" xfId="14380"/>
    <cellStyle name="Normal 3 82 6 5" xfId="5065"/>
    <cellStyle name="Normal 3 82 6 6" xfId="7457"/>
    <cellStyle name="Normal 3 82 6 7" xfId="10139"/>
    <cellStyle name="Normal 3 82 6 8" xfId="12552"/>
    <cellStyle name="Normal 3 82 6 9" xfId="2760"/>
    <cellStyle name="Normal 3 82 7" xfId="1435"/>
    <cellStyle name="Normal 3 82 7 2" xfId="5222"/>
    <cellStyle name="Normal 3 82 7 3" xfId="7614"/>
    <cellStyle name="Normal 3 82 7 4" xfId="10297"/>
    <cellStyle name="Normal 3 82 7 5" xfId="12709"/>
    <cellStyle name="Normal 3 82 7 6" xfId="2920"/>
    <cellStyle name="Normal 3 82 8" xfId="1436"/>
    <cellStyle name="Normal 3 82 8 2" xfId="5814"/>
    <cellStyle name="Normal 3 82 8 3" xfId="8210"/>
    <cellStyle name="Normal 3 82 8 4" xfId="10894"/>
    <cellStyle name="Normal 3 82 8 5" xfId="13305"/>
    <cellStyle name="Normal 3 82 8 6" xfId="3344"/>
    <cellStyle name="Normal 3 82 9" xfId="1437"/>
    <cellStyle name="Normal 3 82 9 2" xfId="6389"/>
    <cellStyle name="Normal 3 82 9 3" xfId="8785"/>
    <cellStyle name="Normal 3 82 9 4" xfId="11469"/>
    <cellStyle name="Normal 3 82 9 5" xfId="13880"/>
    <cellStyle name="Normal 3 82 9 6" xfId="3915"/>
    <cellStyle name="Normal 3 83" xfId="1438"/>
    <cellStyle name="Normal 3 83 10" xfId="1439"/>
    <cellStyle name="Normal 3 83 10 2" xfId="4564"/>
    <cellStyle name="Normal 3 83 11" xfId="1440"/>
    <cellStyle name="Normal 3 83 11 2" xfId="6958"/>
    <cellStyle name="Normal 3 83 12" xfId="1441"/>
    <cellStyle name="Normal 3 83 12 2" xfId="9418"/>
    <cellStyle name="Normal 3 83 13" xfId="1442"/>
    <cellStyle name="Normal 3 83 13 2" xfId="9513"/>
    <cellStyle name="Normal 3 83 14" xfId="1443"/>
    <cellStyle name="Normal 3 83 14 2" xfId="9597"/>
    <cellStyle name="Normal 3 83 15" xfId="1890"/>
    <cellStyle name="Normal 3 83 16" xfId="12054"/>
    <cellStyle name="Normal 3 83 2" xfId="1444"/>
    <cellStyle name="Normal 3 83 2 2" xfId="2078"/>
    <cellStyle name="Normal 3 83 2 2 2" xfId="5397"/>
    <cellStyle name="Normal 3 83 2 2 3" xfId="7790"/>
    <cellStyle name="Normal 3 83 2 2 4" xfId="10474"/>
    <cellStyle name="Normal 3 83 2 2 5" xfId="12885"/>
    <cellStyle name="Normal 3 83 2 3" xfId="3501"/>
    <cellStyle name="Normal 3 83 2 3 2" xfId="5973"/>
    <cellStyle name="Normal 3 83 2 3 3" xfId="8369"/>
    <cellStyle name="Normal 3 83 2 3 4" xfId="11053"/>
    <cellStyle name="Normal 3 83 2 3 5" xfId="13464"/>
    <cellStyle name="Normal 3 83 2 4" xfId="4072"/>
    <cellStyle name="Normal 3 83 2 4 2" xfId="6546"/>
    <cellStyle name="Normal 3 83 2 4 3" xfId="8942"/>
    <cellStyle name="Normal 3 83 2 4 4" xfId="11626"/>
    <cellStyle name="Normal 3 83 2 4 5" xfId="14037"/>
    <cellStyle name="Normal 3 83 2 5" xfId="4722"/>
    <cellStyle name="Normal 3 83 2 6" xfId="7114"/>
    <cellStyle name="Normal 3 83 2 7" xfId="9796"/>
    <cellStyle name="Normal 3 83 2 8" xfId="12209"/>
    <cellStyle name="Normal 3 83 3" xfId="1445"/>
    <cellStyle name="Normal 3 83 3 2" xfId="2264"/>
    <cellStyle name="Normal 3 83 3 2 2" xfId="5489"/>
    <cellStyle name="Normal 3 83 3 2 3" xfId="7884"/>
    <cellStyle name="Normal 3 83 3 2 4" xfId="10568"/>
    <cellStyle name="Normal 3 83 3 2 5" xfId="12979"/>
    <cellStyle name="Normal 3 83 3 3" xfId="3594"/>
    <cellStyle name="Normal 3 83 3 3 2" xfId="6067"/>
    <cellStyle name="Normal 3 83 3 3 3" xfId="8463"/>
    <cellStyle name="Normal 3 83 3 3 4" xfId="11147"/>
    <cellStyle name="Normal 3 83 3 3 5" xfId="13558"/>
    <cellStyle name="Normal 3 83 3 4" xfId="4166"/>
    <cellStyle name="Normal 3 83 3 4 2" xfId="6640"/>
    <cellStyle name="Normal 3 83 3 4 3" xfId="9036"/>
    <cellStyle name="Normal 3 83 3 4 4" xfId="11720"/>
    <cellStyle name="Normal 3 83 3 4 5" xfId="14131"/>
    <cellStyle name="Normal 3 83 3 5" xfId="4816"/>
    <cellStyle name="Normal 3 83 3 6" xfId="7208"/>
    <cellStyle name="Normal 3 83 3 7" xfId="9890"/>
    <cellStyle name="Normal 3 83 3 8" xfId="12303"/>
    <cellStyle name="Normal 3 83 4" xfId="1446"/>
    <cellStyle name="Normal 3 83 4 2" xfId="3113"/>
    <cellStyle name="Normal 3 83 4 2 2" xfId="5582"/>
    <cellStyle name="Normal 3 83 4 2 3" xfId="7977"/>
    <cellStyle name="Normal 3 83 4 2 4" xfId="10661"/>
    <cellStyle name="Normal 3 83 4 2 5" xfId="13072"/>
    <cellStyle name="Normal 3 83 4 3" xfId="3687"/>
    <cellStyle name="Normal 3 83 4 3 2" xfId="6160"/>
    <cellStyle name="Normal 3 83 4 3 3" xfId="8556"/>
    <cellStyle name="Normal 3 83 4 3 4" xfId="11240"/>
    <cellStyle name="Normal 3 83 4 3 5" xfId="13651"/>
    <cellStyle name="Normal 3 83 4 4" xfId="4259"/>
    <cellStyle name="Normal 3 83 4 4 2" xfId="6733"/>
    <cellStyle name="Normal 3 83 4 4 3" xfId="9129"/>
    <cellStyle name="Normal 3 83 4 4 4" xfId="11813"/>
    <cellStyle name="Normal 3 83 4 4 5" xfId="14224"/>
    <cellStyle name="Normal 3 83 4 5" xfId="4909"/>
    <cellStyle name="Normal 3 83 4 6" xfId="7301"/>
    <cellStyle name="Normal 3 83 4 7" xfId="9983"/>
    <cellStyle name="Normal 3 83 4 8" xfId="12396"/>
    <cellStyle name="Normal 3 83 4 9" xfId="2608"/>
    <cellStyle name="Normal 3 83 5" xfId="1447"/>
    <cellStyle name="Normal 3 83 5 2" xfId="3199"/>
    <cellStyle name="Normal 3 83 5 2 2" xfId="5668"/>
    <cellStyle name="Normal 3 83 5 2 3" xfId="8064"/>
    <cellStyle name="Normal 3 83 5 2 4" xfId="10748"/>
    <cellStyle name="Normal 3 83 5 2 5" xfId="13159"/>
    <cellStyle name="Normal 3 83 5 3" xfId="3773"/>
    <cellStyle name="Normal 3 83 5 3 2" xfId="6247"/>
    <cellStyle name="Normal 3 83 5 3 3" xfId="8643"/>
    <cellStyle name="Normal 3 83 5 3 4" xfId="11327"/>
    <cellStyle name="Normal 3 83 5 3 5" xfId="13738"/>
    <cellStyle name="Normal 3 83 5 4" xfId="4346"/>
    <cellStyle name="Normal 3 83 5 4 2" xfId="6820"/>
    <cellStyle name="Normal 3 83 5 4 3" xfId="9216"/>
    <cellStyle name="Normal 3 83 5 4 4" xfId="11900"/>
    <cellStyle name="Normal 3 83 5 4 5" xfId="14311"/>
    <cellStyle name="Normal 3 83 5 5" xfId="4996"/>
    <cellStyle name="Normal 3 83 5 6" xfId="7388"/>
    <cellStyle name="Normal 3 83 5 7" xfId="10070"/>
    <cellStyle name="Normal 3 83 5 8" xfId="12483"/>
    <cellStyle name="Normal 3 83 5 9" xfId="2692"/>
    <cellStyle name="Normal 3 83 6" xfId="1448"/>
    <cellStyle name="Normal 3 83 6 2" xfId="3268"/>
    <cellStyle name="Normal 3 83 6 2 2" xfId="5738"/>
    <cellStyle name="Normal 3 83 6 2 3" xfId="8134"/>
    <cellStyle name="Normal 3 83 6 2 4" xfId="10818"/>
    <cellStyle name="Normal 3 83 6 2 5" xfId="13229"/>
    <cellStyle name="Normal 3 83 6 3" xfId="3843"/>
    <cellStyle name="Normal 3 83 6 3 2" xfId="6317"/>
    <cellStyle name="Normal 3 83 6 3 3" xfId="8713"/>
    <cellStyle name="Normal 3 83 6 3 4" xfId="11397"/>
    <cellStyle name="Normal 3 83 6 3 5" xfId="13808"/>
    <cellStyle name="Normal 3 83 6 4" xfId="4416"/>
    <cellStyle name="Normal 3 83 6 4 2" xfId="6890"/>
    <cellStyle name="Normal 3 83 6 4 3" xfId="9286"/>
    <cellStyle name="Normal 3 83 6 4 4" xfId="11970"/>
    <cellStyle name="Normal 3 83 6 4 5" xfId="14381"/>
    <cellStyle name="Normal 3 83 6 5" xfId="5066"/>
    <cellStyle name="Normal 3 83 6 6" xfId="7458"/>
    <cellStyle name="Normal 3 83 6 7" xfId="10140"/>
    <cellStyle name="Normal 3 83 6 8" xfId="12553"/>
    <cellStyle name="Normal 3 83 6 9" xfId="2761"/>
    <cellStyle name="Normal 3 83 7" xfId="1449"/>
    <cellStyle name="Normal 3 83 7 2" xfId="5223"/>
    <cellStyle name="Normal 3 83 7 3" xfId="7615"/>
    <cellStyle name="Normal 3 83 7 4" xfId="10298"/>
    <cellStyle name="Normal 3 83 7 5" xfId="12710"/>
    <cellStyle name="Normal 3 83 7 6" xfId="2921"/>
    <cellStyle name="Normal 3 83 8" xfId="1450"/>
    <cellStyle name="Normal 3 83 8 2" xfId="5815"/>
    <cellStyle name="Normal 3 83 8 3" xfId="8211"/>
    <cellStyle name="Normal 3 83 8 4" xfId="10895"/>
    <cellStyle name="Normal 3 83 8 5" xfId="13306"/>
    <cellStyle name="Normal 3 83 8 6" xfId="3345"/>
    <cellStyle name="Normal 3 83 9" xfId="1451"/>
    <cellStyle name="Normal 3 83 9 2" xfId="6390"/>
    <cellStyle name="Normal 3 83 9 3" xfId="8786"/>
    <cellStyle name="Normal 3 83 9 4" xfId="11470"/>
    <cellStyle name="Normal 3 83 9 5" xfId="13881"/>
    <cellStyle name="Normal 3 83 9 6" xfId="3916"/>
    <cellStyle name="Normal 3 84" xfId="1452"/>
    <cellStyle name="Normal 3 84 10" xfId="1453"/>
    <cellStyle name="Normal 3 84 10 2" xfId="4569"/>
    <cellStyle name="Normal 3 84 11" xfId="1454"/>
    <cellStyle name="Normal 3 84 11 2" xfId="6961"/>
    <cellStyle name="Normal 3 84 12" xfId="1455"/>
    <cellStyle name="Normal 3 84 12 2" xfId="9435"/>
    <cellStyle name="Normal 3 84 13" xfId="1456"/>
    <cellStyle name="Normal 3 84 13 2" xfId="9516"/>
    <cellStyle name="Normal 3 84 14" xfId="1457"/>
    <cellStyle name="Normal 3 84 14 2" xfId="9600"/>
    <cellStyle name="Normal 3 84 15" xfId="1979"/>
    <cellStyle name="Normal 3 84 16" xfId="12057"/>
    <cellStyle name="Normal 3 84 2" xfId="1458"/>
    <cellStyle name="Normal 3 84 2 2" xfId="2079"/>
    <cellStyle name="Normal 3 84 2 2 2" xfId="5422"/>
    <cellStyle name="Normal 3 84 2 2 3" xfId="7816"/>
    <cellStyle name="Normal 3 84 2 2 4" xfId="10500"/>
    <cellStyle name="Normal 3 84 2 2 5" xfId="12911"/>
    <cellStyle name="Normal 3 84 2 3" xfId="3526"/>
    <cellStyle name="Normal 3 84 2 3 2" xfId="5999"/>
    <cellStyle name="Normal 3 84 2 3 3" xfId="8395"/>
    <cellStyle name="Normal 3 84 2 3 4" xfId="11079"/>
    <cellStyle name="Normal 3 84 2 3 5" xfId="13490"/>
    <cellStyle name="Normal 3 84 2 4" xfId="4098"/>
    <cellStyle name="Normal 3 84 2 4 2" xfId="6572"/>
    <cellStyle name="Normal 3 84 2 4 3" xfId="8968"/>
    <cellStyle name="Normal 3 84 2 4 4" xfId="11652"/>
    <cellStyle name="Normal 3 84 2 4 5" xfId="14063"/>
    <cellStyle name="Normal 3 84 2 5" xfId="4748"/>
    <cellStyle name="Normal 3 84 2 6" xfId="7140"/>
    <cellStyle name="Normal 3 84 2 7" xfId="9822"/>
    <cellStyle name="Normal 3 84 2 8" xfId="12235"/>
    <cellStyle name="Normal 3 84 3" xfId="1459"/>
    <cellStyle name="Normal 3 84 3 2" xfId="2265"/>
    <cellStyle name="Normal 3 84 3 2 2" xfId="5514"/>
    <cellStyle name="Normal 3 84 3 2 3" xfId="7909"/>
    <cellStyle name="Normal 3 84 3 2 4" xfId="10593"/>
    <cellStyle name="Normal 3 84 3 2 5" xfId="13004"/>
    <cellStyle name="Normal 3 84 3 3" xfId="3619"/>
    <cellStyle name="Normal 3 84 3 3 2" xfId="6092"/>
    <cellStyle name="Normal 3 84 3 3 3" xfId="8488"/>
    <cellStyle name="Normal 3 84 3 3 4" xfId="11172"/>
    <cellStyle name="Normal 3 84 3 3 5" xfId="13583"/>
    <cellStyle name="Normal 3 84 3 4" xfId="4191"/>
    <cellStyle name="Normal 3 84 3 4 2" xfId="6665"/>
    <cellStyle name="Normal 3 84 3 4 3" xfId="9061"/>
    <cellStyle name="Normal 3 84 3 4 4" xfId="11745"/>
    <cellStyle name="Normal 3 84 3 4 5" xfId="14156"/>
    <cellStyle name="Normal 3 84 3 5" xfId="4841"/>
    <cellStyle name="Normal 3 84 3 6" xfId="7233"/>
    <cellStyle name="Normal 3 84 3 7" xfId="9915"/>
    <cellStyle name="Normal 3 84 3 8" xfId="12328"/>
    <cellStyle name="Normal 3 84 4" xfId="1460"/>
    <cellStyle name="Normal 3 84 4 2" xfId="3134"/>
    <cellStyle name="Normal 3 84 4 2 2" xfId="5603"/>
    <cellStyle name="Normal 3 84 4 2 3" xfId="7999"/>
    <cellStyle name="Normal 3 84 4 2 4" xfId="10683"/>
    <cellStyle name="Normal 3 84 4 2 5" xfId="13094"/>
    <cellStyle name="Normal 3 84 4 3" xfId="3708"/>
    <cellStyle name="Normal 3 84 4 3 2" xfId="6182"/>
    <cellStyle name="Normal 3 84 4 3 3" xfId="8578"/>
    <cellStyle name="Normal 3 84 4 3 4" xfId="11262"/>
    <cellStyle name="Normal 3 84 4 3 5" xfId="13673"/>
    <cellStyle name="Normal 3 84 4 4" xfId="4281"/>
    <cellStyle name="Normal 3 84 4 4 2" xfId="6755"/>
    <cellStyle name="Normal 3 84 4 4 3" xfId="9151"/>
    <cellStyle name="Normal 3 84 4 4 4" xfId="11835"/>
    <cellStyle name="Normal 3 84 4 4 5" xfId="14246"/>
    <cellStyle name="Normal 3 84 4 5" xfId="4931"/>
    <cellStyle name="Normal 3 84 4 6" xfId="7323"/>
    <cellStyle name="Normal 3 84 4 7" xfId="10005"/>
    <cellStyle name="Normal 3 84 4 8" xfId="12418"/>
    <cellStyle name="Normal 3 84 4 9" xfId="2629"/>
    <cellStyle name="Normal 3 84 5" xfId="1461"/>
    <cellStyle name="Normal 3 84 5 2" xfId="3203"/>
    <cellStyle name="Normal 3 84 5 2 2" xfId="5673"/>
    <cellStyle name="Normal 3 84 5 2 3" xfId="8069"/>
    <cellStyle name="Normal 3 84 5 2 4" xfId="10753"/>
    <cellStyle name="Normal 3 84 5 2 5" xfId="13164"/>
    <cellStyle name="Normal 3 84 5 3" xfId="3778"/>
    <cellStyle name="Normal 3 84 5 3 2" xfId="6252"/>
    <cellStyle name="Normal 3 84 5 3 3" xfId="8648"/>
    <cellStyle name="Normal 3 84 5 3 4" xfId="11332"/>
    <cellStyle name="Normal 3 84 5 3 5" xfId="13743"/>
    <cellStyle name="Normal 3 84 5 4" xfId="4351"/>
    <cellStyle name="Normal 3 84 5 4 2" xfId="6825"/>
    <cellStyle name="Normal 3 84 5 4 3" xfId="9221"/>
    <cellStyle name="Normal 3 84 5 4 4" xfId="11905"/>
    <cellStyle name="Normal 3 84 5 4 5" xfId="14316"/>
    <cellStyle name="Normal 3 84 5 5" xfId="5001"/>
    <cellStyle name="Normal 3 84 5 6" xfId="7393"/>
    <cellStyle name="Normal 3 84 5 7" xfId="10075"/>
    <cellStyle name="Normal 3 84 5 8" xfId="12488"/>
    <cellStyle name="Normal 3 84 5 9" xfId="2696"/>
    <cellStyle name="Normal 3 84 6" xfId="1462"/>
    <cellStyle name="Normal 3 84 6 2" xfId="3272"/>
    <cellStyle name="Normal 3 84 6 2 2" xfId="5742"/>
    <cellStyle name="Normal 3 84 6 2 3" xfId="8138"/>
    <cellStyle name="Normal 3 84 6 2 4" xfId="10822"/>
    <cellStyle name="Normal 3 84 6 2 5" xfId="13233"/>
    <cellStyle name="Normal 3 84 6 3" xfId="3847"/>
    <cellStyle name="Normal 3 84 6 3 2" xfId="6321"/>
    <cellStyle name="Normal 3 84 6 3 3" xfId="8717"/>
    <cellStyle name="Normal 3 84 6 3 4" xfId="11401"/>
    <cellStyle name="Normal 3 84 6 3 5" xfId="13812"/>
    <cellStyle name="Normal 3 84 6 4" xfId="4420"/>
    <cellStyle name="Normal 3 84 6 4 2" xfId="6894"/>
    <cellStyle name="Normal 3 84 6 4 3" xfId="9290"/>
    <cellStyle name="Normal 3 84 6 4 4" xfId="11974"/>
    <cellStyle name="Normal 3 84 6 4 5" xfId="14385"/>
    <cellStyle name="Normal 3 84 6 5" xfId="5070"/>
    <cellStyle name="Normal 3 84 6 6" xfId="7462"/>
    <cellStyle name="Normal 3 84 6 7" xfId="10144"/>
    <cellStyle name="Normal 3 84 6 8" xfId="12557"/>
    <cellStyle name="Normal 3 84 6 9" xfId="2765"/>
    <cellStyle name="Normal 3 84 7" xfId="1463"/>
    <cellStyle name="Normal 3 84 7 2" xfId="5245"/>
    <cellStyle name="Normal 3 84 7 3" xfId="7637"/>
    <cellStyle name="Normal 3 84 7 4" xfId="10321"/>
    <cellStyle name="Normal 3 84 7 5" xfId="12732"/>
    <cellStyle name="Normal 3 84 7 6" xfId="2943"/>
    <cellStyle name="Normal 3 84 8" xfId="1464"/>
    <cellStyle name="Normal 3 84 8 2" xfId="5820"/>
    <cellStyle name="Normal 3 84 8 3" xfId="8216"/>
    <cellStyle name="Normal 3 84 8 4" xfId="10900"/>
    <cellStyle name="Normal 3 84 8 5" xfId="13311"/>
    <cellStyle name="Normal 3 84 8 6" xfId="3350"/>
    <cellStyle name="Normal 3 84 9" xfId="1465"/>
    <cellStyle name="Normal 3 84 9 2" xfId="6393"/>
    <cellStyle name="Normal 3 84 9 3" xfId="8789"/>
    <cellStyle name="Normal 3 84 9 4" xfId="11473"/>
    <cellStyle name="Normal 3 84 9 5" xfId="13884"/>
    <cellStyle name="Normal 3 84 9 6" xfId="3919"/>
    <cellStyle name="Normal 3 85" xfId="1466"/>
    <cellStyle name="Normal 3 85 2" xfId="2276"/>
    <cellStyle name="Normal 3 85 2 2" xfId="5308"/>
    <cellStyle name="Normal 3 85 2 3" xfId="7701"/>
    <cellStyle name="Normal 3 85 2 4" xfId="10385"/>
    <cellStyle name="Normal 3 85 2 5" xfId="12796"/>
    <cellStyle name="Normal 3 85 3" xfId="2157"/>
    <cellStyle name="Normal 3 85 3 2" xfId="5884"/>
    <cellStyle name="Normal 3 85 3 3" xfId="8280"/>
    <cellStyle name="Normal 3 85 3 4" xfId="10964"/>
    <cellStyle name="Normal 3 85 3 5" xfId="13375"/>
    <cellStyle name="Normal 3 85 4" xfId="3983"/>
    <cellStyle name="Normal 3 85 4 2" xfId="6457"/>
    <cellStyle name="Normal 3 85 4 3" xfId="8853"/>
    <cellStyle name="Normal 3 85 4 4" xfId="11537"/>
    <cellStyle name="Normal 3 85 4 5" xfId="13948"/>
    <cellStyle name="Normal 3 85 5" xfId="4633"/>
    <cellStyle name="Normal 3 85 6" xfId="7025"/>
    <cellStyle name="Normal 3 85 7" xfId="9707"/>
    <cellStyle name="Normal 3 85 8" xfId="12120"/>
    <cellStyle name="Normal 3 86" xfId="1467"/>
    <cellStyle name="Normal 3 86 2" xfId="1989"/>
    <cellStyle name="Normal 3 86 2 2" xfId="5284"/>
    <cellStyle name="Normal 3 86 2 3" xfId="7677"/>
    <cellStyle name="Normal 3 86 2 4" xfId="10361"/>
    <cellStyle name="Normal 3 86 2 5" xfId="12772"/>
    <cellStyle name="Normal 3 86 3" xfId="3389"/>
    <cellStyle name="Normal 3 86 3 2" xfId="5860"/>
    <cellStyle name="Normal 3 86 3 3" xfId="8256"/>
    <cellStyle name="Normal 3 86 3 4" xfId="10940"/>
    <cellStyle name="Normal 3 86 3 5" xfId="13351"/>
    <cellStyle name="Normal 3 86 4" xfId="3959"/>
    <cellStyle name="Normal 3 86 4 2" xfId="6433"/>
    <cellStyle name="Normal 3 86 4 3" xfId="8829"/>
    <cellStyle name="Normal 3 86 4 4" xfId="11513"/>
    <cellStyle name="Normal 3 86 4 5" xfId="13924"/>
    <cellStyle name="Normal 3 86 5" xfId="4609"/>
    <cellStyle name="Normal 3 86 6" xfId="7001"/>
    <cellStyle name="Normal 3 86 7" xfId="9683"/>
    <cellStyle name="Normal 3 86 8" xfId="12096"/>
    <cellStyle name="Normal 3 87" xfId="1468"/>
    <cellStyle name="Normal 3 87 2" xfId="2175"/>
    <cellStyle name="Normal 3 87 2 2" xfId="5303"/>
    <cellStyle name="Normal 3 87 2 3" xfId="7696"/>
    <cellStyle name="Normal 3 87 2 4" xfId="10380"/>
    <cellStyle name="Normal 3 87 2 5" xfId="12791"/>
    <cellStyle name="Normal 3 87 3" xfId="3408"/>
    <cellStyle name="Normal 3 87 3 2" xfId="5879"/>
    <cellStyle name="Normal 3 87 3 3" xfId="8275"/>
    <cellStyle name="Normal 3 87 3 4" xfId="10959"/>
    <cellStyle name="Normal 3 87 3 5" xfId="13370"/>
    <cellStyle name="Normal 3 87 4" xfId="3978"/>
    <cellStyle name="Normal 3 87 4 2" xfId="6452"/>
    <cellStyle name="Normal 3 87 4 3" xfId="8848"/>
    <cellStyle name="Normal 3 87 4 4" xfId="11532"/>
    <cellStyle name="Normal 3 87 4 5" xfId="13943"/>
    <cellStyle name="Normal 3 87 5" xfId="4628"/>
    <cellStyle name="Normal 3 87 6" xfId="7020"/>
    <cellStyle name="Normal 3 87 7" xfId="9702"/>
    <cellStyle name="Normal 3 87 8" xfId="12115"/>
    <cellStyle name="Normal 3 88" xfId="1469"/>
    <cellStyle name="Normal 3 88 2" xfId="2964"/>
    <cellStyle name="Normal 3 88 2 2" xfId="5292"/>
    <cellStyle name="Normal 3 88 2 3" xfId="7685"/>
    <cellStyle name="Normal 3 88 2 4" xfId="10369"/>
    <cellStyle name="Normal 3 88 2 5" xfId="12780"/>
    <cellStyle name="Normal 3 88 3" xfId="3397"/>
    <cellStyle name="Normal 3 88 3 2" xfId="5868"/>
    <cellStyle name="Normal 3 88 3 3" xfId="8264"/>
    <cellStyle name="Normal 3 88 3 4" xfId="10948"/>
    <cellStyle name="Normal 3 88 3 5" xfId="13359"/>
    <cellStyle name="Normal 3 88 4" xfId="3967"/>
    <cellStyle name="Normal 3 88 4 2" xfId="6441"/>
    <cellStyle name="Normal 3 88 4 3" xfId="8837"/>
    <cellStyle name="Normal 3 88 4 4" xfId="11521"/>
    <cellStyle name="Normal 3 88 4 5" xfId="13932"/>
    <cellStyle name="Normal 3 88 5" xfId="4617"/>
    <cellStyle name="Normal 3 88 6" xfId="7009"/>
    <cellStyle name="Normal 3 88 7" xfId="9691"/>
    <cellStyle name="Normal 3 88 8" xfId="12104"/>
    <cellStyle name="Normal 3 88 9" xfId="2476"/>
    <cellStyle name="Normal 3 89" xfId="1470"/>
    <cellStyle name="Normal 3 89 2" xfId="2967"/>
    <cellStyle name="Normal 3 89 2 2" xfId="5297"/>
    <cellStyle name="Normal 3 89 2 3" xfId="7690"/>
    <cellStyle name="Normal 3 89 2 4" xfId="10374"/>
    <cellStyle name="Normal 3 89 2 5" xfId="12785"/>
    <cellStyle name="Normal 3 89 3" xfId="3402"/>
    <cellStyle name="Normal 3 89 3 2" xfId="5873"/>
    <cellStyle name="Normal 3 89 3 3" xfId="8269"/>
    <cellStyle name="Normal 3 89 3 4" xfId="10953"/>
    <cellStyle name="Normal 3 89 3 5" xfId="13364"/>
    <cellStyle name="Normal 3 89 4" xfId="3972"/>
    <cellStyle name="Normal 3 89 4 2" xfId="6446"/>
    <cellStyle name="Normal 3 89 4 3" xfId="8842"/>
    <cellStyle name="Normal 3 89 4 4" xfId="11526"/>
    <cellStyle name="Normal 3 89 4 5" xfId="13937"/>
    <cellStyle name="Normal 3 89 5" xfId="4622"/>
    <cellStyle name="Normal 3 89 6" xfId="7014"/>
    <cellStyle name="Normal 3 89 7" xfId="9696"/>
    <cellStyle name="Normal 3 89 8" xfId="12109"/>
    <cellStyle name="Normal 3 89 9" xfId="2479"/>
    <cellStyle name="Normal 3 9" xfId="1471"/>
    <cellStyle name="Normal 3 9 10" xfId="1472"/>
    <cellStyle name="Normal 3 9 10 2" xfId="4565"/>
    <cellStyle name="Normal 3 9 11" xfId="1473"/>
    <cellStyle name="Normal 3 9 11 2" xfId="6959"/>
    <cellStyle name="Normal 3 9 12" xfId="1474"/>
    <cellStyle name="Normal 3 9 12 2" xfId="9419"/>
    <cellStyle name="Normal 3 9 13" xfId="1475"/>
    <cellStyle name="Normal 3 9 13 2" xfId="9514"/>
    <cellStyle name="Normal 3 9 14" xfId="1476"/>
    <cellStyle name="Normal 3 9 14 2" xfId="9598"/>
    <cellStyle name="Normal 3 9 15" xfId="1891"/>
    <cellStyle name="Normal 3 9 16" xfId="12055"/>
    <cellStyle name="Normal 3 9 2" xfId="1477"/>
    <cellStyle name="Normal 3 9 2 2" xfId="2080"/>
    <cellStyle name="Normal 3 9 2 2 2" xfId="5398"/>
    <cellStyle name="Normal 3 9 2 2 3" xfId="7791"/>
    <cellStyle name="Normal 3 9 2 2 4" xfId="10475"/>
    <cellStyle name="Normal 3 9 2 2 5" xfId="12886"/>
    <cellStyle name="Normal 3 9 2 3" xfId="3502"/>
    <cellStyle name="Normal 3 9 2 3 2" xfId="5974"/>
    <cellStyle name="Normal 3 9 2 3 3" xfId="8370"/>
    <cellStyle name="Normal 3 9 2 3 4" xfId="11054"/>
    <cellStyle name="Normal 3 9 2 3 5" xfId="13465"/>
    <cellStyle name="Normal 3 9 2 4" xfId="4073"/>
    <cellStyle name="Normal 3 9 2 4 2" xfId="6547"/>
    <cellStyle name="Normal 3 9 2 4 3" xfId="8943"/>
    <cellStyle name="Normal 3 9 2 4 4" xfId="11627"/>
    <cellStyle name="Normal 3 9 2 4 5" xfId="14038"/>
    <cellStyle name="Normal 3 9 2 5" xfId="4723"/>
    <cellStyle name="Normal 3 9 2 6" xfId="7115"/>
    <cellStyle name="Normal 3 9 2 7" xfId="9797"/>
    <cellStyle name="Normal 3 9 2 8" xfId="12210"/>
    <cellStyle name="Normal 3 9 3" xfId="1478"/>
    <cellStyle name="Normal 3 9 3 2" xfId="2266"/>
    <cellStyle name="Normal 3 9 3 2 2" xfId="5490"/>
    <cellStyle name="Normal 3 9 3 2 3" xfId="7885"/>
    <cellStyle name="Normal 3 9 3 2 4" xfId="10569"/>
    <cellStyle name="Normal 3 9 3 2 5" xfId="12980"/>
    <cellStyle name="Normal 3 9 3 3" xfId="3595"/>
    <cellStyle name="Normal 3 9 3 3 2" xfId="6068"/>
    <cellStyle name="Normal 3 9 3 3 3" xfId="8464"/>
    <cellStyle name="Normal 3 9 3 3 4" xfId="11148"/>
    <cellStyle name="Normal 3 9 3 3 5" xfId="13559"/>
    <cellStyle name="Normal 3 9 3 4" xfId="4167"/>
    <cellStyle name="Normal 3 9 3 4 2" xfId="6641"/>
    <cellStyle name="Normal 3 9 3 4 3" xfId="9037"/>
    <cellStyle name="Normal 3 9 3 4 4" xfId="11721"/>
    <cellStyle name="Normal 3 9 3 4 5" xfId="14132"/>
    <cellStyle name="Normal 3 9 3 5" xfId="4817"/>
    <cellStyle name="Normal 3 9 3 6" xfId="7209"/>
    <cellStyle name="Normal 3 9 3 7" xfId="9891"/>
    <cellStyle name="Normal 3 9 3 8" xfId="12304"/>
    <cellStyle name="Normal 3 9 4" xfId="1479"/>
    <cellStyle name="Normal 3 9 4 2" xfId="3114"/>
    <cellStyle name="Normal 3 9 4 2 2" xfId="5583"/>
    <cellStyle name="Normal 3 9 4 2 3" xfId="7978"/>
    <cellStyle name="Normal 3 9 4 2 4" xfId="10662"/>
    <cellStyle name="Normal 3 9 4 2 5" xfId="13073"/>
    <cellStyle name="Normal 3 9 4 3" xfId="3688"/>
    <cellStyle name="Normal 3 9 4 3 2" xfId="6161"/>
    <cellStyle name="Normal 3 9 4 3 3" xfId="8557"/>
    <cellStyle name="Normal 3 9 4 3 4" xfId="11241"/>
    <cellStyle name="Normal 3 9 4 3 5" xfId="13652"/>
    <cellStyle name="Normal 3 9 4 4" xfId="4260"/>
    <cellStyle name="Normal 3 9 4 4 2" xfId="6734"/>
    <cellStyle name="Normal 3 9 4 4 3" xfId="9130"/>
    <cellStyle name="Normal 3 9 4 4 4" xfId="11814"/>
    <cellStyle name="Normal 3 9 4 4 5" xfId="14225"/>
    <cellStyle name="Normal 3 9 4 5" xfId="4910"/>
    <cellStyle name="Normal 3 9 4 6" xfId="7302"/>
    <cellStyle name="Normal 3 9 4 7" xfId="9984"/>
    <cellStyle name="Normal 3 9 4 8" xfId="12397"/>
    <cellStyle name="Normal 3 9 4 9" xfId="2609"/>
    <cellStyle name="Normal 3 9 5" xfId="1480"/>
    <cellStyle name="Normal 3 9 5 2" xfId="3200"/>
    <cellStyle name="Normal 3 9 5 2 2" xfId="5669"/>
    <cellStyle name="Normal 3 9 5 2 3" xfId="8065"/>
    <cellStyle name="Normal 3 9 5 2 4" xfId="10749"/>
    <cellStyle name="Normal 3 9 5 2 5" xfId="13160"/>
    <cellStyle name="Normal 3 9 5 3" xfId="3774"/>
    <cellStyle name="Normal 3 9 5 3 2" xfId="6248"/>
    <cellStyle name="Normal 3 9 5 3 3" xfId="8644"/>
    <cellStyle name="Normal 3 9 5 3 4" xfId="11328"/>
    <cellStyle name="Normal 3 9 5 3 5" xfId="13739"/>
    <cellStyle name="Normal 3 9 5 4" xfId="4347"/>
    <cellStyle name="Normal 3 9 5 4 2" xfId="6821"/>
    <cellStyle name="Normal 3 9 5 4 3" xfId="9217"/>
    <cellStyle name="Normal 3 9 5 4 4" xfId="11901"/>
    <cellStyle name="Normal 3 9 5 4 5" xfId="14312"/>
    <cellStyle name="Normal 3 9 5 5" xfId="4997"/>
    <cellStyle name="Normal 3 9 5 6" xfId="7389"/>
    <cellStyle name="Normal 3 9 5 7" xfId="10071"/>
    <cellStyle name="Normal 3 9 5 8" xfId="12484"/>
    <cellStyle name="Normal 3 9 5 9" xfId="2693"/>
    <cellStyle name="Normal 3 9 6" xfId="1481"/>
    <cellStyle name="Normal 3 9 6 2" xfId="3269"/>
    <cellStyle name="Normal 3 9 6 2 2" xfId="5739"/>
    <cellStyle name="Normal 3 9 6 2 3" xfId="8135"/>
    <cellStyle name="Normal 3 9 6 2 4" xfId="10819"/>
    <cellStyle name="Normal 3 9 6 2 5" xfId="13230"/>
    <cellStyle name="Normal 3 9 6 3" xfId="3844"/>
    <cellStyle name="Normal 3 9 6 3 2" xfId="6318"/>
    <cellStyle name="Normal 3 9 6 3 3" xfId="8714"/>
    <cellStyle name="Normal 3 9 6 3 4" xfId="11398"/>
    <cellStyle name="Normal 3 9 6 3 5" xfId="13809"/>
    <cellStyle name="Normal 3 9 6 4" xfId="4417"/>
    <cellStyle name="Normal 3 9 6 4 2" xfId="6891"/>
    <cellStyle name="Normal 3 9 6 4 3" xfId="9287"/>
    <cellStyle name="Normal 3 9 6 4 4" xfId="11971"/>
    <cellStyle name="Normal 3 9 6 4 5" xfId="14382"/>
    <cellStyle name="Normal 3 9 6 5" xfId="5067"/>
    <cellStyle name="Normal 3 9 6 6" xfId="7459"/>
    <cellStyle name="Normal 3 9 6 7" xfId="10141"/>
    <cellStyle name="Normal 3 9 6 8" xfId="12554"/>
    <cellStyle name="Normal 3 9 6 9" xfId="2762"/>
    <cellStyle name="Normal 3 9 7" xfId="1482"/>
    <cellStyle name="Normal 3 9 7 2" xfId="5224"/>
    <cellStyle name="Normal 3 9 7 3" xfId="7616"/>
    <cellStyle name="Normal 3 9 7 4" xfId="10299"/>
    <cellStyle name="Normal 3 9 7 5" xfId="12711"/>
    <cellStyle name="Normal 3 9 7 6" xfId="2922"/>
    <cellStyle name="Normal 3 9 8" xfId="1483"/>
    <cellStyle name="Normal 3 9 8 2" xfId="5816"/>
    <cellStyle name="Normal 3 9 8 3" xfId="8212"/>
    <cellStyle name="Normal 3 9 8 4" xfId="10896"/>
    <cellStyle name="Normal 3 9 8 5" xfId="13307"/>
    <cellStyle name="Normal 3 9 8 6" xfId="3346"/>
    <cellStyle name="Normal 3 9 9" xfId="1484"/>
    <cellStyle name="Normal 3 9 9 2" xfId="6391"/>
    <cellStyle name="Normal 3 9 9 3" xfId="8787"/>
    <cellStyle name="Normal 3 9 9 4" xfId="11471"/>
    <cellStyle name="Normal 3 9 9 5" xfId="13882"/>
    <cellStyle name="Normal 3 9 9 6" xfId="3917"/>
    <cellStyle name="Normal 3 90" xfId="1485"/>
    <cellStyle name="Normal 3 90 2" xfId="3271"/>
    <cellStyle name="Normal 3 90 2 2" xfId="5741"/>
    <cellStyle name="Normal 3 90 2 3" xfId="8137"/>
    <cellStyle name="Normal 3 90 2 4" xfId="10821"/>
    <cellStyle name="Normal 3 90 2 5" xfId="13232"/>
    <cellStyle name="Normal 3 90 3" xfId="3846"/>
    <cellStyle name="Normal 3 90 3 2" xfId="6320"/>
    <cellStyle name="Normal 3 90 3 3" xfId="8716"/>
    <cellStyle name="Normal 3 90 3 4" xfId="11400"/>
    <cellStyle name="Normal 3 90 3 5" xfId="13811"/>
    <cellStyle name="Normal 3 90 4" xfId="4419"/>
    <cellStyle name="Normal 3 90 4 2" xfId="6893"/>
    <cellStyle name="Normal 3 90 4 3" xfId="9289"/>
    <cellStyle name="Normal 3 90 4 4" xfId="11973"/>
    <cellStyle name="Normal 3 90 4 5" xfId="14384"/>
    <cellStyle name="Normal 3 90 5" xfId="5069"/>
    <cellStyle name="Normal 3 90 6" xfId="7461"/>
    <cellStyle name="Normal 3 90 7" xfId="10143"/>
    <cellStyle name="Normal 3 90 8" xfId="12556"/>
    <cellStyle name="Normal 3 90 9" xfId="2764"/>
    <cellStyle name="Normal 3 91" xfId="1486"/>
    <cellStyle name="Normal 3 91 2" xfId="3279"/>
    <cellStyle name="Normal 3 91 2 2" xfId="5749"/>
    <cellStyle name="Normal 3 91 2 3" xfId="8145"/>
    <cellStyle name="Normal 3 91 2 4" xfId="10829"/>
    <cellStyle name="Normal 3 91 2 5" xfId="13240"/>
    <cellStyle name="Normal 3 91 3" xfId="3854"/>
    <cellStyle name="Normal 3 91 3 2" xfId="6328"/>
    <cellStyle name="Normal 3 91 3 3" xfId="8724"/>
    <cellStyle name="Normal 3 91 3 4" xfId="11408"/>
    <cellStyle name="Normal 3 91 3 5" xfId="13819"/>
    <cellStyle name="Normal 3 91 4" xfId="4427"/>
    <cellStyle name="Normal 3 91 4 2" xfId="6901"/>
    <cellStyle name="Normal 3 91 4 3" xfId="9297"/>
    <cellStyle name="Normal 3 91 4 4" xfId="11981"/>
    <cellStyle name="Normal 3 91 4 5" xfId="14392"/>
    <cellStyle name="Normal 3 91 5" xfId="5077"/>
    <cellStyle name="Normal 3 91 6" xfId="7469"/>
    <cellStyle name="Normal 3 91 7" xfId="10151"/>
    <cellStyle name="Normal 3 91 8" xfId="12564"/>
    <cellStyle name="Normal 3 91 9" xfId="2772"/>
    <cellStyle name="Normal 3 92" xfId="1487"/>
    <cellStyle name="Normal 3 92 2" xfId="3278"/>
    <cellStyle name="Normal 3 92 2 2" xfId="5748"/>
    <cellStyle name="Normal 3 92 2 3" xfId="8144"/>
    <cellStyle name="Normal 3 92 2 4" xfId="10828"/>
    <cellStyle name="Normal 3 92 2 5" xfId="13239"/>
    <cellStyle name="Normal 3 92 3" xfId="3853"/>
    <cellStyle name="Normal 3 92 3 2" xfId="6327"/>
    <cellStyle name="Normal 3 92 3 3" xfId="8723"/>
    <cellStyle name="Normal 3 92 3 4" xfId="11407"/>
    <cellStyle name="Normal 3 92 3 5" xfId="13818"/>
    <cellStyle name="Normal 3 92 4" xfId="4426"/>
    <cellStyle name="Normal 3 92 4 2" xfId="6900"/>
    <cellStyle name="Normal 3 92 4 3" xfId="9296"/>
    <cellStyle name="Normal 3 92 4 4" xfId="11980"/>
    <cellStyle name="Normal 3 92 4 5" xfId="14391"/>
    <cellStyle name="Normal 3 92 5" xfId="5076"/>
    <cellStyle name="Normal 3 92 6" xfId="7468"/>
    <cellStyle name="Normal 3 92 7" xfId="10150"/>
    <cellStyle name="Normal 3 92 8" xfId="12563"/>
    <cellStyle name="Normal 3 92 9" xfId="2771"/>
    <cellStyle name="Normal 3 93" xfId="1488"/>
    <cellStyle name="Normal 3 93 2" xfId="3280"/>
    <cellStyle name="Normal 3 93 2 2" xfId="5750"/>
    <cellStyle name="Normal 3 93 2 3" xfId="8146"/>
    <cellStyle name="Normal 3 93 2 4" xfId="10830"/>
    <cellStyle name="Normal 3 93 2 5" xfId="13241"/>
    <cellStyle name="Normal 3 93 3" xfId="3855"/>
    <cellStyle name="Normal 3 93 3 2" xfId="6329"/>
    <cellStyle name="Normal 3 93 3 3" xfId="8725"/>
    <cellStyle name="Normal 3 93 3 4" xfId="11409"/>
    <cellStyle name="Normal 3 93 3 5" xfId="13820"/>
    <cellStyle name="Normal 3 93 4" xfId="4428"/>
    <cellStyle name="Normal 3 93 4 2" xfId="6902"/>
    <cellStyle name="Normal 3 93 4 3" xfId="9298"/>
    <cellStyle name="Normal 3 93 4 4" xfId="11982"/>
    <cellStyle name="Normal 3 93 4 5" xfId="14393"/>
    <cellStyle name="Normal 3 93 5" xfId="5078"/>
    <cellStyle name="Normal 3 93 6" xfId="7470"/>
    <cellStyle name="Normal 3 93 7" xfId="10152"/>
    <cellStyle name="Normal 3 93 8" xfId="12565"/>
    <cellStyle name="Normal 3 93 9" xfId="2773"/>
    <cellStyle name="Normal 3 94" xfId="1489"/>
    <cellStyle name="Normal 3 94 2" xfId="3281"/>
    <cellStyle name="Normal 3 94 2 2" xfId="5751"/>
    <cellStyle name="Normal 3 94 2 3" xfId="8147"/>
    <cellStyle name="Normal 3 94 2 4" xfId="10831"/>
    <cellStyle name="Normal 3 94 2 5" xfId="13242"/>
    <cellStyle name="Normal 3 94 3" xfId="3856"/>
    <cellStyle name="Normal 3 94 3 2" xfId="6330"/>
    <cellStyle name="Normal 3 94 3 3" xfId="8726"/>
    <cellStyle name="Normal 3 94 3 4" xfId="11410"/>
    <cellStyle name="Normal 3 94 3 5" xfId="13821"/>
    <cellStyle name="Normal 3 94 4" xfId="4429"/>
    <cellStyle name="Normal 3 94 4 2" xfId="6903"/>
    <cellStyle name="Normal 3 94 4 3" xfId="9299"/>
    <cellStyle name="Normal 3 94 4 4" xfId="11983"/>
    <cellStyle name="Normal 3 94 4 5" xfId="14394"/>
    <cellStyle name="Normal 3 94 5" xfId="5079"/>
    <cellStyle name="Normal 3 94 6" xfId="7471"/>
    <cellStyle name="Normal 3 94 7" xfId="10153"/>
    <cellStyle name="Normal 3 94 8" xfId="12566"/>
    <cellStyle name="Normal 3 94 9" xfId="2774"/>
    <cellStyle name="Normal 3 95" xfId="1490"/>
    <cellStyle name="Normal 3 95 2" xfId="3284"/>
    <cellStyle name="Normal 3 95 2 2" xfId="5754"/>
    <cellStyle name="Normal 3 95 2 3" xfId="8150"/>
    <cellStyle name="Normal 3 95 2 4" xfId="10834"/>
    <cellStyle name="Normal 3 95 2 5" xfId="13245"/>
    <cellStyle name="Normal 3 95 3" xfId="3857"/>
    <cellStyle name="Normal 3 95 3 2" xfId="6331"/>
    <cellStyle name="Normal 3 95 3 3" xfId="8727"/>
    <cellStyle name="Normal 3 95 3 4" xfId="11411"/>
    <cellStyle name="Normal 3 95 3 5" xfId="13822"/>
    <cellStyle name="Normal 3 95 4" xfId="4430"/>
    <cellStyle name="Normal 3 95 4 2" xfId="6904"/>
    <cellStyle name="Normal 3 95 4 3" xfId="9300"/>
    <cellStyle name="Normal 3 95 4 4" xfId="11984"/>
    <cellStyle name="Normal 3 95 4 5" xfId="14395"/>
    <cellStyle name="Normal 3 95 5" xfId="5080"/>
    <cellStyle name="Normal 3 95 6" xfId="7472"/>
    <cellStyle name="Normal 3 95 7" xfId="10154"/>
    <cellStyle name="Normal 3 95 8" xfId="12567"/>
    <cellStyle name="Normal 3 95 9" xfId="2776"/>
    <cellStyle name="Normal 3 96" xfId="1491"/>
    <cellStyle name="Normal 3 96 2" xfId="3285"/>
    <cellStyle name="Normal 3 96 2 2" xfId="5755"/>
    <cellStyle name="Normal 3 96 2 3" xfId="8151"/>
    <cellStyle name="Normal 3 96 2 4" xfId="10835"/>
    <cellStyle name="Normal 3 96 2 5" xfId="13246"/>
    <cellStyle name="Normal 3 96 3" xfId="3858"/>
    <cellStyle name="Normal 3 96 3 2" xfId="6332"/>
    <cellStyle name="Normal 3 96 3 3" xfId="8728"/>
    <cellStyle name="Normal 3 96 3 4" xfId="11412"/>
    <cellStyle name="Normal 3 96 3 5" xfId="13823"/>
    <cellStyle name="Normal 3 96 4" xfId="4431"/>
    <cellStyle name="Normal 3 96 4 2" xfId="6905"/>
    <cellStyle name="Normal 3 96 4 3" xfId="9301"/>
    <cellStyle name="Normal 3 96 4 4" xfId="11985"/>
    <cellStyle name="Normal 3 96 4 5" xfId="14396"/>
    <cellStyle name="Normal 3 96 5" xfId="5081"/>
    <cellStyle name="Normal 3 96 6" xfId="7473"/>
    <cellStyle name="Normal 3 96 7" xfId="10155"/>
    <cellStyle name="Normal 3 96 8" xfId="12568"/>
    <cellStyle name="Normal 3 96 9" xfId="2778"/>
    <cellStyle name="Normal 3 97" xfId="1492"/>
    <cellStyle name="Normal 3 97 2" xfId="3287"/>
    <cellStyle name="Normal 3 97 2 2" xfId="5757"/>
    <cellStyle name="Normal 3 97 2 3" xfId="8153"/>
    <cellStyle name="Normal 3 97 2 4" xfId="10837"/>
    <cellStyle name="Normal 3 97 2 5" xfId="13248"/>
    <cellStyle name="Normal 3 97 3" xfId="3859"/>
    <cellStyle name="Normal 3 97 3 2" xfId="6333"/>
    <cellStyle name="Normal 3 97 3 3" xfId="8729"/>
    <cellStyle name="Normal 3 97 3 4" xfId="11413"/>
    <cellStyle name="Normal 3 97 3 5" xfId="13824"/>
    <cellStyle name="Normal 3 97 4" xfId="4432"/>
    <cellStyle name="Normal 3 97 4 2" xfId="6906"/>
    <cellStyle name="Normal 3 97 4 3" xfId="9302"/>
    <cellStyle name="Normal 3 97 4 4" xfId="11986"/>
    <cellStyle name="Normal 3 97 4 5" xfId="14397"/>
    <cellStyle name="Normal 3 97 5" xfId="5082"/>
    <cellStyle name="Normal 3 97 6" xfId="7474"/>
    <cellStyle name="Normal 3 97 7" xfId="10156"/>
    <cellStyle name="Normal 3 97 8" xfId="12569"/>
    <cellStyle name="Normal 3 97 9" xfId="2779"/>
    <cellStyle name="Normal 3 98" xfId="203"/>
    <cellStyle name="Normal 3 98 2" xfId="3289"/>
    <cellStyle name="Normal 3 98 2 2" xfId="5759"/>
    <cellStyle name="Normal 3 98 2 3" xfId="8155"/>
    <cellStyle name="Normal 3 98 2 4" xfId="10839"/>
    <cellStyle name="Normal 3 98 2 5" xfId="13250"/>
    <cellStyle name="Normal 3 98 3" xfId="3860"/>
    <cellStyle name="Normal 3 98 3 2" xfId="6334"/>
    <cellStyle name="Normal 3 98 3 3" xfId="8730"/>
    <cellStyle name="Normal 3 98 3 4" xfId="11414"/>
    <cellStyle name="Normal 3 98 3 5" xfId="13825"/>
    <cellStyle name="Normal 3 98 4" xfId="4433"/>
    <cellStyle name="Normal 3 98 4 2" xfId="6907"/>
    <cellStyle name="Normal 3 98 4 3" xfId="9303"/>
    <cellStyle name="Normal 3 98 4 4" xfId="11987"/>
    <cellStyle name="Normal 3 98 4 5" xfId="14398"/>
    <cellStyle name="Normal 3 98 5" xfId="5083"/>
    <cellStyle name="Normal 3 98 6" xfId="7475"/>
    <cellStyle name="Normal 3 98 7" xfId="10157"/>
    <cellStyle name="Normal 3 98 8" xfId="12570"/>
    <cellStyle name="Normal 3 98 9" xfId="2781"/>
    <cellStyle name="Normal 3 99" xfId="2782"/>
    <cellStyle name="Normal 3 99 2" xfId="5084"/>
    <cellStyle name="Normal 3 99 3" xfId="7476"/>
    <cellStyle name="Normal 3 99 4" xfId="10159"/>
    <cellStyle name="Normal 3 99 5" xfId="12571"/>
    <cellStyle name="Normal 30" xfId="1493"/>
    <cellStyle name="Normal 30 2" xfId="1892"/>
    <cellStyle name="Normal 31" xfId="1494"/>
    <cellStyle name="Normal 31 2" xfId="1893"/>
    <cellStyle name="Normal 32" xfId="1495"/>
    <cellStyle name="Normal 32 2" xfId="1894"/>
    <cellStyle name="Normal 33" xfId="1496"/>
    <cellStyle name="Normal 33 2" xfId="1895"/>
    <cellStyle name="Normal 34" xfId="1497"/>
    <cellStyle name="Normal 34 2" xfId="1896"/>
    <cellStyle name="Normal 35" xfId="1498"/>
    <cellStyle name="Normal 35 2" xfId="1897"/>
    <cellStyle name="Normal 36" xfId="1499"/>
    <cellStyle name="Normal 36 2" xfId="1898"/>
    <cellStyle name="Normal 37" xfId="1500"/>
    <cellStyle name="Normal 37 2" xfId="1899"/>
    <cellStyle name="Normal 38" xfId="1501"/>
    <cellStyle name="Normal 38 2" xfId="1900"/>
    <cellStyle name="Normal 39" xfId="1502"/>
    <cellStyle name="Normal 39 2" xfId="1901"/>
    <cellStyle name="Normal 4" xfId="21"/>
    <cellStyle name="Normal 4 10" xfId="1504"/>
    <cellStyle name="Normal 4 10 2" xfId="2404"/>
    <cellStyle name="Normal 4 10 2 2" xfId="6392"/>
    <cellStyle name="Normal 4 10 3" xfId="8788"/>
    <cellStyle name="Normal 4 10 4" xfId="11472"/>
    <cellStyle name="Normal 4 10 5" xfId="13883"/>
    <cellStyle name="Normal 4 10 6" xfId="3918"/>
    <cellStyle name="Normal 4 11" xfId="1505"/>
    <cellStyle name="Normal 4 11 2" xfId="4566"/>
    <cellStyle name="Normal 4 12" xfId="1506"/>
    <cellStyle name="Normal 4 12 2" xfId="6960"/>
    <cellStyle name="Normal 4 13" xfId="1507"/>
    <cellStyle name="Normal 4 13 2" xfId="9429"/>
    <cellStyle name="Normal 4 14" xfId="1508"/>
    <cellStyle name="Normal 4 14 2" xfId="9515"/>
    <cellStyle name="Normal 4 15" xfId="1509"/>
    <cellStyle name="Normal 4 15 2" xfId="9599"/>
    <cellStyle name="Normal 4 16" xfId="1503"/>
    <cellStyle name="Normal 4 16 2" xfId="9642"/>
    <cellStyle name="Normal 4 17" xfId="12056"/>
    <cellStyle name="Normal 4 2" xfId="1510"/>
    <cellStyle name="Normal 4 2 2" xfId="1902"/>
    <cellStyle name="Normal 4 28" xfId="2408"/>
    <cellStyle name="Normal 4 3" xfId="1511"/>
    <cellStyle name="Normal 4 3 2" xfId="2081"/>
    <cellStyle name="Normal 4 3 2 2" xfId="5409"/>
    <cellStyle name="Normal 4 3 2 3" xfId="7802"/>
    <cellStyle name="Normal 4 3 2 4" xfId="10486"/>
    <cellStyle name="Normal 4 3 2 5" xfId="12897"/>
    <cellStyle name="Normal 4 3 3" xfId="3513"/>
    <cellStyle name="Normal 4 3 3 2" xfId="5985"/>
    <cellStyle name="Normal 4 3 3 3" xfId="8381"/>
    <cellStyle name="Normal 4 3 3 4" xfId="11065"/>
    <cellStyle name="Normal 4 3 3 5" xfId="13476"/>
    <cellStyle name="Normal 4 3 4" xfId="4084"/>
    <cellStyle name="Normal 4 3 4 2" xfId="6558"/>
    <cellStyle name="Normal 4 3 4 3" xfId="8954"/>
    <cellStyle name="Normal 4 3 4 4" xfId="11638"/>
    <cellStyle name="Normal 4 3 4 5" xfId="14049"/>
    <cellStyle name="Normal 4 3 5" xfId="4734"/>
    <cellStyle name="Normal 4 3 6" xfId="7126"/>
    <cellStyle name="Normal 4 3 7" xfId="9808"/>
    <cellStyle name="Normal 4 3 8" xfId="12221"/>
    <cellStyle name="Normal 4 4" xfId="1512"/>
    <cellStyle name="Normal 4 4 2" xfId="2267"/>
    <cellStyle name="Normal 4 4 2 2" xfId="5500"/>
    <cellStyle name="Normal 4 4 2 3" xfId="7895"/>
    <cellStyle name="Normal 4 4 2 4" xfId="10579"/>
    <cellStyle name="Normal 4 4 2 5" xfId="12990"/>
    <cellStyle name="Normal 4 4 3" xfId="3605"/>
    <cellStyle name="Normal 4 4 3 2" xfId="6078"/>
    <cellStyle name="Normal 4 4 3 3" xfId="8474"/>
    <cellStyle name="Normal 4 4 3 4" xfId="11158"/>
    <cellStyle name="Normal 4 4 3 5" xfId="13569"/>
    <cellStyle name="Normal 4 4 4" xfId="4177"/>
    <cellStyle name="Normal 4 4 4 2" xfId="6651"/>
    <cellStyle name="Normal 4 4 4 3" xfId="9047"/>
    <cellStyle name="Normal 4 4 4 4" xfId="11731"/>
    <cellStyle name="Normal 4 4 4 5" xfId="14142"/>
    <cellStyle name="Normal 4 4 5" xfId="4827"/>
    <cellStyle name="Normal 4 4 6" xfId="7219"/>
    <cellStyle name="Normal 4 4 7" xfId="9901"/>
    <cellStyle name="Normal 4 4 8" xfId="12314"/>
    <cellStyle name="Normal 4 5" xfId="1513"/>
    <cellStyle name="Normal 4 5 2" xfId="3124"/>
    <cellStyle name="Normal 4 5 2 2" xfId="5593"/>
    <cellStyle name="Normal 4 5 2 3" xfId="7988"/>
    <cellStyle name="Normal 4 5 2 4" xfId="10672"/>
    <cellStyle name="Normal 4 5 2 5" xfId="13083"/>
    <cellStyle name="Normal 4 5 3" xfId="3698"/>
    <cellStyle name="Normal 4 5 3 2" xfId="6171"/>
    <cellStyle name="Normal 4 5 3 3" xfId="8567"/>
    <cellStyle name="Normal 4 5 3 4" xfId="11251"/>
    <cellStyle name="Normal 4 5 3 5" xfId="13662"/>
    <cellStyle name="Normal 4 5 4" xfId="4270"/>
    <cellStyle name="Normal 4 5 4 2" xfId="6744"/>
    <cellStyle name="Normal 4 5 4 3" xfId="9140"/>
    <cellStyle name="Normal 4 5 4 4" xfId="11824"/>
    <cellStyle name="Normal 4 5 4 5" xfId="14235"/>
    <cellStyle name="Normal 4 5 5" xfId="4920"/>
    <cellStyle name="Normal 4 5 6" xfId="7312"/>
    <cellStyle name="Normal 4 5 7" xfId="9994"/>
    <cellStyle name="Normal 4 5 8" xfId="12407"/>
    <cellStyle name="Normal 4 5 9" xfId="2619"/>
    <cellStyle name="Normal 4 6" xfId="1514"/>
    <cellStyle name="Normal 4 6 2" xfId="3201"/>
    <cellStyle name="Normal 4 6 2 2" xfId="5670"/>
    <cellStyle name="Normal 4 6 2 3" xfId="8066"/>
    <cellStyle name="Normal 4 6 2 4" xfId="10750"/>
    <cellStyle name="Normal 4 6 2 5" xfId="13161"/>
    <cellStyle name="Normal 4 6 3" xfId="3775"/>
    <cellStyle name="Normal 4 6 3 2" xfId="6249"/>
    <cellStyle name="Normal 4 6 3 3" xfId="8645"/>
    <cellStyle name="Normal 4 6 3 4" xfId="11329"/>
    <cellStyle name="Normal 4 6 3 5" xfId="13740"/>
    <cellStyle name="Normal 4 6 4" xfId="4348"/>
    <cellStyle name="Normal 4 6 4 2" xfId="6822"/>
    <cellStyle name="Normal 4 6 4 3" xfId="9218"/>
    <cellStyle name="Normal 4 6 4 4" xfId="11902"/>
    <cellStyle name="Normal 4 6 4 5" xfId="14313"/>
    <cellStyle name="Normal 4 6 5" xfId="4998"/>
    <cellStyle name="Normal 4 6 6" xfId="7390"/>
    <cellStyle name="Normal 4 6 7" xfId="10072"/>
    <cellStyle name="Normal 4 6 8" xfId="12485"/>
    <cellStyle name="Normal 4 6 9" xfId="2694"/>
    <cellStyle name="Normal 4 7" xfId="1515"/>
    <cellStyle name="Normal 4 7 2" xfId="3270"/>
    <cellStyle name="Normal 4 7 2 2" xfId="5740"/>
    <cellStyle name="Normal 4 7 2 3" xfId="8136"/>
    <cellStyle name="Normal 4 7 2 4" xfId="10820"/>
    <cellStyle name="Normal 4 7 2 5" xfId="13231"/>
    <cellStyle name="Normal 4 7 3" xfId="3845"/>
    <cellStyle name="Normal 4 7 3 2" xfId="6319"/>
    <cellStyle name="Normal 4 7 3 3" xfId="8715"/>
    <cellStyle name="Normal 4 7 3 4" xfId="11399"/>
    <cellStyle name="Normal 4 7 3 5" xfId="13810"/>
    <cellStyle name="Normal 4 7 4" xfId="4418"/>
    <cellStyle name="Normal 4 7 4 2" xfId="6892"/>
    <cellStyle name="Normal 4 7 4 3" xfId="9288"/>
    <cellStyle name="Normal 4 7 4 4" xfId="11972"/>
    <cellStyle name="Normal 4 7 4 5" xfId="14383"/>
    <cellStyle name="Normal 4 7 5" xfId="5068"/>
    <cellStyle name="Normal 4 7 6" xfId="7460"/>
    <cellStyle name="Normal 4 7 7" xfId="10142"/>
    <cellStyle name="Normal 4 7 8" xfId="12555"/>
    <cellStyle name="Normal 4 7 9" xfId="2763"/>
    <cellStyle name="Normal 4 8" xfId="1516"/>
    <cellStyle name="Normal 4 8 2" xfId="5234"/>
    <cellStyle name="Normal 4 8 3" xfId="7626"/>
    <cellStyle name="Normal 4 8 4" xfId="10309"/>
    <cellStyle name="Normal 4 8 5" xfId="12721"/>
    <cellStyle name="Normal 4 8 6" xfId="2932"/>
    <cellStyle name="Normal 4 9" xfId="1517"/>
    <cellStyle name="Normal 4 9 2" xfId="5817"/>
    <cellStyle name="Normal 4 9 3" xfId="8213"/>
    <cellStyle name="Normal 4 9 4" xfId="10897"/>
    <cellStyle name="Normal 4 9 5" xfId="13308"/>
    <cellStyle name="Normal 4 9 6" xfId="3347"/>
    <cellStyle name="Normal 40" xfId="1518"/>
    <cellStyle name="Normal 40 2" xfId="1903"/>
    <cellStyle name="Normal 41" xfId="1519"/>
    <cellStyle name="Normal 41 2" xfId="1904"/>
    <cellStyle name="Normal 42" xfId="1520"/>
    <cellStyle name="Normal 42 2" xfId="1905"/>
    <cellStyle name="Normal 43" xfId="1521"/>
    <cellStyle name="Normal 43 2" xfId="1906"/>
    <cellStyle name="Normal 44" xfId="1522"/>
    <cellStyle name="Normal 44 2" xfId="1907"/>
    <cellStyle name="Normal 45" xfId="1523"/>
    <cellStyle name="Normal 45 2" xfId="1908"/>
    <cellStyle name="Normal 46" xfId="1524"/>
    <cellStyle name="Normal 46 2" xfId="1909"/>
    <cellStyle name="Normal 47" xfId="1525"/>
    <cellStyle name="Normal 47 10" xfId="1526"/>
    <cellStyle name="Normal 47 10 2" xfId="4435"/>
    <cellStyle name="Normal 47 11" xfId="1527"/>
    <cellStyle name="Normal 47 11 2" xfId="4567"/>
    <cellStyle name="Normal 47 12" xfId="1528"/>
    <cellStyle name="Normal 47 12 2" xfId="9306"/>
    <cellStyle name="Normal 47 13" xfId="1529"/>
    <cellStyle name="Normal 47 13 2" xfId="9432"/>
    <cellStyle name="Normal 47 14" xfId="1530"/>
    <cellStyle name="Normal 47 14 2" xfId="9431"/>
    <cellStyle name="Normal 47 15" xfId="1910"/>
    <cellStyle name="Normal 47 16" xfId="10158"/>
    <cellStyle name="Normal 47 2" xfId="1531"/>
    <cellStyle name="Normal 47 2 2" xfId="2082"/>
    <cellStyle name="Normal 47 2 2 2" xfId="5251"/>
    <cellStyle name="Normal 47 2 2 3" xfId="7644"/>
    <cellStyle name="Normal 47 2 2 4" xfId="10328"/>
    <cellStyle name="Normal 47 2 2 5" xfId="12739"/>
    <cellStyle name="Normal 47 2 3" xfId="3356"/>
    <cellStyle name="Normal 47 2 3 2" xfId="5827"/>
    <cellStyle name="Normal 47 2 3 3" xfId="8223"/>
    <cellStyle name="Normal 47 2 3 4" xfId="10907"/>
    <cellStyle name="Normal 47 2 3 5" xfId="13318"/>
    <cellStyle name="Normal 47 2 4" xfId="3926"/>
    <cellStyle name="Normal 47 2 4 2" xfId="6400"/>
    <cellStyle name="Normal 47 2 4 3" xfId="8796"/>
    <cellStyle name="Normal 47 2 4 4" xfId="11480"/>
    <cellStyle name="Normal 47 2 4 5" xfId="13891"/>
    <cellStyle name="Normal 47 2 5" xfId="4576"/>
    <cellStyle name="Normal 47 2 6" xfId="6968"/>
    <cellStyle name="Normal 47 2 7" xfId="9650"/>
    <cellStyle name="Normal 47 2 8" xfId="12063"/>
    <cellStyle name="Normal 47 3" xfId="1532"/>
    <cellStyle name="Normal 47 3 2" xfId="2268"/>
    <cellStyle name="Normal 47 3 2 2" xfId="5421"/>
    <cellStyle name="Normal 47 3 2 3" xfId="7814"/>
    <cellStyle name="Normal 47 3 2 4" xfId="10498"/>
    <cellStyle name="Normal 47 3 2 5" xfId="12909"/>
    <cellStyle name="Normal 47 3 3" xfId="3525"/>
    <cellStyle name="Normal 47 3 3 2" xfId="5997"/>
    <cellStyle name="Normal 47 3 3 3" xfId="8393"/>
    <cellStyle name="Normal 47 3 3 4" xfId="11077"/>
    <cellStyle name="Normal 47 3 3 5" xfId="13488"/>
    <cellStyle name="Normal 47 3 4" xfId="4096"/>
    <cellStyle name="Normal 47 3 4 2" xfId="6570"/>
    <cellStyle name="Normal 47 3 4 3" xfId="8966"/>
    <cellStyle name="Normal 47 3 4 4" xfId="11650"/>
    <cellStyle name="Normal 47 3 4 5" xfId="14061"/>
    <cellStyle name="Normal 47 3 5" xfId="4746"/>
    <cellStyle name="Normal 47 3 6" xfId="7138"/>
    <cellStyle name="Normal 47 3 7" xfId="9820"/>
    <cellStyle name="Normal 47 3 8" xfId="12233"/>
    <cellStyle name="Normal 47 4" xfId="1533"/>
    <cellStyle name="Normal 47 4 2" xfId="3046"/>
    <cellStyle name="Normal 47 4 2 2" xfId="5512"/>
    <cellStyle name="Normal 47 4 2 3" xfId="7907"/>
    <cellStyle name="Normal 47 4 2 4" xfId="10591"/>
    <cellStyle name="Normal 47 4 2 5" xfId="13002"/>
    <cellStyle name="Normal 47 4 3" xfId="3617"/>
    <cellStyle name="Normal 47 4 3 2" xfId="6090"/>
    <cellStyle name="Normal 47 4 3 3" xfId="8486"/>
    <cellStyle name="Normal 47 4 3 4" xfId="11170"/>
    <cellStyle name="Normal 47 4 3 5" xfId="13581"/>
    <cellStyle name="Normal 47 4 4" xfId="4189"/>
    <cellStyle name="Normal 47 4 4 2" xfId="6663"/>
    <cellStyle name="Normal 47 4 4 3" xfId="9059"/>
    <cellStyle name="Normal 47 4 4 4" xfId="11743"/>
    <cellStyle name="Normal 47 4 4 5" xfId="14154"/>
    <cellStyle name="Normal 47 4 5" xfId="4839"/>
    <cellStyle name="Normal 47 4 6" xfId="7231"/>
    <cellStyle name="Normal 47 4 7" xfId="9913"/>
    <cellStyle name="Normal 47 4 8" xfId="12326"/>
    <cellStyle name="Normal 47 4 9" xfId="2541"/>
    <cellStyle name="Normal 47 5" xfId="1534"/>
    <cellStyle name="Normal 47 5 2" xfId="3133"/>
    <cellStyle name="Normal 47 5 2 2" xfId="5602"/>
    <cellStyle name="Normal 47 5 2 3" xfId="7997"/>
    <cellStyle name="Normal 47 5 2 4" xfId="10681"/>
    <cellStyle name="Normal 47 5 2 5" xfId="13092"/>
    <cellStyle name="Normal 47 5 3" xfId="3707"/>
    <cellStyle name="Normal 47 5 3 2" xfId="6180"/>
    <cellStyle name="Normal 47 5 3 3" xfId="8576"/>
    <cellStyle name="Normal 47 5 3 4" xfId="11260"/>
    <cellStyle name="Normal 47 5 3 5" xfId="13671"/>
    <cellStyle name="Normal 47 5 4" xfId="4279"/>
    <cellStyle name="Normal 47 5 4 2" xfId="6753"/>
    <cellStyle name="Normal 47 5 4 3" xfId="9149"/>
    <cellStyle name="Normal 47 5 4 4" xfId="11833"/>
    <cellStyle name="Normal 47 5 4 5" xfId="14244"/>
    <cellStyle name="Normal 47 5 5" xfId="4929"/>
    <cellStyle name="Normal 47 5 6" xfId="7321"/>
    <cellStyle name="Normal 47 5 7" xfId="10003"/>
    <cellStyle name="Normal 47 5 8" xfId="12416"/>
    <cellStyle name="Normal 47 5 9" xfId="2628"/>
    <cellStyle name="Normal 47 6" xfId="1535"/>
    <cellStyle name="Normal 47 6 2" xfId="3202"/>
    <cellStyle name="Normal 47 6 2 2" xfId="5671"/>
    <cellStyle name="Normal 47 6 2 3" xfId="8067"/>
    <cellStyle name="Normal 47 6 2 4" xfId="10751"/>
    <cellStyle name="Normal 47 6 2 5" xfId="13162"/>
    <cellStyle name="Normal 47 6 3" xfId="3776"/>
    <cellStyle name="Normal 47 6 3 2" xfId="6250"/>
    <cellStyle name="Normal 47 6 3 3" xfId="8646"/>
    <cellStyle name="Normal 47 6 3 4" xfId="11330"/>
    <cellStyle name="Normal 47 6 3 5" xfId="13741"/>
    <cellStyle name="Normal 47 6 4" xfId="4349"/>
    <cellStyle name="Normal 47 6 4 2" xfId="6823"/>
    <cellStyle name="Normal 47 6 4 3" xfId="9219"/>
    <cellStyle name="Normal 47 6 4 4" xfId="11903"/>
    <cellStyle name="Normal 47 6 4 5" xfId="14314"/>
    <cellStyle name="Normal 47 6 5" xfId="4999"/>
    <cellStyle name="Normal 47 6 6" xfId="7391"/>
    <cellStyle name="Normal 47 6 7" xfId="10073"/>
    <cellStyle name="Normal 47 6 8" xfId="12486"/>
    <cellStyle name="Normal 47 6 9" xfId="2695"/>
    <cellStyle name="Normal 47 7" xfId="1536"/>
    <cellStyle name="Normal 47 7 2" xfId="5086"/>
    <cellStyle name="Normal 47 7 3" xfId="7478"/>
    <cellStyle name="Normal 47 7 4" xfId="10161"/>
    <cellStyle name="Normal 47 7 5" xfId="12573"/>
    <cellStyle name="Normal 47 7 6" xfId="2784"/>
    <cellStyle name="Normal 47 8" xfId="1537"/>
    <cellStyle name="Normal 47 8 2" xfId="5243"/>
    <cellStyle name="Normal 47 8 3" xfId="7635"/>
    <cellStyle name="Normal 47 8 4" xfId="10318"/>
    <cellStyle name="Normal 47 8 5" xfId="12730"/>
    <cellStyle name="Normal 47 8 6" xfId="2941"/>
    <cellStyle name="Normal 47 9" xfId="1538"/>
    <cellStyle name="Normal 47 9 2" xfId="5818"/>
    <cellStyle name="Normal 47 9 3" xfId="8214"/>
    <cellStyle name="Normal 47 9 4" xfId="10898"/>
    <cellStyle name="Normal 47 9 5" xfId="13309"/>
    <cellStyle name="Normal 47 9 6" xfId="3348"/>
    <cellStyle name="Normal 48" xfId="1539"/>
    <cellStyle name="Normal 48 10" xfId="1540"/>
    <cellStyle name="Normal 48 10 2" xfId="4570"/>
    <cellStyle name="Normal 48 11" xfId="1541"/>
    <cellStyle name="Normal 48 11 2" xfId="6962"/>
    <cellStyle name="Normal 48 12" xfId="1542"/>
    <cellStyle name="Normal 48 12 2" xfId="9436"/>
    <cellStyle name="Normal 48 13" xfId="1543"/>
    <cellStyle name="Normal 48 13 2" xfId="9517"/>
    <cellStyle name="Normal 48 14" xfId="1544"/>
    <cellStyle name="Normal 48 14 2" xfId="9601"/>
    <cellStyle name="Normal 48 15" xfId="1695"/>
    <cellStyle name="Normal 48 16" xfId="12058"/>
    <cellStyle name="Normal 48 2" xfId="9"/>
    <cellStyle name="Normal 48 2 2" xfId="1545"/>
    <cellStyle name="Normal 48 2 2 2" xfId="2375"/>
    <cellStyle name="Normal 48 2 2 3" xfId="7817"/>
    <cellStyle name="Normal 48 2 2 4" xfId="10501"/>
    <cellStyle name="Normal 48 2 2 5" xfId="12912"/>
    <cellStyle name="Normal 48 2 2 6" xfId="14696"/>
    <cellStyle name="Normal 48 2 3" xfId="3527"/>
    <cellStyle name="Normal 48 2 3 2" xfId="6000"/>
    <cellStyle name="Normal 48 2 3 3" xfId="8396"/>
    <cellStyle name="Normal 48 2 3 4" xfId="11080"/>
    <cellStyle name="Normal 48 2 3 5" xfId="13491"/>
    <cellStyle name="Normal 48 2 4" xfId="4099"/>
    <cellStyle name="Normal 48 2 4 2" xfId="6573"/>
    <cellStyle name="Normal 48 2 4 3" xfId="8969"/>
    <cellStyle name="Normal 48 2 4 4" xfId="11653"/>
    <cellStyle name="Normal 48 2 4 5" xfId="14064"/>
    <cellStyle name="Normal 48 2 5" xfId="4749"/>
    <cellStyle name="Normal 48 2 6" xfId="7141"/>
    <cellStyle name="Normal 48 2 7" xfId="9823"/>
    <cellStyle name="Normal 48 2 8" xfId="12236"/>
    <cellStyle name="Normal 48 3" xfId="1546"/>
    <cellStyle name="Normal 48 3 2" xfId="1930"/>
    <cellStyle name="Normal 48 3 2 2" xfId="2083"/>
    <cellStyle name="Normal 48 3 2 3" xfId="7910"/>
    <cellStyle name="Normal 48 3 2 4" xfId="10594"/>
    <cellStyle name="Normal 48 3 2 5" xfId="13005"/>
    <cellStyle name="Normal 48 3 3" xfId="1702"/>
    <cellStyle name="Normal 48 3 3 2" xfId="6093"/>
    <cellStyle name="Normal 48 3 3 3" xfId="8489"/>
    <cellStyle name="Normal 48 3 3 4" xfId="11173"/>
    <cellStyle name="Normal 48 3 3 5" xfId="13584"/>
    <cellStyle name="Normal 48 3 3 6" xfId="3620"/>
    <cellStyle name="Normal 48 3 4" xfId="4192"/>
    <cellStyle name="Normal 48 3 4 2" xfId="6666"/>
    <cellStyle name="Normal 48 3 4 3" xfId="9062"/>
    <cellStyle name="Normal 48 3 4 4" xfId="11746"/>
    <cellStyle name="Normal 48 3 4 5" xfId="14157"/>
    <cellStyle name="Normal 48 3 5" xfId="4842"/>
    <cellStyle name="Normal 48 3 6" xfId="7234"/>
    <cellStyle name="Normal 48 3 7" xfId="9916"/>
    <cellStyle name="Normal 48 3 8" xfId="12329"/>
    <cellStyle name="Normal 48 4" xfId="1547"/>
    <cellStyle name="Normal 48 4 2" xfId="2269"/>
    <cellStyle name="Normal 48 4 2 2" xfId="5604"/>
    <cellStyle name="Normal 48 4 2 3" xfId="8000"/>
    <cellStyle name="Normal 48 4 2 4" xfId="10684"/>
    <cellStyle name="Normal 48 4 2 5" xfId="13095"/>
    <cellStyle name="Normal 48 4 3" xfId="3709"/>
    <cellStyle name="Normal 48 4 3 2" xfId="6183"/>
    <cellStyle name="Normal 48 4 3 3" xfId="8579"/>
    <cellStyle name="Normal 48 4 3 4" xfId="11263"/>
    <cellStyle name="Normal 48 4 3 5" xfId="13674"/>
    <cellStyle name="Normal 48 4 4" xfId="4282"/>
    <cellStyle name="Normal 48 4 4 2" xfId="6756"/>
    <cellStyle name="Normal 48 4 4 3" xfId="9152"/>
    <cellStyle name="Normal 48 4 4 4" xfId="11836"/>
    <cellStyle name="Normal 48 4 4 5" xfId="14247"/>
    <cellStyle name="Normal 48 4 5" xfId="4932"/>
    <cellStyle name="Normal 48 4 6" xfId="7324"/>
    <cellStyle name="Normal 48 4 7" xfId="10006"/>
    <cellStyle name="Normal 48 4 8" xfId="12419"/>
    <cellStyle name="Normal 48 5" xfId="1548"/>
    <cellStyle name="Normal 48 5 2" xfId="3204"/>
    <cellStyle name="Normal 48 5 2 2" xfId="5674"/>
    <cellStyle name="Normal 48 5 2 3" xfId="8070"/>
    <cellStyle name="Normal 48 5 2 4" xfId="10754"/>
    <cellStyle name="Normal 48 5 2 5" xfId="13165"/>
    <cellStyle name="Normal 48 5 3" xfId="3779"/>
    <cellStyle name="Normal 48 5 3 2" xfId="6253"/>
    <cellStyle name="Normal 48 5 3 3" xfId="8649"/>
    <cellStyle name="Normal 48 5 3 4" xfId="11333"/>
    <cellStyle name="Normal 48 5 3 5" xfId="13744"/>
    <cellStyle name="Normal 48 5 4" xfId="4352"/>
    <cellStyle name="Normal 48 5 4 2" xfId="6826"/>
    <cellStyle name="Normal 48 5 4 3" xfId="9222"/>
    <cellStyle name="Normal 48 5 4 4" xfId="11906"/>
    <cellStyle name="Normal 48 5 4 5" xfId="14317"/>
    <cellStyle name="Normal 48 5 5" xfId="5002"/>
    <cellStyle name="Normal 48 5 6" xfId="7394"/>
    <cellStyle name="Normal 48 5 7" xfId="10076"/>
    <cellStyle name="Normal 48 5 8" xfId="12489"/>
    <cellStyle name="Normal 48 5 9" xfId="2697"/>
    <cellStyle name="Normal 48 6" xfId="1549"/>
    <cellStyle name="Normal 48 6 2" xfId="3273"/>
    <cellStyle name="Normal 48 6 2 2" xfId="5743"/>
    <cellStyle name="Normal 48 6 2 3" xfId="8139"/>
    <cellStyle name="Normal 48 6 2 4" xfId="10823"/>
    <cellStyle name="Normal 48 6 2 5" xfId="13234"/>
    <cellStyle name="Normal 48 6 3" xfId="3848"/>
    <cellStyle name="Normal 48 6 3 2" xfId="6322"/>
    <cellStyle name="Normal 48 6 3 3" xfId="8718"/>
    <cellStyle name="Normal 48 6 3 4" xfId="11402"/>
    <cellStyle name="Normal 48 6 3 5" xfId="13813"/>
    <cellStyle name="Normal 48 6 4" xfId="4421"/>
    <cellStyle name="Normal 48 6 4 2" xfId="6895"/>
    <cellStyle name="Normal 48 6 4 3" xfId="9291"/>
    <cellStyle name="Normal 48 6 4 4" xfId="11975"/>
    <cellStyle name="Normal 48 6 4 5" xfId="14386"/>
    <cellStyle name="Normal 48 6 5" xfId="5071"/>
    <cellStyle name="Normal 48 6 6" xfId="7463"/>
    <cellStyle name="Normal 48 6 7" xfId="10145"/>
    <cellStyle name="Normal 48 6 8" xfId="12558"/>
    <cellStyle name="Normal 48 6 9" xfId="2766"/>
    <cellStyle name="Normal 48 7" xfId="1550"/>
    <cellStyle name="Normal 48 7 2" xfId="5246"/>
    <cellStyle name="Normal 48 7 3" xfId="7638"/>
    <cellStyle name="Normal 48 7 4" xfId="10322"/>
    <cellStyle name="Normal 48 7 5" xfId="12733"/>
    <cellStyle name="Normal 48 7 6" xfId="2944"/>
    <cellStyle name="Normal 48 8" xfId="1551"/>
    <cellStyle name="Normal 48 8 2" xfId="5821"/>
    <cellStyle name="Normal 48 8 3" xfId="8217"/>
    <cellStyle name="Normal 48 8 4" xfId="10901"/>
    <cellStyle name="Normal 48 8 5" xfId="13312"/>
    <cellStyle name="Normal 48 8 6" xfId="3351"/>
    <cellStyle name="Normal 48 9" xfId="1552"/>
    <cellStyle name="Normal 48 9 2" xfId="6394"/>
    <cellStyle name="Normal 48 9 3" xfId="8790"/>
    <cellStyle name="Normal 48 9 4" xfId="11474"/>
    <cellStyle name="Normal 48 9 5" xfId="13885"/>
    <cellStyle name="Normal 48 9 6" xfId="3920"/>
    <cellStyle name="Normal 49" xfId="1553"/>
    <cellStyle name="Normal 49 10" xfId="1554"/>
    <cellStyle name="Normal 49 10 2" xfId="4571"/>
    <cellStyle name="Normal 49 11" xfId="1555"/>
    <cellStyle name="Normal 49 11 2" xfId="6963"/>
    <cellStyle name="Normal 49 12" xfId="1556"/>
    <cellStyle name="Normal 49 12 2" xfId="9437"/>
    <cellStyle name="Normal 49 13" xfId="1557"/>
    <cellStyle name="Normal 49 13 2" xfId="9518"/>
    <cellStyle name="Normal 49 14" xfId="1558"/>
    <cellStyle name="Normal 49 14 2" xfId="9602"/>
    <cellStyle name="Normal 49 15" xfId="1928"/>
    <cellStyle name="Normal 49 16" xfId="1933"/>
    <cellStyle name="Normal 49 16 2" xfId="12059"/>
    <cellStyle name="Normal 49 2" xfId="1559"/>
    <cellStyle name="Normal 49 2 2" xfId="1986"/>
    <cellStyle name="Normal 49 2 2 2" xfId="5423"/>
    <cellStyle name="Normal 49 2 2 3" xfId="7818"/>
    <cellStyle name="Normal 49 2 2 4" xfId="10502"/>
    <cellStyle name="Normal 49 2 2 5" xfId="12913"/>
    <cellStyle name="Normal 49 2 3" xfId="3528"/>
    <cellStyle name="Normal 49 2 3 2" xfId="6001"/>
    <cellStyle name="Normal 49 2 3 3" xfId="8397"/>
    <cellStyle name="Normal 49 2 3 4" xfId="11081"/>
    <cellStyle name="Normal 49 2 3 5" xfId="13492"/>
    <cellStyle name="Normal 49 2 4" xfId="4100"/>
    <cellStyle name="Normal 49 2 4 2" xfId="6574"/>
    <cellStyle name="Normal 49 2 4 3" xfId="8970"/>
    <cellStyle name="Normal 49 2 4 4" xfId="11654"/>
    <cellStyle name="Normal 49 2 4 5" xfId="14065"/>
    <cellStyle name="Normal 49 2 5" xfId="4750"/>
    <cellStyle name="Normal 49 2 6" xfId="7142"/>
    <cellStyle name="Normal 49 2 7" xfId="9824"/>
    <cellStyle name="Normal 49 2 8" xfId="12237"/>
    <cellStyle name="Normal 49 2 9" xfId="14429"/>
    <cellStyle name="Normal 49 3" xfId="1560"/>
    <cellStyle name="Normal 49 3 2" xfId="2084"/>
    <cellStyle name="Normal 49 3 2 2" xfId="5516"/>
    <cellStyle name="Normal 49 3 2 3" xfId="7911"/>
    <cellStyle name="Normal 49 3 2 4" xfId="10595"/>
    <cellStyle name="Normal 49 3 2 5" xfId="13006"/>
    <cellStyle name="Normal 49 3 3" xfId="3621"/>
    <cellStyle name="Normal 49 3 3 2" xfId="6094"/>
    <cellStyle name="Normal 49 3 3 3" xfId="8490"/>
    <cellStyle name="Normal 49 3 3 4" xfId="11174"/>
    <cellStyle name="Normal 49 3 3 5" xfId="13585"/>
    <cellStyle name="Normal 49 3 4" xfId="4193"/>
    <cellStyle name="Normal 49 3 4 2" xfId="6667"/>
    <cellStyle name="Normal 49 3 4 3" xfId="9063"/>
    <cellStyle name="Normal 49 3 4 4" xfId="11747"/>
    <cellStyle name="Normal 49 3 4 5" xfId="14158"/>
    <cellStyle name="Normal 49 3 5" xfId="4843"/>
    <cellStyle name="Normal 49 3 6" xfId="7235"/>
    <cellStyle name="Normal 49 3 7" xfId="9917"/>
    <cellStyle name="Normal 49 3 8" xfId="12330"/>
    <cellStyle name="Normal 49 4" xfId="1561"/>
    <cellStyle name="Normal 49 4 2" xfId="2270"/>
    <cellStyle name="Normal 49 4 2 2" xfId="5605"/>
    <cellStyle name="Normal 49 4 2 3" xfId="8001"/>
    <cellStyle name="Normal 49 4 2 4" xfId="10685"/>
    <cellStyle name="Normal 49 4 2 5" xfId="13096"/>
    <cellStyle name="Normal 49 4 3" xfId="3710"/>
    <cellStyle name="Normal 49 4 3 2" xfId="6184"/>
    <cellStyle name="Normal 49 4 3 3" xfId="8580"/>
    <cellStyle name="Normal 49 4 3 4" xfId="11264"/>
    <cellStyle name="Normal 49 4 3 5" xfId="13675"/>
    <cellStyle name="Normal 49 4 4" xfId="4283"/>
    <cellStyle name="Normal 49 4 4 2" xfId="6757"/>
    <cellStyle name="Normal 49 4 4 3" xfId="9153"/>
    <cellStyle name="Normal 49 4 4 4" xfId="11837"/>
    <cellStyle name="Normal 49 4 4 5" xfId="14248"/>
    <cellStyle name="Normal 49 4 5" xfId="4933"/>
    <cellStyle name="Normal 49 4 6" xfId="7325"/>
    <cellStyle name="Normal 49 4 7" xfId="10007"/>
    <cellStyle name="Normal 49 4 8" xfId="12420"/>
    <cellStyle name="Normal 49 5" xfId="1562"/>
    <cellStyle name="Normal 49 5 2" xfId="3205"/>
    <cellStyle name="Normal 49 5 2 2" xfId="5675"/>
    <cellStyle name="Normal 49 5 2 3" xfId="8071"/>
    <cellStyle name="Normal 49 5 2 4" xfId="10755"/>
    <cellStyle name="Normal 49 5 2 5" xfId="13166"/>
    <cellStyle name="Normal 49 5 3" xfId="3780"/>
    <cellStyle name="Normal 49 5 3 2" xfId="6254"/>
    <cellStyle name="Normal 49 5 3 3" xfId="8650"/>
    <cellStyle name="Normal 49 5 3 4" xfId="11334"/>
    <cellStyle name="Normal 49 5 3 5" xfId="13745"/>
    <cellStyle name="Normal 49 5 4" xfId="4353"/>
    <cellStyle name="Normal 49 5 4 2" xfId="6827"/>
    <cellStyle name="Normal 49 5 4 3" xfId="9223"/>
    <cellStyle name="Normal 49 5 4 4" xfId="11907"/>
    <cellStyle name="Normal 49 5 4 5" xfId="14318"/>
    <cellStyle name="Normal 49 5 5" xfId="5003"/>
    <cellStyle name="Normal 49 5 6" xfId="7395"/>
    <cellStyle name="Normal 49 5 7" xfId="10077"/>
    <cellStyle name="Normal 49 5 8" xfId="12490"/>
    <cellStyle name="Normal 49 5 9" xfId="2698"/>
    <cellStyle name="Normal 49 6" xfId="1563"/>
    <cellStyle name="Normal 49 6 2" xfId="3274"/>
    <cellStyle name="Normal 49 6 2 2" xfId="5744"/>
    <cellStyle name="Normal 49 6 2 3" xfId="8140"/>
    <cellStyle name="Normal 49 6 2 4" xfId="10824"/>
    <cellStyle name="Normal 49 6 2 5" xfId="13235"/>
    <cellStyle name="Normal 49 6 3" xfId="3849"/>
    <cellStyle name="Normal 49 6 3 2" xfId="6323"/>
    <cellStyle name="Normal 49 6 3 3" xfId="8719"/>
    <cellStyle name="Normal 49 6 3 4" xfId="11403"/>
    <cellStyle name="Normal 49 6 3 5" xfId="13814"/>
    <cellStyle name="Normal 49 6 4" xfId="4422"/>
    <cellStyle name="Normal 49 6 4 2" xfId="6896"/>
    <cellStyle name="Normal 49 6 4 3" xfId="9292"/>
    <cellStyle name="Normal 49 6 4 4" xfId="11976"/>
    <cellStyle name="Normal 49 6 4 5" xfId="14387"/>
    <cellStyle name="Normal 49 6 5" xfId="5072"/>
    <cellStyle name="Normal 49 6 6" xfId="7464"/>
    <cellStyle name="Normal 49 6 7" xfId="10146"/>
    <cellStyle name="Normal 49 6 8" xfId="12559"/>
    <cellStyle name="Normal 49 6 9" xfId="2767"/>
    <cellStyle name="Normal 49 7" xfId="1564"/>
    <cellStyle name="Normal 49 7 2" xfId="5247"/>
    <cellStyle name="Normal 49 7 3" xfId="7639"/>
    <cellStyle name="Normal 49 7 4" xfId="10323"/>
    <cellStyle name="Normal 49 7 5" xfId="12734"/>
    <cellStyle name="Normal 49 7 6" xfId="2945"/>
    <cellStyle name="Normal 49 8" xfId="1565"/>
    <cellStyle name="Normal 49 8 2" xfId="5822"/>
    <cellStyle name="Normal 49 8 3" xfId="8218"/>
    <cellStyle name="Normal 49 8 4" xfId="10902"/>
    <cellStyle name="Normal 49 8 5" xfId="13313"/>
    <cellStyle name="Normal 49 8 6" xfId="3352"/>
    <cellStyle name="Normal 49 9" xfId="1566"/>
    <cellStyle name="Normal 49 9 2" xfId="6395"/>
    <cellStyle name="Normal 49 9 3" xfId="8791"/>
    <cellStyle name="Normal 49 9 4" xfId="11475"/>
    <cellStyle name="Normal 49 9 5" xfId="13886"/>
    <cellStyle name="Normal 49 9 6" xfId="3921"/>
    <cellStyle name="Normal 5" xfId="19"/>
    <cellStyle name="Normal 5 16" xfId="2409"/>
    <cellStyle name="Normal 5 2" xfId="1567"/>
    <cellStyle name="Normal 5 2 2" xfId="14685"/>
    <cellStyle name="Normal 50" xfId="27"/>
    <cellStyle name="Normal 50 10" xfId="1569"/>
    <cellStyle name="Normal 50 10 2" xfId="4572"/>
    <cellStyle name="Normal 50 10 3" xfId="14542"/>
    <cellStyle name="Normal 50 10 4" xfId="14866"/>
    <cellStyle name="Normal 50 10 4 2" xfId="15081"/>
    <cellStyle name="Normal 50 11" xfId="1570"/>
    <cellStyle name="Normal 50 11 2" xfId="6964"/>
    <cellStyle name="Normal 50 11 3" xfId="14508"/>
    <cellStyle name="Normal 50 11 4" xfId="14867"/>
    <cellStyle name="Normal 50 11 4 2" xfId="15082"/>
    <cellStyle name="Normal 50 12" xfId="1571"/>
    <cellStyle name="Normal 50 12 2" xfId="9438"/>
    <cellStyle name="Normal 50 12 3" xfId="14480"/>
    <cellStyle name="Normal 50 12 4" xfId="14868"/>
    <cellStyle name="Normal 50 12 4 2" xfId="15083"/>
    <cellStyle name="Normal 50 13" xfId="1572"/>
    <cellStyle name="Normal 50 13 2" xfId="9519"/>
    <cellStyle name="Normal 50 13 3" xfId="14450"/>
    <cellStyle name="Normal 50 13 4" xfId="14869"/>
    <cellStyle name="Normal 50 13 4 2" xfId="15084"/>
    <cellStyle name="Normal 50 14" xfId="1573"/>
    <cellStyle name="Normal 50 14 2" xfId="9603"/>
    <cellStyle name="Normal 50 14 3" xfId="14437"/>
    <cellStyle name="Normal 50 14 4" xfId="14870"/>
    <cellStyle name="Normal 50 14 4 2" xfId="15085"/>
    <cellStyle name="Normal 50 15" xfId="1927"/>
    <cellStyle name="Normal 50 15 2" xfId="9646"/>
    <cellStyle name="Normal 50 16" xfId="1980"/>
    <cellStyle name="Normal 50 17" xfId="1939"/>
    <cellStyle name="Normal 50 18" xfId="14782"/>
    <cellStyle name="Normal 50 18 2" xfId="14997"/>
    <cellStyle name="Normal 50 2" xfId="1574"/>
    <cellStyle name="Normal 50 2 10" xfId="14871"/>
    <cellStyle name="Normal 50 2 10 2" xfId="15086"/>
    <cellStyle name="Normal 50 2 2" xfId="2085"/>
    <cellStyle name="Normal 50 2 2 2" xfId="5424"/>
    <cellStyle name="Normal 50 2 2 3" xfId="7819"/>
    <cellStyle name="Normal 50 2 2 4" xfId="10503"/>
    <cellStyle name="Normal 50 2 2 5" xfId="12914"/>
    <cellStyle name="Normal 50 2 3" xfId="3529"/>
    <cellStyle name="Normal 50 2 3 2" xfId="6002"/>
    <cellStyle name="Normal 50 2 3 3" xfId="8398"/>
    <cellStyle name="Normal 50 2 3 4" xfId="11082"/>
    <cellStyle name="Normal 50 2 3 5" xfId="13493"/>
    <cellStyle name="Normal 50 2 4" xfId="4101"/>
    <cellStyle name="Normal 50 2 4 2" xfId="6575"/>
    <cellStyle name="Normal 50 2 4 3" xfId="8971"/>
    <cellStyle name="Normal 50 2 4 4" xfId="11655"/>
    <cellStyle name="Normal 50 2 4 5" xfId="14066"/>
    <cellStyle name="Normal 50 2 5" xfId="4751"/>
    <cellStyle name="Normal 50 2 6" xfId="7143"/>
    <cellStyle name="Normal 50 2 7" xfId="9825"/>
    <cellStyle name="Normal 50 2 8" xfId="12238"/>
    <cellStyle name="Normal 50 2 9" xfId="14430"/>
    <cellStyle name="Normal 50 3" xfId="1575"/>
    <cellStyle name="Normal 50 3 10" xfId="14872"/>
    <cellStyle name="Normal 50 3 10 2" xfId="15087"/>
    <cellStyle name="Normal 50 3 2" xfId="2271"/>
    <cellStyle name="Normal 50 3 2 2" xfId="5517"/>
    <cellStyle name="Normal 50 3 2 3" xfId="7912"/>
    <cellStyle name="Normal 50 3 2 4" xfId="10596"/>
    <cellStyle name="Normal 50 3 2 5" xfId="13007"/>
    <cellStyle name="Normal 50 3 3" xfId="3622"/>
    <cellStyle name="Normal 50 3 3 2" xfId="6095"/>
    <cellStyle name="Normal 50 3 3 3" xfId="8491"/>
    <cellStyle name="Normal 50 3 3 4" xfId="11175"/>
    <cellStyle name="Normal 50 3 3 5" xfId="13586"/>
    <cellStyle name="Normal 50 3 4" xfId="4194"/>
    <cellStyle name="Normal 50 3 4 2" xfId="6668"/>
    <cellStyle name="Normal 50 3 4 3" xfId="9064"/>
    <cellStyle name="Normal 50 3 4 4" xfId="11748"/>
    <cellStyle name="Normal 50 3 4 5" xfId="14159"/>
    <cellStyle name="Normal 50 3 5" xfId="4844"/>
    <cellStyle name="Normal 50 3 6" xfId="7236"/>
    <cellStyle name="Normal 50 3 7" xfId="9918"/>
    <cellStyle name="Normal 50 3 8" xfId="12331"/>
    <cellStyle name="Normal 50 3 9" xfId="14533"/>
    <cellStyle name="Normal 50 4" xfId="1576"/>
    <cellStyle name="Normal 50 4 10" xfId="14499"/>
    <cellStyle name="Normal 50 4 11" xfId="14873"/>
    <cellStyle name="Normal 50 4 11 2" xfId="15088"/>
    <cellStyle name="Normal 50 4 2" xfId="3137"/>
    <cellStyle name="Normal 50 4 2 2" xfId="5606"/>
    <cellStyle name="Normal 50 4 2 3" xfId="8002"/>
    <cellStyle name="Normal 50 4 2 4" xfId="10686"/>
    <cellStyle name="Normal 50 4 2 5" xfId="13097"/>
    <cellStyle name="Normal 50 4 3" xfId="3711"/>
    <cellStyle name="Normal 50 4 3 2" xfId="6185"/>
    <cellStyle name="Normal 50 4 3 3" xfId="8581"/>
    <cellStyle name="Normal 50 4 3 4" xfId="11265"/>
    <cellStyle name="Normal 50 4 3 5" xfId="13676"/>
    <cellStyle name="Normal 50 4 4" xfId="4284"/>
    <cellStyle name="Normal 50 4 4 2" xfId="6758"/>
    <cellStyle name="Normal 50 4 4 3" xfId="9154"/>
    <cellStyle name="Normal 50 4 4 4" xfId="11838"/>
    <cellStyle name="Normal 50 4 4 5" xfId="14249"/>
    <cellStyle name="Normal 50 4 5" xfId="4934"/>
    <cellStyle name="Normal 50 4 6" xfId="7326"/>
    <cellStyle name="Normal 50 4 7" xfId="10008"/>
    <cellStyle name="Normal 50 4 8" xfId="12421"/>
    <cellStyle name="Normal 50 4 9" xfId="2630"/>
    <cellStyle name="Normal 50 5" xfId="1577"/>
    <cellStyle name="Normal 50 5 10" xfId="14471"/>
    <cellStyle name="Normal 50 5 11" xfId="14874"/>
    <cellStyle name="Normal 50 5 11 2" xfId="15089"/>
    <cellStyle name="Normal 50 5 2" xfId="3206"/>
    <cellStyle name="Normal 50 5 2 2" xfId="5676"/>
    <cellStyle name="Normal 50 5 2 3" xfId="8072"/>
    <cellStyle name="Normal 50 5 2 4" xfId="10756"/>
    <cellStyle name="Normal 50 5 2 5" xfId="13167"/>
    <cellStyle name="Normal 50 5 3" xfId="3781"/>
    <cellStyle name="Normal 50 5 3 2" xfId="6255"/>
    <cellStyle name="Normal 50 5 3 3" xfId="8651"/>
    <cellStyle name="Normal 50 5 3 4" xfId="11335"/>
    <cellStyle name="Normal 50 5 3 5" xfId="13746"/>
    <cellStyle name="Normal 50 5 4" xfId="4354"/>
    <cellStyle name="Normal 50 5 4 2" xfId="6828"/>
    <cellStyle name="Normal 50 5 4 3" xfId="9224"/>
    <cellStyle name="Normal 50 5 4 4" xfId="11908"/>
    <cellStyle name="Normal 50 5 4 5" xfId="14319"/>
    <cellStyle name="Normal 50 5 5" xfId="5004"/>
    <cellStyle name="Normal 50 5 6" xfId="7396"/>
    <cellStyle name="Normal 50 5 7" xfId="10078"/>
    <cellStyle name="Normal 50 5 8" xfId="12491"/>
    <cellStyle name="Normal 50 5 9" xfId="2699"/>
    <cellStyle name="Normal 50 6" xfId="1578"/>
    <cellStyle name="Normal 50 6 10" xfId="14585"/>
    <cellStyle name="Normal 50 6 11" xfId="14875"/>
    <cellStyle name="Normal 50 6 11 2" xfId="15090"/>
    <cellStyle name="Normal 50 6 2" xfId="3275"/>
    <cellStyle name="Normal 50 6 2 2" xfId="5745"/>
    <cellStyle name="Normal 50 6 2 3" xfId="8141"/>
    <cellStyle name="Normal 50 6 2 4" xfId="10825"/>
    <cellStyle name="Normal 50 6 2 5" xfId="13236"/>
    <cellStyle name="Normal 50 6 3" xfId="3850"/>
    <cellStyle name="Normal 50 6 3 2" xfId="6324"/>
    <cellStyle name="Normal 50 6 3 3" xfId="8720"/>
    <cellStyle name="Normal 50 6 3 4" xfId="11404"/>
    <cellStyle name="Normal 50 6 3 5" xfId="13815"/>
    <cellStyle name="Normal 50 6 4" xfId="4423"/>
    <cellStyle name="Normal 50 6 4 2" xfId="6897"/>
    <cellStyle name="Normal 50 6 4 3" xfId="9293"/>
    <cellStyle name="Normal 50 6 4 4" xfId="11977"/>
    <cellStyle name="Normal 50 6 4 5" xfId="14388"/>
    <cellStyle name="Normal 50 6 5" xfId="5073"/>
    <cellStyle name="Normal 50 6 6" xfId="7465"/>
    <cellStyle name="Normal 50 6 7" xfId="10147"/>
    <cellStyle name="Normal 50 6 8" xfId="12560"/>
    <cellStyle name="Normal 50 6 9" xfId="2768"/>
    <cellStyle name="Normal 50 7" xfId="1579"/>
    <cellStyle name="Normal 50 7 2" xfId="5248"/>
    <cellStyle name="Normal 50 7 3" xfId="7640"/>
    <cellStyle name="Normal 50 7 4" xfId="10324"/>
    <cellStyle name="Normal 50 7 5" xfId="12735"/>
    <cellStyle name="Normal 50 7 6" xfId="2946"/>
    <cellStyle name="Normal 50 7 7" xfId="14555"/>
    <cellStyle name="Normal 50 7 8" xfId="14876"/>
    <cellStyle name="Normal 50 7 8 2" xfId="15091"/>
    <cellStyle name="Normal 50 8" xfId="1580"/>
    <cellStyle name="Normal 50 8 2" xfId="5823"/>
    <cellStyle name="Normal 50 8 3" xfId="8219"/>
    <cellStyle name="Normal 50 8 4" xfId="10903"/>
    <cellStyle name="Normal 50 8 5" xfId="13314"/>
    <cellStyle name="Normal 50 8 6" xfId="3353"/>
    <cellStyle name="Normal 50 8 7" xfId="14521"/>
    <cellStyle name="Normal 50 8 8" xfId="14877"/>
    <cellStyle name="Normal 50 8 8 2" xfId="15092"/>
    <cellStyle name="Normal 50 9" xfId="1581"/>
    <cellStyle name="Normal 50 9 2" xfId="6396"/>
    <cellStyle name="Normal 50 9 3" xfId="8792"/>
    <cellStyle name="Normal 50 9 4" xfId="11476"/>
    <cellStyle name="Normal 50 9 5" xfId="13887"/>
    <cellStyle name="Normal 50 9 6" xfId="3922"/>
    <cellStyle name="Normal 50 9 7" xfId="14492"/>
    <cellStyle name="Normal 50 9 8" xfId="14878"/>
    <cellStyle name="Normal 50 9 8 2" xfId="15093"/>
    <cellStyle name="Normal 51" xfId="8"/>
    <cellStyle name="Normal 51 10" xfId="1583"/>
    <cellStyle name="Normal 51 10 2" xfId="4573"/>
    <cellStyle name="Normal 51 10 3" xfId="14578"/>
    <cellStyle name="Normal 51 10 4" xfId="14880"/>
    <cellStyle name="Normal 51 10 4 2" xfId="15095"/>
    <cellStyle name="Normal 51 11" xfId="1584"/>
    <cellStyle name="Normal 51 11 2" xfId="6965"/>
    <cellStyle name="Normal 51 11 3" xfId="14548"/>
    <cellStyle name="Normal 51 11 4" xfId="14881"/>
    <cellStyle name="Normal 51 11 4 2" xfId="15096"/>
    <cellStyle name="Normal 51 12" xfId="1585"/>
    <cellStyle name="Normal 51 12 2" xfId="9439"/>
    <cellStyle name="Normal 51 12 3" xfId="14513"/>
    <cellStyle name="Normal 51 12 4" xfId="14882"/>
    <cellStyle name="Normal 51 12 4 2" xfId="15097"/>
    <cellStyle name="Normal 51 13" xfId="1586"/>
    <cellStyle name="Normal 51 13 2" xfId="9520"/>
    <cellStyle name="Normal 51 13 3" xfId="14485"/>
    <cellStyle name="Normal 51 13 4" xfId="14883"/>
    <cellStyle name="Normal 51 13 4 2" xfId="15098"/>
    <cellStyle name="Normal 51 14" xfId="1587"/>
    <cellStyle name="Normal 51 14 2" xfId="9604"/>
    <cellStyle name="Normal 51 14 3" xfId="14456"/>
    <cellStyle name="Normal 51 14 4" xfId="14884"/>
    <cellStyle name="Normal 51 14 4 2" xfId="15099"/>
    <cellStyle name="Normal 51 15" xfId="1582"/>
    <cellStyle name="Normal 51 15 2" xfId="9647"/>
    <cellStyle name="Normal 51 15 3" xfId="14778"/>
    <cellStyle name="Normal 51 15 4" xfId="14879"/>
    <cellStyle name="Normal 51 15 4 2" xfId="15094"/>
    <cellStyle name="Normal 51 16" xfId="2437"/>
    <cellStyle name="Normal 51 16 2" xfId="12060"/>
    <cellStyle name="Normal 51 17" xfId="14405"/>
    <cellStyle name="Normal 51 18" xfId="14419"/>
    <cellStyle name="Normal 51 2" xfId="1588"/>
    <cellStyle name="Normal 51 2 10" xfId="14743"/>
    <cellStyle name="Normal 51 2 11" xfId="14885"/>
    <cellStyle name="Normal 51 2 11 2" xfId="15100"/>
    <cellStyle name="Normal 51 2 2" xfId="2272"/>
    <cellStyle name="Normal 51 2 2 2" xfId="5425"/>
    <cellStyle name="Normal 51 2 2 3" xfId="7820"/>
    <cellStyle name="Normal 51 2 2 4" xfId="10504"/>
    <cellStyle name="Normal 51 2 2 5" xfId="12915"/>
    <cellStyle name="Normal 51 2 3" xfId="3530"/>
    <cellStyle name="Normal 51 2 3 2" xfId="6003"/>
    <cellStyle name="Normal 51 2 3 3" xfId="8399"/>
    <cellStyle name="Normal 51 2 3 4" xfId="11083"/>
    <cellStyle name="Normal 51 2 3 5" xfId="13494"/>
    <cellStyle name="Normal 51 2 4" xfId="4102"/>
    <cellStyle name="Normal 51 2 4 2" xfId="6576"/>
    <cellStyle name="Normal 51 2 4 3" xfId="8972"/>
    <cellStyle name="Normal 51 2 4 4" xfId="11656"/>
    <cellStyle name="Normal 51 2 4 5" xfId="14067"/>
    <cellStyle name="Normal 51 2 5" xfId="4752"/>
    <cellStyle name="Normal 51 2 6" xfId="7144"/>
    <cellStyle name="Normal 51 2 7" xfId="9826"/>
    <cellStyle name="Normal 51 2 8" xfId="12239"/>
    <cellStyle name="Normal 51 2 9" xfId="14570"/>
    <cellStyle name="Normal 51 3" xfId="1589"/>
    <cellStyle name="Normal 51 3 10" xfId="14541"/>
    <cellStyle name="Normal 51 3 11" xfId="14886"/>
    <cellStyle name="Normal 51 3 11 2" xfId="15101"/>
    <cellStyle name="Normal 51 3 2" xfId="3049"/>
    <cellStyle name="Normal 51 3 2 2" xfId="5518"/>
    <cellStyle name="Normal 51 3 2 3" xfId="7913"/>
    <cellStyle name="Normal 51 3 2 4" xfId="10597"/>
    <cellStyle name="Normal 51 3 2 5" xfId="13008"/>
    <cellStyle name="Normal 51 3 3" xfId="3623"/>
    <cellStyle name="Normal 51 3 3 2" xfId="6096"/>
    <cellStyle name="Normal 51 3 3 3" xfId="8492"/>
    <cellStyle name="Normal 51 3 3 4" xfId="11176"/>
    <cellStyle name="Normal 51 3 3 5" xfId="13587"/>
    <cellStyle name="Normal 51 3 4" xfId="4195"/>
    <cellStyle name="Normal 51 3 4 2" xfId="6669"/>
    <cellStyle name="Normal 51 3 4 3" xfId="9065"/>
    <cellStyle name="Normal 51 3 4 4" xfId="11749"/>
    <cellStyle name="Normal 51 3 4 5" xfId="14160"/>
    <cellStyle name="Normal 51 3 5" xfId="4845"/>
    <cellStyle name="Normal 51 3 6" xfId="7237"/>
    <cellStyle name="Normal 51 3 7" xfId="9919"/>
    <cellStyle name="Normal 51 3 8" xfId="12332"/>
    <cellStyle name="Normal 51 3 9" xfId="2544"/>
    <cellStyle name="Normal 51 4" xfId="1590"/>
    <cellStyle name="Normal 51 4 10" xfId="14507"/>
    <cellStyle name="Normal 51 4 11" xfId="14887"/>
    <cellStyle name="Normal 51 4 11 2" xfId="15102"/>
    <cellStyle name="Normal 51 4 2" xfId="3138"/>
    <cellStyle name="Normal 51 4 2 2" xfId="5607"/>
    <cellStyle name="Normal 51 4 2 3" xfId="8003"/>
    <cellStyle name="Normal 51 4 2 4" xfId="10687"/>
    <cellStyle name="Normal 51 4 2 5" xfId="13098"/>
    <cellStyle name="Normal 51 4 3" xfId="3712"/>
    <cellStyle name="Normal 51 4 3 2" xfId="6186"/>
    <cellStyle name="Normal 51 4 3 3" xfId="8582"/>
    <cellStyle name="Normal 51 4 3 4" xfId="11266"/>
    <cellStyle name="Normal 51 4 3 5" xfId="13677"/>
    <cellStyle name="Normal 51 4 4" xfId="4285"/>
    <cellStyle name="Normal 51 4 4 2" xfId="6759"/>
    <cellStyle name="Normal 51 4 4 3" xfId="9155"/>
    <cellStyle name="Normal 51 4 4 4" xfId="11839"/>
    <cellStyle name="Normal 51 4 4 5" xfId="14250"/>
    <cellStyle name="Normal 51 4 5" xfId="4935"/>
    <cellStyle name="Normal 51 4 6" xfId="7327"/>
    <cellStyle name="Normal 51 4 7" xfId="10009"/>
    <cellStyle name="Normal 51 4 8" xfId="12422"/>
    <cellStyle name="Normal 51 4 9" xfId="2631"/>
    <cellStyle name="Normal 51 5" xfId="1591"/>
    <cellStyle name="Normal 51 5 10" xfId="14479"/>
    <cellStyle name="Normal 51 5 11" xfId="14888"/>
    <cellStyle name="Normal 51 5 11 2" xfId="15103"/>
    <cellStyle name="Normal 51 5 2" xfId="3207"/>
    <cellStyle name="Normal 51 5 2 2" xfId="5677"/>
    <cellStyle name="Normal 51 5 2 3" xfId="8073"/>
    <cellStyle name="Normal 51 5 2 4" xfId="10757"/>
    <cellStyle name="Normal 51 5 2 5" xfId="13168"/>
    <cellStyle name="Normal 51 5 3" xfId="3782"/>
    <cellStyle name="Normal 51 5 3 2" xfId="6256"/>
    <cellStyle name="Normal 51 5 3 3" xfId="8652"/>
    <cellStyle name="Normal 51 5 3 4" xfId="11336"/>
    <cellStyle name="Normal 51 5 3 5" xfId="13747"/>
    <cellStyle name="Normal 51 5 4" xfId="4355"/>
    <cellStyle name="Normal 51 5 4 2" xfId="6829"/>
    <cellStyle name="Normal 51 5 4 3" xfId="9225"/>
    <cellStyle name="Normal 51 5 4 4" xfId="11909"/>
    <cellStyle name="Normal 51 5 4 5" xfId="14320"/>
    <cellStyle name="Normal 51 5 5" xfId="5005"/>
    <cellStyle name="Normal 51 5 6" xfId="7397"/>
    <cellStyle name="Normal 51 5 7" xfId="10079"/>
    <cellStyle name="Normal 51 5 8" xfId="12492"/>
    <cellStyle name="Normal 51 5 9" xfId="2700"/>
    <cellStyle name="Normal 51 6" xfId="1592"/>
    <cellStyle name="Normal 51 6 10" xfId="14449"/>
    <cellStyle name="Normal 51 6 11" xfId="14889"/>
    <cellStyle name="Normal 51 6 11 2" xfId="15104"/>
    <cellStyle name="Normal 51 6 2" xfId="3276"/>
    <cellStyle name="Normal 51 6 2 2" xfId="5746"/>
    <cellStyle name="Normal 51 6 2 3" xfId="8142"/>
    <cellStyle name="Normal 51 6 2 4" xfId="10826"/>
    <cellStyle name="Normal 51 6 2 5" xfId="13237"/>
    <cellStyle name="Normal 51 6 3" xfId="3851"/>
    <cellStyle name="Normal 51 6 3 2" xfId="6325"/>
    <cellStyle name="Normal 51 6 3 3" xfId="8721"/>
    <cellStyle name="Normal 51 6 3 4" xfId="11405"/>
    <cellStyle name="Normal 51 6 3 5" xfId="13816"/>
    <cellStyle name="Normal 51 6 4" xfId="4424"/>
    <cellStyle name="Normal 51 6 4 2" xfId="6898"/>
    <cellStyle name="Normal 51 6 4 3" xfId="9294"/>
    <cellStyle name="Normal 51 6 4 4" xfId="11978"/>
    <cellStyle name="Normal 51 6 4 5" xfId="14389"/>
    <cellStyle name="Normal 51 6 5" xfId="5074"/>
    <cellStyle name="Normal 51 6 6" xfId="7466"/>
    <cellStyle name="Normal 51 6 7" xfId="10148"/>
    <cellStyle name="Normal 51 6 8" xfId="12561"/>
    <cellStyle name="Normal 51 6 9" xfId="2769"/>
    <cellStyle name="Normal 51 7" xfId="1593"/>
    <cellStyle name="Normal 51 7 2" xfId="5249"/>
    <cellStyle name="Normal 51 7 3" xfId="7641"/>
    <cellStyle name="Normal 51 7 4" xfId="10325"/>
    <cellStyle name="Normal 51 7 5" xfId="12736"/>
    <cellStyle name="Normal 51 7 6" xfId="2947"/>
    <cellStyle name="Normal 51 7 7" xfId="14436"/>
    <cellStyle name="Normal 51 7 8" xfId="14890"/>
    <cellStyle name="Normal 51 7 8 2" xfId="15105"/>
    <cellStyle name="Normal 51 8" xfId="1594"/>
    <cellStyle name="Normal 51 8 2" xfId="5824"/>
    <cellStyle name="Normal 51 8 3" xfId="8220"/>
    <cellStyle name="Normal 51 8 4" xfId="10904"/>
    <cellStyle name="Normal 51 8 5" xfId="13315"/>
    <cellStyle name="Normal 51 8 6" xfId="3354"/>
    <cellStyle name="Normal 51 8 7" xfId="14562"/>
    <cellStyle name="Normal 51 8 8" xfId="14891"/>
    <cellStyle name="Normal 51 8 8 2" xfId="15106"/>
    <cellStyle name="Normal 51 9" xfId="1595"/>
    <cellStyle name="Normal 51 9 2" xfId="6397"/>
    <cellStyle name="Normal 51 9 3" xfId="8793"/>
    <cellStyle name="Normal 51 9 4" xfId="11477"/>
    <cellStyle name="Normal 51 9 5" xfId="13888"/>
    <cellStyle name="Normal 51 9 6" xfId="3923"/>
    <cellStyle name="Normal 51 9 7" xfId="14532"/>
    <cellStyle name="Normal 51 9 8" xfId="14892"/>
    <cellStyle name="Normal 51 9 8 2" xfId="15107"/>
    <cellStyle name="Normal 52" xfId="1596"/>
    <cellStyle name="Normal 52 10" xfId="1597"/>
    <cellStyle name="Normal 52 10 2" xfId="4574"/>
    <cellStyle name="Normal 52 10 3" xfId="14530"/>
    <cellStyle name="Normal 52 10 4" xfId="14894"/>
    <cellStyle name="Normal 52 10 4 2" xfId="15109"/>
    <cellStyle name="Normal 52 11" xfId="1598"/>
    <cellStyle name="Normal 52 11 2" xfId="6966"/>
    <cellStyle name="Normal 52 11 3" xfId="14528"/>
    <cellStyle name="Normal 52 11 4" xfId="14895"/>
    <cellStyle name="Normal 52 11 4 2" xfId="15110"/>
    <cellStyle name="Normal 52 12" xfId="1599"/>
    <cellStyle name="Normal 52 12 2" xfId="9440"/>
    <cellStyle name="Normal 52 12 3" xfId="14498"/>
    <cellStyle name="Normal 52 12 4" xfId="14896"/>
    <cellStyle name="Normal 52 12 4 2" xfId="15111"/>
    <cellStyle name="Normal 52 13" xfId="1600"/>
    <cellStyle name="Normal 52 13 2" xfId="9521"/>
    <cellStyle name="Normal 52 13 3" xfId="14470"/>
    <cellStyle name="Normal 52 13 4" xfId="14897"/>
    <cellStyle name="Normal 52 13 4 2" xfId="15112"/>
    <cellStyle name="Normal 52 14" xfId="1601"/>
    <cellStyle name="Normal 52 14 2" xfId="9605"/>
    <cellStyle name="Normal 52 14 3" xfId="2443"/>
    <cellStyle name="Normal 52 14 4" xfId="14898"/>
    <cellStyle name="Normal 52 14 4 2" xfId="15113"/>
    <cellStyle name="Normal 52 15" xfId="2086"/>
    <cellStyle name="Normal 52 16" xfId="1940"/>
    <cellStyle name="Normal 52 16 2" xfId="12061"/>
    <cellStyle name="Normal 52 17" xfId="14420"/>
    <cellStyle name="Normal 52 18" xfId="14893"/>
    <cellStyle name="Normal 52 18 2" xfId="15108"/>
    <cellStyle name="Normal 52 2" xfId="1602"/>
    <cellStyle name="Normal 52 2 2" xfId="2273"/>
    <cellStyle name="Normal 52 2 2 2" xfId="5426"/>
    <cellStyle name="Normal 52 2 2 3" xfId="7821"/>
    <cellStyle name="Normal 52 2 2 4" xfId="10505"/>
    <cellStyle name="Normal 52 2 2 5" xfId="12916"/>
    <cellStyle name="Normal 52 2 3" xfId="1696"/>
    <cellStyle name="Normal 52 2 3 2" xfId="6004"/>
    <cellStyle name="Normal 52 2 3 3" xfId="8400"/>
    <cellStyle name="Normal 52 2 3 4" xfId="11084"/>
    <cellStyle name="Normal 52 2 3 5" xfId="13495"/>
    <cellStyle name="Normal 52 2 3 6" xfId="3531"/>
    <cellStyle name="Normal 52 2 4" xfId="4103"/>
    <cellStyle name="Normal 52 2 4 2" xfId="6577"/>
    <cellStyle name="Normal 52 2 4 3" xfId="8973"/>
    <cellStyle name="Normal 52 2 4 4" xfId="11657"/>
    <cellStyle name="Normal 52 2 4 5" xfId="14068"/>
    <cellStyle name="Normal 52 2 5" xfId="4753"/>
    <cellStyle name="Normal 52 2 6" xfId="7145"/>
    <cellStyle name="Normal 52 2 7" xfId="9827"/>
    <cellStyle name="Normal 52 2 8" xfId="12240"/>
    <cellStyle name="Normal 52 2 9" xfId="14899"/>
    <cellStyle name="Normal 52 2 9 2" xfId="15114"/>
    <cellStyle name="Normal 52 3" xfId="1603"/>
    <cellStyle name="Normal 52 3 10" xfId="14553"/>
    <cellStyle name="Normal 52 3 11" xfId="14900"/>
    <cellStyle name="Normal 52 3 11 2" xfId="15115"/>
    <cellStyle name="Normal 52 3 2" xfId="3050"/>
    <cellStyle name="Normal 52 3 2 2" xfId="5519"/>
    <cellStyle name="Normal 52 3 2 3" xfId="7914"/>
    <cellStyle name="Normal 52 3 2 4" xfId="10598"/>
    <cellStyle name="Normal 52 3 2 5" xfId="13009"/>
    <cellStyle name="Normal 52 3 3" xfId="3624"/>
    <cellStyle name="Normal 52 3 3 2" xfId="6097"/>
    <cellStyle name="Normal 52 3 3 3" xfId="8493"/>
    <cellStyle name="Normal 52 3 3 4" xfId="11177"/>
    <cellStyle name="Normal 52 3 3 5" xfId="13588"/>
    <cellStyle name="Normal 52 3 4" xfId="4196"/>
    <cellStyle name="Normal 52 3 4 2" xfId="6670"/>
    <cellStyle name="Normal 52 3 4 3" xfId="9066"/>
    <cellStyle name="Normal 52 3 4 4" xfId="11750"/>
    <cellStyle name="Normal 52 3 4 5" xfId="14161"/>
    <cellStyle name="Normal 52 3 5" xfId="4846"/>
    <cellStyle name="Normal 52 3 6" xfId="7238"/>
    <cellStyle name="Normal 52 3 7" xfId="9920"/>
    <cellStyle name="Normal 52 3 8" xfId="12333"/>
    <cellStyle name="Normal 52 3 9" xfId="2545"/>
    <cellStyle name="Normal 52 4" xfId="1604"/>
    <cellStyle name="Normal 52 4 10" xfId="14519"/>
    <cellStyle name="Normal 52 4 11" xfId="14901"/>
    <cellStyle name="Normal 52 4 11 2" xfId="15116"/>
    <cellStyle name="Normal 52 4 2" xfId="3139"/>
    <cellStyle name="Normal 52 4 2 2" xfId="5608"/>
    <cellStyle name="Normal 52 4 2 3" xfId="8004"/>
    <cellStyle name="Normal 52 4 2 4" xfId="10688"/>
    <cellStyle name="Normal 52 4 2 5" xfId="13099"/>
    <cellStyle name="Normal 52 4 3" xfId="3713"/>
    <cellStyle name="Normal 52 4 3 2" xfId="6187"/>
    <cellStyle name="Normal 52 4 3 3" xfId="8583"/>
    <cellStyle name="Normal 52 4 3 4" xfId="11267"/>
    <cellStyle name="Normal 52 4 3 5" xfId="13678"/>
    <cellStyle name="Normal 52 4 4" xfId="4286"/>
    <cellStyle name="Normal 52 4 4 2" xfId="6760"/>
    <cellStyle name="Normal 52 4 4 3" xfId="9156"/>
    <cellStyle name="Normal 52 4 4 4" xfId="11840"/>
    <cellStyle name="Normal 52 4 4 5" xfId="14251"/>
    <cellStyle name="Normal 52 4 5" xfId="4936"/>
    <cellStyle name="Normal 52 4 6" xfId="7328"/>
    <cellStyle name="Normal 52 4 7" xfId="10010"/>
    <cellStyle name="Normal 52 4 8" xfId="12423"/>
    <cellStyle name="Normal 52 4 9" xfId="2632"/>
    <cellStyle name="Normal 52 5" xfId="1605"/>
    <cellStyle name="Normal 52 5 10" xfId="14490"/>
    <cellStyle name="Normal 52 5 11" xfId="14902"/>
    <cellStyle name="Normal 52 5 11 2" xfId="15117"/>
    <cellStyle name="Normal 52 5 2" xfId="3208"/>
    <cellStyle name="Normal 52 5 2 2" xfId="5678"/>
    <cellStyle name="Normal 52 5 2 3" xfId="8074"/>
    <cellStyle name="Normal 52 5 2 4" xfId="10758"/>
    <cellStyle name="Normal 52 5 2 5" xfId="13169"/>
    <cellStyle name="Normal 52 5 3" xfId="3783"/>
    <cellStyle name="Normal 52 5 3 2" xfId="6257"/>
    <cellStyle name="Normal 52 5 3 3" xfId="8653"/>
    <cellStyle name="Normal 52 5 3 4" xfId="11337"/>
    <cellStyle name="Normal 52 5 3 5" xfId="13748"/>
    <cellStyle name="Normal 52 5 4" xfId="4356"/>
    <cellStyle name="Normal 52 5 4 2" xfId="6830"/>
    <cellStyle name="Normal 52 5 4 3" xfId="9226"/>
    <cellStyle name="Normal 52 5 4 4" xfId="11910"/>
    <cellStyle name="Normal 52 5 4 5" xfId="14321"/>
    <cellStyle name="Normal 52 5 5" xfId="5006"/>
    <cellStyle name="Normal 52 5 6" xfId="7398"/>
    <cellStyle name="Normal 52 5 7" xfId="10080"/>
    <cellStyle name="Normal 52 5 8" xfId="12493"/>
    <cellStyle name="Normal 52 5 9" xfId="2701"/>
    <cellStyle name="Normal 52 6" xfId="1606"/>
    <cellStyle name="Normal 52 6 10" xfId="14462"/>
    <cellStyle name="Normal 52 6 11" xfId="14903"/>
    <cellStyle name="Normal 52 6 11 2" xfId="15118"/>
    <cellStyle name="Normal 52 6 2" xfId="3277"/>
    <cellStyle name="Normal 52 6 2 2" xfId="5747"/>
    <cellStyle name="Normal 52 6 2 3" xfId="8143"/>
    <cellStyle name="Normal 52 6 2 4" xfId="10827"/>
    <cellStyle name="Normal 52 6 2 5" xfId="13238"/>
    <cellStyle name="Normal 52 6 3" xfId="3852"/>
    <cellStyle name="Normal 52 6 3 2" xfId="6326"/>
    <cellStyle name="Normal 52 6 3 3" xfId="8722"/>
    <cellStyle name="Normal 52 6 3 4" xfId="11406"/>
    <cellStyle name="Normal 52 6 3 5" xfId="13817"/>
    <cellStyle name="Normal 52 6 4" xfId="4425"/>
    <cellStyle name="Normal 52 6 4 2" xfId="6899"/>
    <cellStyle name="Normal 52 6 4 3" xfId="9295"/>
    <cellStyle name="Normal 52 6 4 4" xfId="11979"/>
    <cellStyle name="Normal 52 6 4 5" xfId="14390"/>
    <cellStyle name="Normal 52 6 5" xfId="5075"/>
    <cellStyle name="Normal 52 6 6" xfId="7467"/>
    <cellStyle name="Normal 52 6 7" xfId="10149"/>
    <cellStyle name="Normal 52 6 8" xfId="12562"/>
    <cellStyle name="Normal 52 6 9" xfId="2770"/>
    <cellStyle name="Normal 52 7" xfId="1607"/>
    <cellStyle name="Normal 52 7 2" xfId="5250"/>
    <cellStyle name="Normal 52 7 3" xfId="7642"/>
    <cellStyle name="Normal 52 7 4" xfId="10326"/>
    <cellStyle name="Normal 52 7 5" xfId="12737"/>
    <cellStyle name="Normal 52 7 6" xfId="2948"/>
    <cellStyle name="Normal 52 7 7" xfId="14576"/>
    <cellStyle name="Normal 52 7 8" xfId="14904"/>
    <cellStyle name="Normal 52 7 8 2" xfId="15119"/>
    <cellStyle name="Normal 52 8" xfId="1608"/>
    <cellStyle name="Normal 52 8 2" xfId="5825"/>
    <cellStyle name="Normal 52 8 3" xfId="8221"/>
    <cellStyle name="Normal 52 8 4" xfId="10905"/>
    <cellStyle name="Normal 52 8 5" xfId="13316"/>
    <cellStyle name="Normal 52 8 6" xfId="3355"/>
    <cellStyle name="Normal 52 8 7" xfId="14546"/>
    <cellStyle name="Normal 52 8 8" xfId="14905"/>
    <cellStyle name="Normal 52 8 8 2" xfId="15120"/>
    <cellStyle name="Normal 52 9" xfId="1609"/>
    <cellStyle name="Normal 52 9 2" xfId="6398"/>
    <cellStyle name="Normal 52 9 3" xfId="8794"/>
    <cellStyle name="Normal 52 9 4" xfId="11478"/>
    <cellStyle name="Normal 52 9 5" xfId="13889"/>
    <cellStyle name="Normal 52 9 6" xfId="3924"/>
    <cellStyle name="Normal 52 9 7" xfId="14511"/>
    <cellStyle name="Normal 52 9 8" xfId="14906"/>
    <cellStyle name="Normal 52 9 8 2" xfId="15121"/>
    <cellStyle name="Normal 53" xfId="1"/>
    <cellStyle name="Normal 53 2" xfId="1611"/>
    <cellStyle name="Normal 53 2 2" xfId="1612"/>
    <cellStyle name="Normal 53 2 2 2" xfId="14568"/>
    <cellStyle name="Normal 53 2 2 3" xfId="14909"/>
    <cellStyle name="Normal 53 2 2 3 2" xfId="15124"/>
    <cellStyle name="Normal 53 2 3" xfId="1613"/>
    <cellStyle name="Normal 53 2 3 2" xfId="14539"/>
    <cellStyle name="Normal 53 2 3 3" xfId="14910"/>
    <cellStyle name="Normal 53 2 3 3 2" xfId="15125"/>
    <cellStyle name="Normal 53 2 4" xfId="1614"/>
    <cellStyle name="Normal 53 2 4 2" xfId="14505"/>
    <cellStyle name="Normal 53 2 4 3" xfId="14911"/>
    <cellStyle name="Normal 53 2 4 3 2" xfId="15126"/>
    <cellStyle name="Normal 53 2 5" xfId="1615"/>
    <cellStyle name="Normal 53 2 5 2" xfId="14477"/>
    <cellStyle name="Normal 53 2 5 3" xfId="14912"/>
    <cellStyle name="Normal 53 2 5 3 2" xfId="15127"/>
    <cellStyle name="Normal 53 2 6" xfId="1616"/>
    <cellStyle name="Normal 53 2 6 2" xfId="14446"/>
    <cellStyle name="Normal 53 2 6 3" xfId="14913"/>
    <cellStyle name="Normal 53 2 6 3 2" xfId="15128"/>
    <cellStyle name="Normal 53 2 7" xfId="14453"/>
    <cellStyle name="Normal 53 2 8" xfId="14908"/>
    <cellStyle name="Normal 53 2 8 2" xfId="15123"/>
    <cellStyle name="Normal 53 3" xfId="1617"/>
    <cellStyle name="Normal 53 3 2" xfId="14566"/>
    <cellStyle name="Normal 53 3 3" xfId="14914"/>
    <cellStyle name="Normal 53 3 3 2" xfId="15129"/>
    <cellStyle name="Normal 53 4" xfId="1618"/>
    <cellStyle name="Normal 53 4 2" xfId="14537"/>
    <cellStyle name="Normal 53 4 3" xfId="14915"/>
    <cellStyle name="Normal 53 4 3 2" xfId="15130"/>
    <cellStyle name="Normal 53 5" xfId="1619"/>
    <cellStyle name="Normal 53 5 2" xfId="14503"/>
    <cellStyle name="Normal 53 5 3" xfId="14916"/>
    <cellStyle name="Normal 53 5 3 2" xfId="15131"/>
    <cellStyle name="Normal 53 6" xfId="1620"/>
    <cellStyle name="Normal 53 6 2" xfId="14475"/>
    <cellStyle name="Normal 53 6 3" xfId="14917"/>
    <cellStyle name="Normal 53 6 3 2" xfId="15132"/>
    <cellStyle name="Normal 53 7" xfId="1621"/>
    <cellStyle name="Normal 53 7 2" xfId="14589"/>
    <cellStyle name="Normal 53 7 3" xfId="14918"/>
    <cellStyle name="Normal 53 7 3 2" xfId="15133"/>
    <cellStyle name="Normal 53 8" xfId="1622"/>
    <cellStyle name="Normal 53 8 2" xfId="14560"/>
    <cellStyle name="Normal 53 8 3" xfId="14919"/>
    <cellStyle name="Normal 53 8 3 2" xfId="15134"/>
    <cellStyle name="Normal 53 9" xfId="1610"/>
    <cellStyle name="Normal 53 9 2" xfId="14688"/>
    <cellStyle name="Normal 53 9 3" xfId="14907"/>
    <cellStyle name="Normal 53 9 3 2" xfId="15122"/>
    <cellStyle name="Normal 54" xfId="1623"/>
    <cellStyle name="Normal 54 2" xfId="1624"/>
    <cellStyle name="Normal 54 2 2" xfId="2423"/>
    <cellStyle name="Normal 54 2 3" xfId="14921"/>
    <cellStyle name="Normal 54 2 3 2" xfId="15136"/>
    <cellStyle name="Normal 54 3" xfId="1625"/>
    <cellStyle name="Normal 54 3 2" xfId="2293"/>
    <cellStyle name="Normal 54 3 3" xfId="14468"/>
    <cellStyle name="Normal 54 3 4" xfId="14922"/>
    <cellStyle name="Normal 54 3 4 2" xfId="15137"/>
    <cellStyle name="Normal 54 4" xfId="1626"/>
    <cellStyle name="Normal 54 4 2" xfId="2399"/>
    <cellStyle name="Normal 54 4 3" xfId="14582"/>
    <cellStyle name="Normal 54 4 4" xfId="14923"/>
    <cellStyle name="Normal 54 4 4 2" xfId="15138"/>
    <cellStyle name="Normal 54 5" xfId="1627"/>
    <cellStyle name="Normal 54 5 2" xfId="14551"/>
    <cellStyle name="Normal 54 5 3" xfId="14924"/>
    <cellStyle name="Normal 54 5 3 2" xfId="15139"/>
    <cellStyle name="Normal 54 6" xfId="1628"/>
    <cellStyle name="Normal 54 6 2" xfId="14517"/>
    <cellStyle name="Normal 54 6 3" xfId="14925"/>
    <cellStyle name="Normal 54 6 3 2" xfId="15140"/>
    <cellStyle name="Normal 54 7" xfId="2087"/>
    <cellStyle name="Normal 54 8" xfId="14421"/>
    <cellStyle name="Normal 54 9" xfId="14920"/>
    <cellStyle name="Normal 54 9 2" xfId="15135"/>
    <cellStyle name="Normal 55" xfId="1629"/>
    <cellStyle name="Normal 55 2" xfId="1630"/>
    <cellStyle name="Normal 55 2 2" xfId="2405"/>
    <cellStyle name="Normal 55 2 3" xfId="14460"/>
    <cellStyle name="Normal 55 2 4" xfId="14927"/>
    <cellStyle name="Normal 55 2 4 2" xfId="15142"/>
    <cellStyle name="Normal 55 3" xfId="1631"/>
    <cellStyle name="Normal 55 3 2" xfId="2391"/>
    <cellStyle name="Normal 55 3 3" xfId="14574"/>
    <cellStyle name="Normal 55 3 4" xfId="14928"/>
    <cellStyle name="Normal 55 3 4 2" xfId="15143"/>
    <cellStyle name="Normal 55 4" xfId="1632"/>
    <cellStyle name="Normal 55 4 2" xfId="14544"/>
    <cellStyle name="Normal 55 4 3" xfId="14929"/>
    <cellStyle name="Normal 55 4 3 2" xfId="15144"/>
    <cellStyle name="Normal 55 5" xfId="1633"/>
    <cellStyle name="Normal 55 5 2" xfId="14509"/>
    <cellStyle name="Normal 55 5 3" xfId="14930"/>
    <cellStyle name="Normal 55 5 3 2" xfId="15145"/>
    <cellStyle name="Normal 55 6" xfId="1634"/>
    <cellStyle name="Normal 55 6 2" xfId="14482"/>
    <cellStyle name="Normal 55 6 3" xfId="14931"/>
    <cellStyle name="Normal 55 6 3 2" xfId="15146"/>
    <cellStyle name="Normal 55 7" xfId="2126"/>
    <cellStyle name="Normal 55 8" xfId="14422"/>
    <cellStyle name="Normal 55 9" xfId="14926"/>
    <cellStyle name="Normal 55 9 2" xfId="15141"/>
    <cellStyle name="Normal 56" xfId="1635"/>
    <cellStyle name="Normal 56 2" xfId="1636"/>
    <cellStyle name="Normal 56 2 2" xfId="14439"/>
    <cellStyle name="Normal 56 2 3" xfId="14933"/>
    <cellStyle name="Normal 56 2 3 2" xfId="15148"/>
    <cellStyle name="Normal 56 3" xfId="1637"/>
    <cellStyle name="Normal 56 3 2" xfId="14564"/>
    <cellStyle name="Normal 56 3 3" xfId="14934"/>
    <cellStyle name="Normal 56 3 3 2" xfId="15149"/>
    <cellStyle name="Normal 56 4" xfId="1638"/>
    <cellStyle name="Normal 56 4 2" xfId="14535"/>
    <cellStyle name="Normal 56 4 3" xfId="14935"/>
    <cellStyle name="Normal 56 4 3 2" xfId="15150"/>
    <cellStyle name="Normal 56 5" xfId="1639"/>
    <cellStyle name="Normal 56 5 2" xfId="14501"/>
    <cellStyle name="Normal 56 5 3" xfId="14936"/>
    <cellStyle name="Normal 56 5 3 2" xfId="15151"/>
    <cellStyle name="Normal 56 6" xfId="1640"/>
    <cellStyle name="Normal 56 6 2" xfId="14473"/>
    <cellStyle name="Normal 56 6 3" xfId="14937"/>
    <cellStyle name="Normal 56 6 3 2" xfId="15152"/>
    <cellStyle name="Normal 56 7" xfId="2090"/>
    <cellStyle name="Normal 56 8" xfId="14423"/>
    <cellStyle name="Normal 56 9" xfId="14932"/>
    <cellStyle name="Normal 56 9 2" xfId="15147"/>
    <cellStyle name="Normal 57" xfId="1641"/>
    <cellStyle name="Normal 57 2" xfId="1642"/>
    <cellStyle name="Normal 57 2 2" xfId="2402"/>
    <cellStyle name="Normal 57 2 3" xfId="14558"/>
    <cellStyle name="Normal 57 2 4" xfId="14939"/>
    <cellStyle name="Normal 57 2 4 2" xfId="15154"/>
    <cellStyle name="Normal 57 3" xfId="1643"/>
    <cellStyle name="Normal 57 3 2" xfId="14524"/>
    <cellStyle name="Normal 57 3 3" xfId="14940"/>
    <cellStyle name="Normal 57 3 3 2" xfId="15155"/>
    <cellStyle name="Normal 57 4" xfId="1644"/>
    <cellStyle name="Normal 57 4 2" xfId="14495"/>
    <cellStyle name="Normal 57 4 3" xfId="14941"/>
    <cellStyle name="Normal 57 4 3 2" xfId="15156"/>
    <cellStyle name="Normal 57 5" xfId="1645"/>
    <cellStyle name="Normal 57 5 2" xfId="14466"/>
    <cellStyle name="Normal 57 5 3" xfId="14942"/>
    <cellStyle name="Normal 57 5 3 2" xfId="15157"/>
    <cellStyle name="Normal 57 6" xfId="1646"/>
    <cellStyle name="Normal 57 6 2" xfId="14580"/>
    <cellStyle name="Normal 57 6 3" xfId="14943"/>
    <cellStyle name="Normal 57 6 3 2" xfId="15158"/>
    <cellStyle name="Normal 57 7" xfId="2116"/>
    <cellStyle name="Normal 57 8" xfId="14424"/>
    <cellStyle name="Normal 57 9" xfId="14938"/>
    <cellStyle name="Normal 57 9 2" xfId="15153"/>
    <cellStyle name="Normal 58" xfId="1647"/>
    <cellStyle name="Normal 58 2" xfId="1648"/>
    <cellStyle name="Normal 58 2 2" xfId="2290"/>
    <cellStyle name="Normal 58 2 3" xfId="14516"/>
    <cellStyle name="Normal 58 2 4" xfId="14945"/>
    <cellStyle name="Normal 58 2 4 2" xfId="15160"/>
    <cellStyle name="Normal 58 3" xfId="1649"/>
    <cellStyle name="Normal 58 3 2" xfId="14488"/>
    <cellStyle name="Normal 58 3 3" xfId="14946"/>
    <cellStyle name="Normal 58 3 3 2" xfId="15161"/>
    <cellStyle name="Normal 58 4" xfId="1650"/>
    <cellStyle name="Normal 58 4 2" xfId="14459"/>
    <cellStyle name="Normal 58 4 3" xfId="14947"/>
    <cellStyle name="Normal 58 4 3 2" xfId="15162"/>
    <cellStyle name="Normal 58 5" xfId="1651"/>
    <cellStyle name="Normal 58 5 2" xfId="14573"/>
    <cellStyle name="Normal 58 5 3" xfId="14948"/>
    <cellStyle name="Normal 58 5 3 2" xfId="15163"/>
    <cellStyle name="Normal 58 6" xfId="1652"/>
    <cellStyle name="Normal 58 6 2" xfId="14543"/>
    <cellStyle name="Normal 58 6 3" xfId="14949"/>
    <cellStyle name="Normal 58 6 3 2" xfId="15164"/>
    <cellStyle name="Normal 58 7" xfId="2098"/>
    <cellStyle name="Normal 58 8" xfId="14425"/>
    <cellStyle name="Normal 58 9" xfId="14944"/>
    <cellStyle name="Normal 58 9 2" xfId="15159"/>
    <cellStyle name="Normal 59" xfId="28"/>
    <cellStyle name="Normal 59 2" xfId="1654"/>
    <cellStyle name="Normal 59 2 2" xfId="14481"/>
    <cellStyle name="Normal 59 2 3" xfId="14951"/>
    <cellStyle name="Normal 59 2 3 2" xfId="15166"/>
    <cellStyle name="Normal 59 3" xfId="1655"/>
    <cellStyle name="Normal 59 3 2" xfId="14451"/>
    <cellStyle name="Normal 59 3 3" xfId="14952"/>
    <cellStyle name="Normal 59 3 3 2" xfId="15167"/>
    <cellStyle name="Normal 59 4" xfId="1656"/>
    <cellStyle name="Normal 59 4 2" xfId="14438"/>
    <cellStyle name="Normal 59 4 3" xfId="14953"/>
    <cellStyle name="Normal 59 4 3 2" xfId="15168"/>
    <cellStyle name="Normal 59 5" xfId="1657"/>
    <cellStyle name="Normal 59 5 2" xfId="14563"/>
    <cellStyle name="Normal 59 5 3" xfId="14954"/>
    <cellStyle name="Normal 59 5 3 2" xfId="15169"/>
    <cellStyle name="Normal 59 6" xfId="1658"/>
    <cellStyle name="Normal 59 6 2" xfId="14534"/>
    <cellStyle name="Normal 59 6 3" xfId="14955"/>
    <cellStyle name="Normal 59 6 3 2" xfId="15170"/>
    <cellStyle name="Normal 59 7" xfId="1653"/>
    <cellStyle name="Normal 59 7 2" xfId="14775"/>
    <cellStyle name="Normal 59 7 3" xfId="14950"/>
    <cellStyle name="Normal 59 7 3 2" xfId="15165"/>
    <cellStyle name="Normal 59 8" xfId="2164"/>
    <cellStyle name="Normal 59 9" xfId="14426"/>
    <cellStyle name="Normal 6" xfId="22"/>
    <cellStyle name="Normal 6 2" xfId="1659"/>
    <cellStyle name="Normal 6 2 2" xfId="2420"/>
    <cellStyle name="Normal 6 2 3" xfId="14684"/>
    <cellStyle name="Normal 6 2 4" xfId="14956"/>
    <cellStyle name="Normal 6 2 4 2" xfId="15171"/>
    <cellStyle name="Normal 6 3" xfId="1911"/>
    <cellStyle name="Normal 60" xfId="1660"/>
    <cellStyle name="Normal 60 10" xfId="14957"/>
    <cellStyle name="Normal 60 10 2" xfId="15172"/>
    <cellStyle name="Normal 60 2" xfId="1661"/>
    <cellStyle name="Normal 60 2 2" xfId="14587"/>
    <cellStyle name="Normal 60 2 3" xfId="14958"/>
    <cellStyle name="Normal 60 2 3 2" xfId="15173"/>
    <cellStyle name="Normal 60 3" xfId="1662"/>
    <cellStyle name="Normal 60 3 2" xfId="14557"/>
    <cellStyle name="Normal 60 3 3" xfId="14959"/>
    <cellStyle name="Normal 60 3 3 2" xfId="15174"/>
    <cellStyle name="Normal 60 4" xfId="1663"/>
    <cellStyle name="Normal 60 4 2" xfId="14523"/>
    <cellStyle name="Normal 60 4 3" xfId="14960"/>
    <cellStyle name="Normal 60 4 3 2" xfId="15175"/>
    <cellStyle name="Normal 60 5" xfId="1664"/>
    <cellStyle name="Normal 60 5 2" xfId="14494"/>
    <cellStyle name="Normal 60 5 3" xfId="14961"/>
    <cellStyle name="Normal 60 5 3 2" xfId="15176"/>
    <cellStyle name="Normal 60 6" xfId="1665"/>
    <cellStyle name="Normal 60 6 2" xfId="14465"/>
    <cellStyle name="Normal 60 6 3" xfId="14962"/>
    <cellStyle name="Normal 60 6 3 2" xfId="15177"/>
    <cellStyle name="Normal 60 7" xfId="2118"/>
    <cellStyle name="Normal 60 8" xfId="1932"/>
    <cellStyle name="Normal 60 9" xfId="14427"/>
    <cellStyle name="Normal 61" xfId="1666"/>
    <cellStyle name="Normal 61 2" xfId="1667"/>
    <cellStyle name="Normal 61 2 2" xfId="14550"/>
    <cellStyle name="Normal 61 2 3" xfId="14964"/>
    <cellStyle name="Normal 61 2 3 2" xfId="15179"/>
    <cellStyle name="Normal 61 3" xfId="1668"/>
    <cellStyle name="Normal 61 3 2" xfId="14515"/>
    <cellStyle name="Normal 61 3 3" xfId="14965"/>
    <cellStyle name="Normal 61 3 3 2" xfId="15180"/>
    <cellStyle name="Normal 61 4" xfId="1669"/>
    <cellStyle name="Normal 61 4 2" xfId="14487"/>
    <cellStyle name="Normal 61 4 3" xfId="14966"/>
    <cellStyle name="Normal 61 4 3 2" xfId="15181"/>
    <cellStyle name="Normal 61 5" xfId="1670"/>
    <cellStyle name="Normal 61 5 2" xfId="14458"/>
    <cellStyle name="Normal 61 5 3" xfId="14967"/>
    <cellStyle name="Normal 61 5 3 2" xfId="15182"/>
    <cellStyle name="Normal 61 6" xfId="1671"/>
    <cellStyle name="Normal 61 6 2" xfId="14572"/>
    <cellStyle name="Normal 61 6 3" xfId="14968"/>
    <cellStyle name="Normal 61 6 3 2" xfId="15183"/>
    <cellStyle name="Normal 61 7" xfId="2096"/>
    <cellStyle name="Normal 61 8" xfId="14428"/>
    <cellStyle name="Normal 61 9" xfId="14963"/>
    <cellStyle name="Normal 61 9 2" xfId="15178"/>
    <cellStyle name="Normal 62" xfId="1672"/>
    <cellStyle name="Normal 62 2" xfId="2111"/>
    <cellStyle name="Normal 62 3" xfId="14730"/>
    <cellStyle name="Normal 62 4" xfId="14969"/>
    <cellStyle name="Normal 62 4 2" xfId="15184"/>
    <cellStyle name="Normal 63" xfId="1673"/>
    <cellStyle name="Normal 63 2" xfId="2103"/>
    <cellStyle name="Normal 63 2 2" xfId="14404"/>
    <cellStyle name="Normal 63 3" xfId="14399"/>
    <cellStyle name="Normal 63 4" xfId="14970"/>
    <cellStyle name="Normal 63 4 2" xfId="15185"/>
    <cellStyle name="Normal 64" xfId="1674"/>
    <cellStyle name="Normal 64 2" xfId="2167"/>
    <cellStyle name="Normal 64 3" xfId="14403"/>
    <cellStyle name="Normal 64 4" xfId="14971"/>
    <cellStyle name="Normal 64 4 2" xfId="15186"/>
    <cellStyle name="Normal 65" xfId="1675"/>
    <cellStyle name="Normal 65 2" xfId="2121"/>
    <cellStyle name="Normal 65 2 2" xfId="14407"/>
    <cellStyle name="Normal 65 3" xfId="14401"/>
    <cellStyle name="Normal 65 4" xfId="14972"/>
    <cellStyle name="Normal 65 4 2" xfId="15187"/>
    <cellStyle name="Normal 66" xfId="31"/>
    <cellStyle name="Normal 66 2" xfId="2124"/>
    <cellStyle name="Normal 66 3" xfId="14409"/>
    <cellStyle name="Normal 66 4" xfId="14783"/>
    <cellStyle name="Normal 66 4 2" xfId="14998"/>
    <cellStyle name="Normal 67" xfId="1568"/>
    <cellStyle name="Normal 67 2" xfId="2092"/>
    <cellStyle name="Normal 67 2 2" xfId="14408"/>
    <cellStyle name="Normal 67 3" xfId="14402"/>
    <cellStyle name="Normal 67 4" xfId="14865"/>
    <cellStyle name="Normal 67 4 2" xfId="15080"/>
    <cellStyle name="Normal 68" xfId="1941"/>
    <cellStyle name="Normal 68 2" xfId="2398"/>
    <cellStyle name="Normal 68 3" xfId="2114"/>
    <cellStyle name="Normal 68 4" xfId="14410"/>
    <cellStyle name="Normal 68 5" xfId="14989"/>
    <cellStyle name="Normal 68 5 2" xfId="15204"/>
    <cellStyle name="Normal 69" xfId="2100"/>
    <cellStyle name="Normal 69 2" xfId="12"/>
    <cellStyle name="Normal 69 3" xfId="2407"/>
    <cellStyle name="Normal 69 4" xfId="14413"/>
    <cellStyle name="Normal 7" xfId="1676"/>
    <cellStyle name="Normal 7 10" xfId="2412"/>
    <cellStyle name="Normal 7 2" xfId="1912"/>
    <cellStyle name="Normal 7 3" xfId="14973"/>
    <cellStyle name="Normal 7 3 2" xfId="15188"/>
    <cellStyle name="Normal 70" xfId="2163"/>
    <cellStyle name="Normal 70 2" xfId="2427"/>
    <cellStyle name="Normal 70 3" xfId="2414"/>
    <cellStyle name="Normal 71" xfId="2117"/>
    <cellStyle name="Normal 71 2" xfId="2425"/>
    <cellStyle name="Normal 71 3" xfId="2413"/>
    <cellStyle name="Normal 72" xfId="2097"/>
    <cellStyle name="Normal 73" xfId="2110"/>
    <cellStyle name="Normal 74" xfId="2104"/>
    <cellStyle name="Normal 75" xfId="2168"/>
    <cellStyle name="Normal 76" xfId="2122"/>
    <cellStyle name="Normal 77" xfId="2123"/>
    <cellStyle name="Normal 78" xfId="2093"/>
    <cellStyle name="Normal 79" xfId="2113"/>
    <cellStyle name="Normal 8" xfId="1677"/>
    <cellStyle name="Normal 8 2" xfId="1913"/>
    <cellStyle name="Normal 8 3" xfId="14974"/>
    <cellStyle name="Normal 8 3 2" xfId="15189"/>
    <cellStyle name="Normal 80" xfId="2101"/>
    <cellStyle name="Normal 81" xfId="2166"/>
    <cellStyle name="Normal 82" xfId="2120"/>
    <cellStyle name="Normal 83" xfId="2094"/>
    <cellStyle name="Normal 84" xfId="2112"/>
    <cellStyle name="Normal 85" xfId="2102"/>
    <cellStyle name="Normal 86" xfId="2109"/>
    <cellStyle name="Normal 87" xfId="2105"/>
    <cellStyle name="Normal 88" xfId="2108"/>
    <cellStyle name="Normal 89" xfId="2088"/>
    <cellStyle name="Normal 9" xfId="1678"/>
    <cellStyle name="Normal 9 2" xfId="1914"/>
    <cellStyle name="Normal 9 3" xfId="14975"/>
    <cellStyle name="Normal 9 3 2" xfId="15190"/>
    <cellStyle name="Normal 90" xfId="2107"/>
    <cellStyle name="Normal 91" xfId="2106"/>
    <cellStyle name="Normal 92" xfId="2125"/>
    <cellStyle name="Normal 93" xfId="2091"/>
    <cellStyle name="Normal 94" xfId="2115"/>
    <cellStyle name="Normal 95" xfId="2099"/>
    <cellStyle name="Normal 96" xfId="2165"/>
    <cellStyle name="Normal 97" xfId="2119"/>
    <cellStyle name="Normal 98" xfId="2095"/>
    <cellStyle name="Normal 99" xfId="2089"/>
    <cellStyle name="Note" xfId="29" builtinId="10" customBuiltin="1"/>
    <cellStyle name="Output" xfId="14705" builtinId="21" customBuiltin="1"/>
    <cellStyle name="Output 2" xfId="1947"/>
    <cellStyle name="Percent" xfId="14992" builtinId="5"/>
    <cellStyle name="Percent 2" xfId="20"/>
    <cellStyle name="Percent 2 2" xfId="1680"/>
    <cellStyle name="Percent 2 2 2" xfId="1915"/>
    <cellStyle name="Percent 2 2 3" xfId="14472"/>
    <cellStyle name="Percent 2 2 4" xfId="14977"/>
    <cellStyle name="Percent 2 2 4 2" xfId="15192"/>
    <cellStyle name="Percent 2 3" xfId="1679"/>
    <cellStyle name="Percent 2 3 2" xfId="2159"/>
    <cellStyle name="Percent 2 3 3" xfId="1983"/>
    <cellStyle name="Percent 2 3 4" xfId="14779"/>
    <cellStyle name="Percent 2 3 5" xfId="14976"/>
    <cellStyle name="Percent 2 3 5 2" xfId="15191"/>
    <cellStyle name="Percent 2 4" xfId="2160"/>
    <cellStyle name="Percent 2 5" xfId="2161"/>
    <cellStyle name="Percent 2 6" xfId="2162"/>
    <cellStyle name="Percent 2 7" xfId="14500"/>
    <cellStyle name="Percent 3" xfId="1681"/>
    <cellStyle name="Percent 3 10" xfId="1682"/>
    <cellStyle name="Percent 3 10 2" xfId="1917"/>
    <cellStyle name="Percent 3 10 3" xfId="14556"/>
    <cellStyle name="Percent 3 10 4" xfId="14979"/>
    <cellStyle name="Percent 3 10 4 2" xfId="15194"/>
    <cellStyle name="Percent 3 11" xfId="1683"/>
    <cellStyle name="Percent 3 11 2" xfId="1918"/>
    <cellStyle name="Percent 3 11 3" xfId="14522"/>
    <cellStyle name="Percent 3 11 4" xfId="14980"/>
    <cellStyle name="Percent 3 11 4 2" xfId="15195"/>
    <cellStyle name="Percent 3 12" xfId="1916"/>
    <cellStyle name="Percent 3 13" xfId="14586"/>
    <cellStyle name="Percent 3 14" xfId="14978"/>
    <cellStyle name="Percent 3 14 2" xfId="15193"/>
    <cellStyle name="Percent 3 2" xfId="1684"/>
    <cellStyle name="Percent 3 2 2" xfId="1919"/>
    <cellStyle name="Percent 3 2 3" xfId="14493"/>
    <cellStyle name="Percent 3 2 4" xfId="14981"/>
    <cellStyle name="Percent 3 2 4 2" xfId="15196"/>
    <cellStyle name="Percent 3 3" xfId="1685"/>
    <cellStyle name="Percent 3 3 2" xfId="1920"/>
    <cellStyle name="Percent 3 3 3" xfId="14464"/>
    <cellStyle name="Percent 3 3 4" xfId="14982"/>
    <cellStyle name="Percent 3 3 4 2" xfId="15197"/>
    <cellStyle name="Percent 3 4" xfId="1686"/>
    <cellStyle name="Percent 3 4 2" xfId="1921"/>
    <cellStyle name="Percent 3 4 2 2" xfId="2415"/>
    <cellStyle name="Percent 3 4 3" xfId="14579"/>
    <cellStyle name="Percent 3 4 4" xfId="14983"/>
    <cellStyle name="Percent 3 4 4 2" xfId="15198"/>
    <cellStyle name="Percent 3 5" xfId="1687"/>
    <cellStyle name="Percent 3 5 2" xfId="1922"/>
    <cellStyle name="Percent 3 5 3" xfId="14549"/>
    <cellStyle name="Percent 3 5 4" xfId="14984"/>
    <cellStyle name="Percent 3 5 4 2" xfId="15199"/>
    <cellStyle name="Percent 3 6" xfId="1688"/>
    <cellStyle name="Percent 3 6 2" xfId="1923"/>
    <cellStyle name="Percent 3 6 3" xfId="14514"/>
    <cellStyle name="Percent 3 6 4" xfId="14985"/>
    <cellStyle name="Percent 3 6 4 2" xfId="15200"/>
    <cellStyle name="Percent 3 7" xfId="1689"/>
    <cellStyle name="Percent 3 7 2" xfId="1924"/>
    <cellStyle name="Percent 3 7 3" xfId="14486"/>
    <cellStyle name="Percent 3 7 4" xfId="14986"/>
    <cellStyle name="Percent 3 7 4 2" xfId="15201"/>
    <cellStyle name="Percent 3 8" xfId="1690"/>
    <cellStyle name="Percent 3 8 2" xfId="1925"/>
    <cellStyle name="Percent 3 8 3" xfId="14457"/>
    <cellStyle name="Percent 3 8 4" xfId="14987"/>
    <cellStyle name="Percent 3 8 4 2" xfId="15202"/>
    <cellStyle name="Percent 3 9" xfId="1691"/>
    <cellStyle name="Percent 3 9 2" xfId="1926"/>
    <cellStyle name="Percent 3 9 3" xfId="14571"/>
    <cellStyle name="Percent 3 9 4" xfId="14988"/>
    <cellStyle name="Percent 3 9 4 2" xfId="15203"/>
    <cellStyle name="Title" xfId="14697" builtinId="15" customBuiltin="1"/>
    <cellStyle name="Title 2" xfId="1699"/>
    <cellStyle name="Total" xfId="14711" builtinId="25" customBuiltin="1"/>
    <cellStyle name="Total 2" xfId="1953"/>
    <cellStyle name="Warning Text" xfId="14709" builtinId="11" customBuiltin="1"/>
    <cellStyle name="Warning Text 2" xfId="1951"/>
  </cellStyles>
  <dxfs count="1"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Research%20Department/05.%20Economic%20Development%20Division/1.%20ECONOMIC%20ACTIVITIES/2.%20YEARLY/2081-82/2.%20Integrated%20Report%20Writing/Report%20Part/RK%20part/RK%20Integrated%20table%202081.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0"/>
      <sheetName val="Table 11a"/>
      <sheetName val="Table 11b"/>
      <sheetName val="Table 12"/>
      <sheetName val="Table 13"/>
      <sheetName val="Table14a"/>
      <sheetName val="Table 14b"/>
      <sheetName val="Table 15"/>
      <sheetName val="Table16"/>
      <sheetName val="Table 17 a"/>
      <sheetName val="Table 17 b"/>
      <sheetName val="Table18"/>
      <sheetName val="Table 19"/>
      <sheetName val="Table 20"/>
      <sheetName val="Table 20 b"/>
      <sheetName val="Table 21"/>
    </sheetNames>
    <sheetDataSet>
      <sheetData sheetId="0"/>
      <sheetData sheetId="1"/>
      <sheetData sheetId="2"/>
      <sheetData sheetId="3">
        <row r="13">
          <cell r="Q13">
            <v>566025</v>
          </cell>
          <cell r="R13">
            <v>464708</v>
          </cell>
          <cell r="S13">
            <v>538500</v>
          </cell>
        </row>
        <row r="14">
          <cell r="Q14">
            <v>36151</v>
          </cell>
          <cell r="R14">
            <v>31989</v>
          </cell>
          <cell r="S14">
            <v>31592</v>
          </cell>
        </row>
        <row r="15">
          <cell r="Q15">
            <v>40299.557491199615</v>
          </cell>
          <cell r="R15">
            <v>32501.7660808949</v>
          </cell>
          <cell r="S15">
            <v>26455.992716999997</v>
          </cell>
        </row>
      </sheetData>
      <sheetData sheetId="4"/>
      <sheetData sheetId="5"/>
      <sheetData sheetId="6"/>
      <sheetData sheetId="7">
        <row r="22">
          <cell r="Q22">
            <v>5770012.4637988107</v>
          </cell>
          <cell r="R22">
            <v>6486821.4600000009</v>
          </cell>
          <cell r="S22">
            <v>7295693.4322272195</v>
          </cell>
          <cell r="T22">
            <v>12.423006028123268</v>
          </cell>
          <cell r="U22">
            <v>12.46946562680975</v>
          </cell>
        </row>
        <row r="23">
          <cell r="Q23">
            <v>452448.67101607996</v>
          </cell>
          <cell r="R23">
            <v>380310.13000000006</v>
          </cell>
          <cell r="S23">
            <v>500539.22413055995</v>
          </cell>
          <cell r="T23">
            <v>-15.944027607391533</v>
          </cell>
          <cell r="U23">
            <v>31.613434575239921</v>
          </cell>
        </row>
        <row r="24">
          <cell r="Q24">
            <v>1517702.1226770701</v>
          </cell>
          <cell r="R24">
            <v>1951945.39</v>
          </cell>
          <cell r="S24">
            <v>2665706.71076068</v>
          </cell>
          <cell r="T24">
            <v>28.611890359418453</v>
          </cell>
          <cell r="U24">
            <v>36.566664437301711</v>
          </cell>
        </row>
        <row r="25">
          <cell r="Q25">
            <v>3355247.1605735407</v>
          </cell>
          <cell r="R25">
            <v>3635959.6899999995</v>
          </cell>
          <cell r="S25">
            <v>3504130.52350226</v>
          </cell>
          <cell r="T25">
            <v>8.3663740997987901</v>
          </cell>
          <cell r="U25">
            <v>-3.6257048410165282</v>
          </cell>
        </row>
        <row r="26">
          <cell r="Q26">
            <v>444614.50953212002</v>
          </cell>
          <cell r="R26">
            <v>518606.25</v>
          </cell>
          <cell r="S26">
            <v>625316.97383372008</v>
          </cell>
          <cell r="T26">
            <v>16.641773689694375</v>
          </cell>
          <cell r="U26">
            <v>20.576443849976769</v>
          </cell>
        </row>
        <row r="27">
          <cell r="Q27">
            <v>50938884</v>
          </cell>
          <cell r="R27">
            <v>55924696</v>
          </cell>
          <cell r="S27">
            <v>60049071</v>
          </cell>
          <cell r="T27">
            <v>9.787831237135066</v>
          </cell>
          <cell r="U27">
            <v>7.3748724534863754</v>
          </cell>
        </row>
        <row r="28">
          <cell r="Q28">
            <v>4876181.5693147099</v>
          </cell>
          <cell r="R28">
            <v>5164203.31741466</v>
          </cell>
          <cell r="S28">
            <v>5586292.1615779204</v>
          </cell>
          <cell r="T28">
            <v>5.9067067951784367</v>
          </cell>
          <cell r="U28">
            <v>8.1733583714625979</v>
          </cell>
        </row>
        <row r="29">
          <cell r="Q29">
            <v>318608.05664664001</v>
          </cell>
          <cell r="R29">
            <v>365002.19</v>
          </cell>
          <cell r="S29">
            <v>296086.36379191995</v>
          </cell>
          <cell r="T29">
            <v>14.561506649160023</v>
          </cell>
          <cell r="U29">
            <v>-18.880934990576364</v>
          </cell>
        </row>
        <row r="30">
          <cell r="Q30">
            <v>1480.96023818</v>
          </cell>
          <cell r="R30">
            <v>474.81</v>
          </cell>
          <cell r="S30">
            <v>474.77600000000001</v>
          </cell>
          <cell r="T30">
            <v>-67.93904469822165</v>
          </cell>
          <cell r="U30">
            <v>-7.1607590404596522E-3</v>
          </cell>
        </row>
        <row r="31">
          <cell r="Q31">
            <v>191268.2291231</v>
          </cell>
          <cell r="R31">
            <v>123358.67</v>
          </cell>
          <cell r="S31">
            <v>68982.730052989995</v>
          </cell>
          <cell r="T31">
            <v>-35.504882036312196</v>
          </cell>
          <cell r="U31">
            <v>-44.079544588969711</v>
          </cell>
        </row>
        <row r="32">
          <cell r="Q32">
            <v>1856236</v>
          </cell>
          <cell r="R32">
            <v>2076388.5899999999</v>
          </cell>
          <cell r="S32">
            <v>1982278</v>
          </cell>
          <cell r="T32">
            <v>11.86016163892954</v>
          </cell>
          <cell r="U32">
            <v>-4.5324170270074546</v>
          </cell>
        </row>
        <row r="33">
          <cell r="Q33">
            <v>4855</v>
          </cell>
          <cell r="R33">
            <v>5193</v>
          </cell>
          <cell r="S33">
            <v>5263</v>
          </cell>
          <cell r="T33">
            <v>6.961894953656028</v>
          </cell>
          <cell r="U33">
            <v>1.3479684190256052</v>
          </cell>
        </row>
        <row r="34">
          <cell r="Q34">
            <v>11589</v>
          </cell>
          <cell r="R34">
            <v>11530</v>
          </cell>
          <cell r="S34">
            <v>11527</v>
          </cell>
          <cell r="T34">
            <v>-0.5091034601777551</v>
          </cell>
          <cell r="U34">
            <v>-2.6019080659139604E-2</v>
          </cell>
        </row>
      </sheetData>
      <sheetData sheetId="8"/>
      <sheetData sheetId="9"/>
      <sheetData sheetId="10"/>
      <sheetData sheetId="11">
        <row r="17">
          <cell r="Q17">
            <v>19554.439231349999</v>
          </cell>
          <cell r="R17">
            <v>20467.693038300004</v>
          </cell>
          <cell r="S17">
            <v>19980.845046030001</v>
          </cell>
          <cell r="T17">
            <v>4.6703144802324914</v>
          </cell>
          <cell r="U17">
            <v>-2.3786168346329646</v>
          </cell>
        </row>
        <row r="18">
          <cell r="Q18">
            <v>69947.08147800999</v>
          </cell>
          <cell r="R18">
            <v>78129.273178219999</v>
          </cell>
          <cell r="S18">
            <v>84717.992924039994</v>
          </cell>
          <cell r="T18">
            <v>11.697688491523877</v>
          </cell>
          <cell r="U18">
            <v>8.4331000120665607</v>
          </cell>
        </row>
        <row r="19">
          <cell r="Q19">
            <v>73965.885814669993</v>
          </cell>
          <cell r="R19">
            <v>72615.318394119982</v>
          </cell>
          <cell r="S19">
            <v>74245.099434400006</v>
          </cell>
          <cell r="T19">
            <v>-1.8259328684767127</v>
          </cell>
          <cell r="U19">
            <v>2.2444039030915945</v>
          </cell>
        </row>
        <row r="20">
          <cell r="Q20">
            <v>1001489</v>
          </cell>
          <cell r="R20">
            <v>1041847</v>
          </cell>
          <cell r="S20">
            <v>1082184</v>
          </cell>
          <cell r="T20">
            <v>4.0297996283533877</v>
          </cell>
          <cell r="U20">
            <v>3.8716817344581358</v>
          </cell>
        </row>
        <row r="21">
          <cell r="Q21">
            <v>3732</v>
          </cell>
          <cell r="R21">
            <v>3560</v>
          </cell>
          <cell r="S21">
            <v>3418</v>
          </cell>
          <cell r="T21">
            <v>-4.6087888531618404</v>
          </cell>
          <cell r="U21">
            <v>-3.9887640449438209</v>
          </cell>
        </row>
      </sheetData>
      <sheetData sheetId="12"/>
      <sheetData sheetId="13"/>
      <sheetData sheetId="14"/>
      <sheetData sheetId="15">
        <row r="13">
          <cell r="Q13">
            <v>322061</v>
          </cell>
          <cell r="R13">
            <v>273074</v>
          </cell>
          <cell r="S13">
            <v>376393</v>
          </cell>
          <cell r="T13">
            <v>-15.210472550231174</v>
          </cell>
          <cell r="U13">
            <v>37.835531760621677</v>
          </cell>
        </row>
        <row r="14">
          <cell r="Q14">
            <v>277655</v>
          </cell>
          <cell r="R14">
            <v>232525</v>
          </cell>
          <cell r="S14">
            <v>294398</v>
          </cell>
          <cell r="T14">
            <v>-16.253984261043385</v>
          </cell>
          <cell r="U14">
            <v>26.609181808407698</v>
          </cell>
        </row>
        <row r="15">
          <cell r="Q15">
            <v>44406</v>
          </cell>
          <cell r="R15">
            <v>40549</v>
          </cell>
          <cell r="S15">
            <v>81995</v>
          </cell>
          <cell r="T15">
            <v>-8.6857631851551531</v>
          </cell>
          <cell r="U15">
            <v>102.21213840045377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11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26" Type="http://schemas.openxmlformats.org/officeDocument/2006/relationships/printerSettings" Target="../printerSettings/printerSettings17.bin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printerSettings" Target="../printerSettings/printerSettings24.bin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2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5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46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mailto:cf=j=@)*)&#247;*!" TargetMode="External"/><Relationship Id="rId1" Type="http://schemas.openxmlformats.org/officeDocument/2006/relationships/hyperlink" Target="mailto:cf=j=@)*!&#247;*@%20k%7C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7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printerSettings" Target="../printerSettings/printerSettings9.bin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D40"/>
  <sheetViews>
    <sheetView view="pageBreakPreview" zoomScaleNormal="100" zoomScaleSheetLayoutView="100" workbookViewId="0">
      <selection activeCell="A23" sqref="A23:XFD23"/>
    </sheetView>
  </sheetViews>
  <sheetFormatPr defaultRowHeight="15"/>
  <cols>
    <col min="2" max="2" width="6.140625" bestFit="1" customWidth="1"/>
    <col min="3" max="3" width="57.7109375" bestFit="1" customWidth="1"/>
    <col min="4" max="4" width="10.5703125" bestFit="1" customWidth="1"/>
  </cols>
  <sheetData>
    <row r="2" spans="2:4" ht="18">
      <c r="B2" s="622" t="s">
        <v>314</v>
      </c>
      <c r="C2" s="622"/>
      <c r="D2" s="622"/>
    </row>
    <row r="3" spans="2:4" ht="15.75">
      <c r="B3" s="112" t="s">
        <v>315</v>
      </c>
      <c r="C3" s="112" t="s">
        <v>79</v>
      </c>
      <c r="D3" s="112" t="s">
        <v>316</v>
      </c>
    </row>
    <row r="4" spans="2:4" ht="18">
      <c r="B4" s="113">
        <v>1</v>
      </c>
      <c r="C4" s="116" t="s">
        <v>0</v>
      </c>
      <c r="D4" s="113" t="s">
        <v>322</v>
      </c>
    </row>
    <row r="5" spans="2:4" ht="18">
      <c r="B5" s="113">
        <v>2</v>
      </c>
      <c r="C5" s="115" t="s">
        <v>349</v>
      </c>
      <c r="D5" s="113" t="s">
        <v>321</v>
      </c>
    </row>
    <row r="6" spans="2:4" ht="18">
      <c r="B6" s="113">
        <v>3</v>
      </c>
      <c r="C6" s="115" t="s">
        <v>36</v>
      </c>
      <c r="D6" s="113" t="s">
        <v>323</v>
      </c>
    </row>
    <row r="7" spans="2:4" ht="18">
      <c r="B7" s="113">
        <v>4</v>
      </c>
      <c r="C7" s="115" t="s">
        <v>325</v>
      </c>
      <c r="D7" s="113" t="s">
        <v>324</v>
      </c>
    </row>
    <row r="8" spans="2:4" ht="18">
      <c r="B8" s="113">
        <v>5</v>
      </c>
      <c r="C8" s="115" t="s">
        <v>463</v>
      </c>
      <c r="D8" s="113" t="s">
        <v>331</v>
      </c>
    </row>
    <row r="9" spans="2:4" ht="18">
      <c r="B9" s="113">
        <v>6</v>
      </c>
      <c r="C9" s="115" t="s">
        <v>464</v>
      </c>
      <c r="D9" s="113" t="s">
        <v>332</v>
      </c>
    </row>
    <row r="10" spans="2:4" ht="18">
      <c r="B10" s="113">
        <v>7</v>
      </c>
      <c r="C10" s="115" t="s">
        <v>381</v>
      </c>
      <c r="D10" s="113" t="s">
        <v>333</v>
      </c>
    </row>
    <row r="11" spans="2:4" ht="18">
      <c r="B11" s="113">
        <v>8</v>
      </c>
      <c r="C11" s="115" t="s">
        <v>465</v>
      </c>
      <c r="D11" s="113" t="s">
        <v>334</v>
      </c>
    </row>
    <row r="12" spans="2:4" ht="18">
      <c r="B12" s="113">
        <v>7</v>
      </c>
      <c r="C12" s="115" t="s">
        <v>313</v>
      </c>
      <c r="D12" s="113" t="s">
        <v>335</v>
      </c>
    </row>
    <row r="13" spans="2:4" ht="18">
      <c r="B13" s="113">
        <v>8</v>
      </c>
      <c r="C13" s="115" t="s">
        <v>350</v>
      </c>
      <c r="D13" s="113" t="s">
        <v>336</v>
      </c>
    </row>
    <row r="14" spans="2:4" ht="18">
      <c r="B14" s="113">
        <v>9</v>
      </c>
      <c r="C14" s="115" t="s">
        <v>337</v>
      </c>
      <c r="D14" s="113" t="s">
        <v>339</v>
      </c>
    </row>
    <row r="15" spans="2:4" ht="18">
      <c r="B15" s="113">
        <v>10</v>
      </c>
      <c r="C15" s="115" t="s">
        <v>338</v>
      </c>
      <c r="D15" s="113" t="s">
        <v>340</v>
      </c>
    </row>
    <row r="16" spans="2:4" ht="18">
      <c r="B16" s="113">
        <v>11</v>
      </c>
      <c r="C16" s="115" t="s">
        <v>318</v>
      </c>
      <c r="D16" s="113" t="s">
        <v>341</v>
      </c>
    </row>
    <row r="17" spans="2:4" ht="18">
      <c r="B17" s="113">
        <v>12</v>
      </c>
      <c r="C17" s="115" t="s">
        <v>320</v>
      </c>
      <c r="D17" s="113" t="s">
        <v>342</v>
      </c>
    </row>
    <row r="18" spans="2:4" ht="18">
      <c r="B18" s="113">
        <v>13</v>
      </c>
      <c r="C18" s="115" t="s">
        <v>189</v>
      </c>
      <c r="D18" s="113" t="s">
        <v>343</v>
      </c>
    </row>
    <row r="19" spans="2:4" ht="18">
      <c r="B19" s="113">
        <v>14</v>
      </c>
      <c r="C19" s="115" t="s">
        <v>351</v>
      </c>
      <c r="D19" s="113" t="s">
        <v>344</v>
      </c>
    </row>
    <row r="20" spans="2:4" ht="18">
      <c r="B20" s="113">
        <v>15</v>
      </c>
      <c r="C20" s="115" t="s">
        <v>345</v>
      </c>
      <c r="D20" s="113" t="s">
        <v>466</v>
      </c>
    </row>
    <row r="21" spans="2:4" ht="18">
      <c r="B21" s="113">
        <v>16</v>
      </c>
      <c r="C21" s="115" t="s">
        <v>346</v>
      </c>
      <c r="D21" s="113" t="s">
        <v>467</v>
      </c>
    </row>
    <row r="22" spans="2:4" ht="18">
      <c r="B22" s="113">
        <v>17</v>
      </c>
      <c r="C22" s="115" t="s">
        <v>202</v>
      </c>
      <c r="D22" s="113">
        <v>10</v>
      </c>
    </row>
    <row r="23" spans="2:4" ht="18">
      <c r="B23" s="113">
        <v>18</v>
      </c>
      <c r="C23" s="115" t="s">
        <v>207</v>
      </c>
      <c r="D23" s="113" t="s">
        <v>468</v>
      </c>
    </row>
    <row r="24" spans="2:4" ht="18">
      <c r="B24" s="113">
        <v>19</v>
      </c>
      <c r="C24" s="115" t="s">
        <v>328</v>
      </c>
      <c r="D24" s="113" t="s">
        <v>469</v>
      </c>
    </row>
    <row r="25" spans="2:4" ht="18">
      <c r="B25" s="113">
        <v>20</v>
      </c>
      <c r="C25" s="115" t="s">
        <v>319</v>
      </c>
      <c r="D25" s="113">
        <v>12</v>
      </c>
    </row>
    <row r="26" spans="2:4" ht="18">
      <c r="B26" s="113">
        <v>21</v>
      </c>
      <c r="C26" s="115" t="s">
        <v>218</v>
      </c>
      <c r="D26" s="113">
        <v>13</v>
      </c>
    </row>
    <row r="27" spans="2:4" ht="18">
      <c r="B27" s="113">
        <v>23</v>
      </c>
      <c r="C27" s="115" t="s">
        <v>236</v>
      </c>
      <c r="D27" s="113" t="s">
        <v>470</v>
      </c>
    </row>
    <row r="28" spans="2:4" ht="18">
      <c r="B28" s="113">
        <v>24</v>
      </c>
      <c r="C28" s="115" t="s">
        <v>329</v>
      </c>
      <c r="D28" s="113" t="s">
        <v>471</v>
      </c>
    </row>
    <row r="29" spans="2:4" ht="18">
      <c r="B29" s="113">
        <v>26</v>
      </c>
      <c r="C29" s="115" t="s">
        <v>238</v>
      </c>
      <c r="D29" s="113">
        <v>15</v>
      </c>
    </row>
    <row r="30" spans="2:4" ht="18" hidden="1">
      <c r="B30" s="113">
        <v>28</v>
      </c>
      <c r="C30" s="115" t="s">
        <v>241</v>
      </c>
      <c r="D30" s="113">
        <v>16</v>
      </c>
    </row>
    <row r="31" spans="2:4" ht="18">
      <c r="B31" s="113">
        <v>31</v>
      </c>
      <c r="C31" s="115" t="s">
        <v>347</v>
      </c>
      <c r="D31" s="113" t="s">
        <v>515</v>
      </c>
    </row>
    <row r="32" spans="2:4" ht="18">
      <c r="B32" s="113">
        <v>32</v>
      </c>
      <c r="C32" s="115" t="s">
        <v>352</v>
      </c>
      <c r="D32" s="113" t="s">
        <v>516</v>
      </c>
    </row>
    <row r="33" spans="2:4" ht="18" hidden="1">
      <c r="B33" s="113">
        <v>33</v>
      </c>
      <c r="C33" s="115" t="s">
        <v>306</v>
      </c>
      <c r="D33" s="113">
        <v>18</v>
      </c>
    </row>
    <row r="34" spans="2:4" ht="18" hidden="1">
      <c r="B34" s="113">
        <v>34</v>
      </c>
      <c r="C34" s="115" t="s">
        <v>305</v>
      </c>
      <c r="D34" s="113">
        <v>19</v>
      </c>
    </row>
    <row r="35" spans="2:4" ht="18">
      <c r="B35" s="113">
        <v>35</v>
      </c>
      <c r="C35" s="115" t="s">
        <v>253</v>
      </c>
      <c r="D35" s="113" t="s">
        <v>517</v>
      </c>
    </row>
    <row r="36" spans="2:4" ht="18">
      <c r="B36" s="113">
        <v>36</v>
      </c>
      <c r="C36" s="115" t="s">
        <v>348</v>
      </c>
      <c r="D36" s="113" t="s">
        <v>518</v>
      </c>
    </row>
    <row r="37" spans="2:4" ht="18">
      <c r="B37" s="113">
        <v>37</v>
      </c>
      <c r="C37" s="115" t="s">
        <v>551</v>
      </c>
      <c r="D37" s="113">
        <v>21</v>
      </c>
    </row>
    <row r="38" spans="2:4" ht="18">
      <c r="B38" s="113">
        <v>38</v>
      </c>
      <c r="C38" s="115" t="s">
        <v>594</v>
      </c>
      <c r="D38" s="113">
        <v>22</v>
      </c>
    </row>
    <row r="39" spans="2:4" ht="18">
      <c r="B39" s="113">
        <v>39</v>
      </c>
      <c r="C39" s="115" t="s">
        <v>473</v>
      </c>
      <c r="D39" s="114">
        <v>23</v>
      </c>
    </row>
    <row r="40" spans="2:4" ht="18">
      <c r="B40" s="113">
        <v>40</v>
      </c>
      <c r="C40" s="115" t="s">
        <v>595</v>
      </c>
      <c r="D40" s="114">
        <v>24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L15"/>
  <sheetViews>
    <sheetView view="pageBreakPreview" zoomScale="130" zoomScaleSheetLayoutView="13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H10" sqref="H10"/>
    </sheetView>
  </sheetViews>
  <sheetFormatPr defaultColWidth="13.7109375" defaultRowHeight="15"/>
  <cols>
    <col min="1" max="1" width="16.7109375" bestFit="1" customWidth="1"/>
  </cols>
  <sheetData>
    <row r="1" spans="1:12" ht="18">
      <c r="A1" s="624" t="s">
        <v>280</v>
      </c>
      <c r="B1" s="624"/>
      <c r="C1" s="624"/>
      <c r="D1" s="624"/>
      <c r="E1" s="624"/>
      <c r="F1" s="624"/>
      <c r="G1" s="1"/>
    </row>
    <row r="2" spans="1:12" ht="18">
      <c r="A2" s="624" t="s">
        <v>545</v>
      </c>
      <c r="B2" s="624"/>
      <c r="C2" s="624"/>
      <c r="D2" s="624"/>
      <c r="E2" s="624"/>
      <c r="F2" s="624"/>
      <c r="G2" s="1"/>
    </row>
    <row r="3" spans="1:12" ht="15.75">
      <c r="A3" s="679" t="s">
        <v>67</v>
      </c>
      <c r="B3" s="626" t="s">
        <v>3</v>
      </c>
      <c r="C3" s="626"/>
      <c r="D3" s="626"/>
      <c r="E3" s="626"/>
      <c r="F3" s="626"/>
    </row>
    <row r="4" spans="1:12" ht="15" customHeight="1">
      <c r="A4" s="679"/>
      <c r="B4" s="3" t="s">
        <v>4</v>
      </c>
      <c r="C4" s="3" t="s">
        <v>481</v>
      </c>
      <c r="D4" s="3" t="s">
        <v>482</v>
      </c>
      <c r="E4" s="627" t="s">
        <v>478</v>
      </c>
      <c r="F4" s="627" t="s">
        <v>479</v>
      </c>
    </row>
    <row r="5" spans="1:12" ht="39" customHeight="1">
      <c r="A5" s="679"/>
      <c r="B5" s="371" t="s">
        <v>477</v>
      </c>
      <c r="C5" s="371" t="s">
        <v>520</v>
      </c>
      <c r="D5" s="316" t="s">
        <v>553</v>
      </c>
      <c r="E5" s="627"/>
      <c r="F5" s="627"/>
    </row>
    <row r="6" spans="1:12" ht="16.5">
      <c r="A6" s="83" t="s">
        <v>68</v>
      </c>
      <c r="B6" s="18">
        <v>513615.2</v>
      </c>
      <c r="C6" s="18">
        <v>524481.51</v>
      </c>
      <c r="D6" s="18">
        <v>534805.13</v>
      </c>
      <c r="E6" s="19">
        <v>2.115651951110479</v>
      </c>
      <c r="F6" s="19">
        <v>1.9683477497614632</v>
      </c>
      <c r="H6" s="381"/>
      <c r="I6" s="382"/>
      <c r="J6" s="382"/>
      <c r="K6" s="4"/>
      <c r="L6" s="4"/>
    </row>
    <row r="7" spans="1:12" ht="16.5">
      <c r="A7" s="83" t="s">
        <v>69</v>
      </c>
      <c r="B7" s="18">
        <v>609006.32000000007</v>
      </c>
      <c r="C7" s="18">
        <v>641915.47</v>
      </c>
      <c r="D7" s="18">
        <v>673054.63</v>
      </c>
      <c r="E7" s="19">
        <v>5.4037452353532132</v>
      </c>
      <c r="F7" s="19">
        <v>4.8509751603275788</v>
      </c>
      <c r="G7" s="4"/>
      <c r="H7" s="321"/>
      <c r="I7" s="321"/>
      <c r="J7" s="321"/>
      <c r="K7" s="321"/>
      <c r="L7" s="321"/>
    </row>
    <row r="8" spans="1:12" ht="16.5">
      <c r="A8" s="83" t="s">
        <v>70</v>
      </c>
      <c r="B8" s="18">
        <v>15513.58</v>
      </c>
      <c r="C8" s="18">
        <v>15906.5</v>
      </c>
      <c r="D8" s="18">
        <v>17241.100000000002</v>
      </c>
      <c r="E8" s="19">
        <v>2.5327487272441402</v>
      </c>
      <c r="F8" s="19">
        <v>8.3902807028573392</v>
      </c>
      <c r="G8" s="4"/>
      <c r="H8" s="321"/>
      <c r="I8" s="321"/>
      <c r="J8" s="321"/>
      <c r="K8" s="321"/>
      <c r="L8" s="321"/>
    </row>
    <row r="9" spans="1:12" ht="16.5">
      <c r="A9" s="83" t="s">
        <v>71</v>
      </c>
      <c r="B9" s="18">
        <v>91018</v>
      </c>
      <c r="C9" s="18">
        <v>84835</v>
      </c>
      <c r="D9" s="18">
        <v>85469</v>
      </c>
      <c r="E9" s="19">
        <v>-6.793161792172981</v>
      </c>
      <c r="F9" s="19">
        <v>0.74733305828962671</v>
      </c>
      <c r="G9" s="4"/>
      <c r="H9" s="321"/>
      <c r="I9" s="321"/>
      <c r="J9" s="321"/>
      <c r="K9" s="321"/>
      <c r="L9" s="321"/>
    </row>
    <row r="10" spans="1:12" ht="16.5">
      <c r="A10" s="83" t="s">
        <v>72</v>
      </c>
      <c r="B10" s="18">
        <v>732</v>
      </c>
      <c r="C10" s="18">
        <v>365.5</v>
      </c>
      <c r="D10" s="18">
        <v>355</v>
      </c>
      <c r="E10" s="19">
        <v>-50.068306010928957</v>
      </c>
      <c r="F10" s="19">
        <v>-2.8727770177838607</v>
      </c>
    </row>
    <row r="11" spans="1:12" ht="16.5">
      <c r="A11" s="83" t="s">
        <v>73</v>
      </c>
      <c r="B11" s="18">
        <v>14843.8</v>
      </c>
      <c r="C11" s="18">
        <v>15066.5</v>
      </c>
      <c r="D11" s="18">
        <v>44201.3</v>
      </c>
      <c r="E11" s="19">
        <v>1.5002896832347403</v>
      </c>
      <c r="F11" s="19">
        <v>193.37470547240565</v>
      </c>
    </row>
    <row r="12" spans="1:12" ht="16.5">
      <c r="A12" s="84" t="s">
        <v>74</v>
      </c>
      <c r="B12" s="21">
        <v>1256419.9000000001</v>
      </c>
      <c r="C12" s="21">
        <v>1279537.9800000002</v>
      </c>
      <c r="D12" s="21">
        <v>1355126.1600000001</v>
      </c>
      <c r="E12" s="22">
        <v>1.8399963260690129</v>
      </c>
      <c r="F12" s="22">
        <v>5.9074588782429061</v>
      </c>
    </row>
    <row r="13" spans="1:12" ht="16.5">
      <c r="A13" s="83" t="s">
        <v>75</v>
      </c>
      <c r="B13" s="18">
        <v>3611378.9</v>
      </c>
      <c r="C13" s="18">
        <v>3586998.1</v>
      </c>
      <c r="D13" s="18">
        <v>3393233.4</v>
      </c>
      <c r="E13" s="19">
        <v>-0.67511055126338704</v>
      </c>
      <c r="F13" s="19">
        <v>-5.4018623539276547</v>
      </c>
    </row>
    <row r="14" spans="1:12" ht="16.5">
      <c r="A14" s="83" t="s">
        <v>76</v>
      </c>
      <c r="B14" s="18">
        <v>2884291.1799999997</v>
      </c>
      <c r="C14" s="18">
        <v>2823492.34</v>
      </c>
      <c r="D14" s="18">
        <v>2763507.2900000005</v>
      </c>
      <c r="E14" s="19">
        <v>-2.1079300322237202</v>
      </c>
      <c r="F14" s="19">
        <v>-2.1244984146122903</v>
      </c>
    </row>
    <row r="15" spans="1:12">
      <c r="A15" s="4" t="s">
        <v>77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/>
    <hyperlink ref="C5" r:id="rId2" display="cf=j=@)^^÷^&amp;                        -;fpg–kf}if_ "/>
  </hyperlinks>
  <pageMargins left="0.68" right="0.1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U44"/>
  <sheetViews>
    <sheetView view="pageBreakPreview" zoomScale="95" zoomScaleSheetLayoutView="95" workbookViewId="0">
      <pane xSplit="1" ySplit="5" topLeftCell="B15" activePane="bottomRight" state="frozen"/>
      <selection activeCell="F49" sqref="F49"/>
      <selection pane="topRight" activeCell="F49" sqref="F49"/>
      <selection pane="bottomLeft" activeCell="F49" sqref="F49"/>
      <selection pane="bottomRight" activeCell="V16" sqref="A16:XFD16"/>
    </sheetView>
  </sheetViews>
  <sheetFormatPr defaultColWidth="13.140625" defaultRowHeight="15"/>
  <cols>
    <col min="1" max="1" width="24.28515625" customWidth="1"/>
  </cols>
  <sheetData>
    <row r="1" spans="1:21" ht="18">
      <c r="A1" s="624" t="s">
        <v>281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</row>
    <row r="2" spans="1:21" ht="18">
      <c r="A2" s="624" t="s">
        <v>546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</row>
    <row r="3" spans="1:21" s="470" customFormat="1" ht="15.75">
      <c r="A3" s="679" t="s">
        <v>67</v>
      </c>
      <c r="B3" s="646" t="s">
        <v>492</v>
      </c>
      <c r="C3" s="646"/>
      <c r="D3" s="646"/>
      <c r="E3" s="646"/>
      <c r="F3" s="646"/>
      <c r="G3" s="646" t="s">
        <v>419</v>
      </c>
      <c r="H3" s="646"/>
      <c r="I3" s="646"/>
      <c r="J3" s="646"/>
      <c r="K3" s="646"/>
      <c r="L3" s="646" t="s">
        <v>299</v>
      </c>
      <c r="M3" s="646"/>
      <c r="N3" s="646"/>
      <c r="O3" s="646"/>
      <c r="P3" s="646"/>
      <c r="Q3" s="646" t="s">
        <v>300</v>
      </c>
      <c r="R3" s="646"/>
      <c r="S3" s="646"/>
      <c r="T3" s="646"/>
      <c r="U3" s="646"/>
    </row>
    <row r="4" spans="1:21" ht="15" customHeight="1">
      <c r="A4" s="679"/>
      <c r="B4" s="3" t="s">
        <v>4</v>
      </c>
      <c r="C4" s="3" t="s">
        <v>481</v>
      </c>
      <c r="D4" s="3" t="s">
        <v>482</v>
      </c>
      <c r="E4" s="627" t="s">
        <v>478</v>
      </c>
      <c r="F4" s="627" t="s">
        <v>479</v>
      </c>
      <c r="G4" s="3" t="s">
        <v>4</v>
      </c>
      <c r="H4" s="3" t="s">
        <v>481</v>
      </c>
      <c r="I4" s="3" t="s">
        <v>482</v>
      </c>
      <c r="J4" s="627" t="s">
        <v>478</v>
      </c>
      <c r="K4" s="627" t="s">
        <v>479</v>
      </c>
      <c r="L4" s="3" t="s">
        <v>4</v>
      </c>
      <c r="M4" s="3" t="s">
        <v>481</v>
      </c>
      <c r="N4" s="3" t="s">
        <v>482</v>
      </c>
      <c r="O4" s="627" t="s">
        <v>478</v>
      </c>
      <c r="P4" s="627" t="s">
        <v>479</v>
      </c>
      <c r="Q4" s="3" t="s">
        <v>4</v>
      </c>
      <c r="R4" s="3" t="s">
        <v>481</v>
      </c>
      <c r="S4" s="3" t="s">
        <v>482</v>
      </c>
      <c r="T4" s="627" t="s">
        <v>478</v>
      </c>
      <c r="U4" s="627" t="s">
        <v>479</v>
      </c>
    </row>
    <row r="5" spans="1:21" ht="45">
      <c r="A5" s="679"/>
      <c r="B5" s="371" t="s">
        <v>477</v>
      </c>
      <c r="C5" s="371" t="s">
        <v>520</v>
      </c>
      <c r="D5" s="316" t="s">
        <v>553</v>
      </c>
      <c r="E5" s="627"/>
      <c r="F5" s="627"/>
      <c r="G5" s="371" t="s">
        <v>477</v>
      </c>
      <c r="H5" s="371" t="s">
        <v>520</v>
      </c>
      <c r="I5" s="371" t="s">
        <v>553</v>
      </c>
      <c r="J5" s="627"/>
      <c r="K5" s="627"/>
      <c r="L5" s="371" t="s">
        <v>477</v>
      </c>
      <c r="M5" s="371" t="s">
        <v>520</v>
      </c>
      <c r="N5" s="371" t="s">
        <v>553</v>
      </c>
      <c r="O5" s="627"/>
      <c r="P5" s="627"/>
      <c r="Q5" s="371" t="s">
        <v>477</v>
      </c>
      <c r="R5" s="371" t="s">
        <v>520</v>
      </c>
      <c r="S5" s="371" t="s">
        <v>553</v>
      </c>
      <c r="T5" s="627"/>
      <c r="U5" s="627"/>
    </row>
    <row r="6" spans="1:21" ht="16.5">
      <c r="A6" s="83" t="s">
        <v>68</v>
      </c>
      <c r="B6" s="18">
        <v>108334.5</v>
      </c>
      <c r="C6" s="18">
        <v>110949</v>
      </c>
      <c r="D6" s="18">
        <v>113911</v>
      </c>
      <c r="E6" s="19">
        <f t="shared" ref="E6:E14" si="0">IFERROR(C6/B6*100-100,0)</f>
        <v>2.4133586253686445</v>
      </c>
      <c r="F6" s="19">
        <f t="shared" ref="F6:F14" si="1">IFERROR(D6/C6*100-100,0)</f>
        <v>2.6696950851291916</v>
      </c>
      <c r="G6" s="18">
        <v>84846.85</v>
      </c>
      <c r="H6" s="18">
        <v>87972.41</v>
      </c>
      <c r="I6" s="18">
        <v>83266.210000000006</v>
      </c>
      <c r="J6" s="19">
        <f t="shared" ref="J6:J14" si="2">IFERROR(H6/G6*100-100,0)</f>
        <v>3.6837666925760857</v>
      </c>
      <c r="K6" s="19">
        <f t="shared" ref="K6:K14" si="3">IFERROR(I6/H6*100-100,0)</f>
        <v>-5.349631776599054</v>
      </c>
      <c r="L6" s="18">
        <v>80779.3</v>
      </c>
      <c r="M6" s="18">
        <v>83233.3</v>
      </c>
      <c r="N6" s="18">
        <v>93940.6</v>
      </c>
      <c r="O6" s="19">
        <f t="shared" ref="O6:O14" si="4">IFERROR(M6/L6*100-100,0)</f>
        <v>3.0379069885478032</v>
      </c>
      <c r="P6" s="19">
        <f t="shared" ref="P6:P14" si="5">IFERROR(N6/M6*100-100,0)</f>
        <v>12.864202188306834</v>
      </c>
      <c r="Q6" s="18">
        <v>67926</v>
      </c>
      <c r="R6" s="18">
        <v>68444</v>
      </c>
      <c r="S6" s="18">
        <v>69098</v>
      </c>
      <c r="T6" s="19">
        <f t="shared" ref="T6:T14" si="6">IFERROR(R6/Q6*100-100,0)</f>
        <v>0.76259458822835313</v>
      </c>
      <c r="U6" s="19">
        <f t="shared" ref="U6:U14" si="7">IFERROR(S6/R6*100-100,0)</f>
        <v>0.95552568523171999</v>
      </c>
    </row>
    <row r="7" spans="1:21" ht="16.5">
      <c r="A7" s="83" t="s">
        <v>69</v>
      </c>
      <c r="B7" s="18">
        <v>122038</v>
      </c>
      <c r="C7" s="18">
        <v>123957</v>
      </c>
      <c r="D7" s="18">
        <v>124963</v>
      </c>
      <c r="E7" s="19">
        <f t="shared" si="0"/>
        <v>1.5724610367262528</v>
      </c>
      <c r="F7" s="19">
        <f t="shared" si="1"/>
        <v>0.81157175472139897</v>
      </c>
      <c r="G7" s="18">
        <v>150043.32</v>
      </c>
      <c r="H7" s="18">
        <v>153037.17000000001</v>
      </c>
      <c r="I7" s="18">
        <v>171280.01</v>
      </c>
      <c r="J7" s="19">
        <f t="shared" si="2"/>
        <v>1.9953237505008588</v>
      </c>
      <c r="K7" s="19">
        <f t="shared" si="3"/>
        <v>11.920528849298506</v>
      </c>
      <c r="L7" s="18">
        <v>27557</v>
      </c>
      <c r="M7" s="18">
        <v>49558.3</v>
      </c>
      <c r="N7" s="18">
        <v>68652.5</v>
      </c>
      <c r="O7" s="19">
        <f t="shared" si="4"/>
        <v>79.839242297782789</v>
      </c>
      <c r="P7" s="19">
        <f t="shared" si="5"/>
        <v>38.528763093165026</v>
      </c>
      <c r="Q7" s="18">
        <v>81699</v>
      </c>
      <c r="R7" s="18">
        <v>81818</v>
      </c>
      <c r="S7" s="18">
        <v>81997</v>
      </c>
      <c r="T7" s="19">
        <f t="shared" si="6"/>
        <v>0.14565661758405213</v>
      </c>
      <c r="U7" s="19">
        <f t="shared" si="7"/>
        <v>0.21877826395169109</v>
      </c>
    </row>
    <row r="8" spans="1:21" ht="16.5">
      <c r="A8" s="83" t="s">
        <v>70</v>
      </c>
      <c r="B8" s="18">
        <v>4008</v>
      </c>
      <c r="C8" s="18">
        <v>4224</v>
      </c>
      <c r="D8" s="18">
        <v>4715</v>
      </c>
      <c r="E8" s="19">
        <f t="shared" si="0"/>
        <v>5.3892215568862412</v>
      </c>
      <c r="F8" s="19">
        <f t="shared" si="1"/>
        <v>11.624053030303031</v>
      </c>
      <c r="G8" s="18">
        <v>3190</v>
      </c>
      <c r="H8" s="18">
        <v>3194</v>
      </c>
      <c r="I8" s="18">
        <v>3316.7</v>
      </c>
      <c r="J8" s="19">
        <f t="shared" si="2"/>
        <v>0.12539184952977678</v>
      </c>
      <c r="K8" s="19">
        <f t="shared" si="3"/>
        <v>3.8415779586725023</v>
      </c>
      <c r="L8" s="18">
        <v>2689</v>
      </c>
      <c r="M8" s="18">
        <v>2488</v>
      </c>
      <c r="N8" s="18">
        <v>2755</v>
      </c>
      <c r="O8" s="19">
        <f t="shared" si="4"/>
        <v>-7.4748977314987002</v>
      </c>
      <c r="P8" s="19">
        <f t="shared" si="5"/>
        <v>10.731511254019296</v>
      </c>
      <c r="Q8" s="18">
        <v>883</v>
      </c>
      <c r="R8" s="18">
        <v>920</v>
      </c>
      <c r="S8" s="18">
        <v>953</v>
      </c>
      <c r="T8" s="19">
        <f t="shared" si="6"/>
        <v>4.1902604756511863</v>
      </c>
      <c r="U8" s="19">
        <f t="shared" si="7"/>
        <v>3.5869565217391255</v>
      </c>
    </row>
    <row r="9" spans="1:21" ht="16.5">
      <c r="A9" s="83" t="s">
        <v>71</v>
      </c>
      <c r="B9" s="18">
        <v>48939</v>
      </c>
      <c r="C9" s="18">
        <v>48949</v>
      </c>
      <c r="D9" s="18">
        <v>48969</v>
      </c>
      <c r="E9" s="19">
        <f t="shared" si="0"/>
        <v>2.0433601013507996E-2</v>
      </c>
      <c r="F9" s="19">
        <f t="shared" si="1"/>
        <v>4.0858853091989999E-2</v>
      </c>
      <c r="G9" s="18">
        <v>35512</v>
      </c>
      <c r="H9" s="18">
        <v>29207</v>
      </c>
      <c r="I9" s="18">
        <v>29207</v>
      </c>
      <c r="J9" s="19">
        <f t="shared" si="2"/>
        <v>-17.75456183825186</v>
      </c>
      <c r="K9" s="19">
        <f t="shared" si="3"/>
        <v>0</v>
      </c>
      <c r="L9" s="18">
        <v>6</v>
      </c>
      <c r="M9" s="18">
        <v>1</v>
      </c>
      <c r="N9" s="18">
        <v>47</v>
      </c>
      <c r="O9" s="19">
        <f t="shared" si="4"/>
        <v>-83.333333333333343</v>
      </c>
      <c r="P9" s="19">
        <f t="shared" si="5"/>
        <v>4600</v>
      </c>
      <c r="Q9" s="18">
        <v>65</v>
      </c>
      <c r="R9" s="18">
        <v>93</v>
      </c>
      <c r="S9" s="18">
        <v>83</v>
      </c>
      <c r="T9" s="19">
        <f t="shared" si="6"/>
        <v>43.076923076923066</v>
      </c>
      <c r="U9" s="19">
        <f t="shared" si="7"/>
        <v>-10.752688172043008</v>
      </c>
    </row>
    <row r="10" spans="1:21" ht="16.5">
      <c r="A10" s="83" t="s">
        <v>72</v>
      </c>
      <c r="B10" s="18">
        <v>0</v>
      </c>
      <c r="C10" s="18">
        <v>0</v>
      </c>
      <c r="D10" s="18">
        <v>0</v>
      </c>
      <c r="E10" s="19">
        <f t="shared" si="0"/>
        <v>0</v>
      </c>
      <c r="F10" s="19">
        <f t="shared" si="1"/>
        <v>0</v>
      </c>
      <c r="G10" s="18">
        <v>0</v>
      </c>
      <c r="H10" s="18">
        <v>0</v>
      </c>
      <c r="I10" s="18">
        <v>0</v>
      </c>
      <c r="J10" s="19">
        <f t="shared" si="2"/>
        <v>0</v>
      </c>
      <c r="K10" s="19">
        <f t="shared" si="3"/>
        <v>0</v>
      </c>
      <c r="L10" s="18">
        <v>445</v>
      </c>
      <c r="M10" s="18">
        <v>68</v>
      </c>
      <c r="N10" s="18">
        <v>53</v>
      </c>
      <c r="O10" s="19">
        <f t="shared" si="4"/>
        <v>-84.719101123595507</v>
      </c>
      <c r="P10" s="19">
        <f t="shared" si="5"/>
        <v>-22.058823529411768</v>
      </c>
      <c r="Q10" s="18">
        <v>80</v>
      </c>
      <c r="R10" s="18">
        <v>90</v>
      </c>
      <c r="S10" s="18">
        <v>95</v>
      </c>
      <c r="T10" s="19">
        <f t="shared" si="6"/>
        <v>12.5</v>
      </c>
      <c r="U10" s="19">
        <f t="shared" si="7"/>
        <v>5.5555555555555571</v>
      </c>
    </row>
    <row r="11" spans="1:21" ht="16.5">
      <c r="A11" s="83" t="s">
        <v>73</v>
      </c>
      <c r="B11" s="18">
        <v>85.5</v>
      </c>
      <c r="C11" s="18">
        <v>86</v>
      </c>
      <c r="D11" s="18">
        <v>96</v>
      </c>
      <c r="E11" s="19">
        <f t="shared" si="0"/>
        <v>0.5847953216374151</v>
      </c>
      <c r="F11" s="19">
        <f t="shared" si="1"/>
        <v>11.627906976744185</v>
      </c>
      <c r="G11" s="18">
        <v>0</v>
      </c>
      <c r="H11" s="18">
        <v>0</v>
      </c>
      <c r="I11" s="18">
        <v>0</v>
      </c>
      <c r="J11" s="19">
        <f t="shared" si="2"/>
        <v>0</v>
      </c>
      <c r="K11" s="19">
        <f t="shared" si="3"/>
        <v>0</v>
      </c>
      <c r="L11" s="18">
        <v>560</v>
      </c>
      <c r="M11" s="18">
        <v>81</v>
      </c>
      <c r="N11" s="18">
        <v>33978.5</v>
      </c>
      <c r="O11" s="19">
        <f t="shared" si="4"/>
        <v>-85.535714285714278</v>
      </c>
      <c r="P11" s="19">
        <f t="shared" si="5"/>
        <v>41848.765432098764</v>
      </c>
      <c r="Q11" s="18">
        <v>66.8</v>
      </c>
      <c r="R11" s="18">
        <v>67</v>
      </c>
      <c r="S11" s="18">
        <v>67</v>
      </c>
      <c r="T11" s="19">
        <f t="shared" si="6"/>
        <v>0.29940119760479433</v>
      </c>
      <c r="U11" s="19">
        <f t="shared" si="7"/>
        <v>0</v>
      </c>
    </row>
    <row r="12" spans="1:21" ht="16.5">
      <c r="A12" s="84" t="s">
        <v>74</v>
      </c>
      <c r="B12" s="242">
        <v>283405</v>
      </c>
      <c r="C12" s="242">
        <v>288165</v>
      </c>
      <c r="D12" s="242">
        <v>292654</v>
      </c>
      <c r="E12" s="19">
        <f t="shared" si="0"/>
        <v>1.6795751662814808</v>
      </c>
      <c r="F12" s="19">
        <f t="shared" si="1"/>
        <v>1.5577880728055078</v>
      </c>
      <c r="G12" s="242">
        <v>273592.17</v>
      </c>
      <c r="H12" s="242">
        <v>273410.58</v>
      </c>
      <c r="I12" s="242">
        <v>287069.92</v>
      </c>
      <c r="J12" s="19">
        <f t="shared" si="2"/>
        <v>-6.6372513511609554E-2</v>
      </c>
      <c r="K12" s="19">
        <f t="shared" si="3"/>
        <v>4.9959076199611445</v>
      </c>
      <c r="L12" s="242">
        <v>123736.3</v>
      </c>
      <c r="M12" s="242">
        <v>132397.1</v>
      </c>
      <c r="N12" s="242">
        <f>SUM(N6:N11)</f>
        <v>199426.6</v>
      </c>
      <c r="O12" s="19">
        <f t="shared" si="4"/>
        <v>6.9994011458238248</v>
      </c>
      <c r="P12" s="19">
        <f t="shared" si="5"/>
        <v>50.627619487133785</v>
      </c>
      <c r="Q12" s="242">
        <v>150719.79999999999</v>
      </c>
      <c r="R12" s="242">
        <v>151432</v>
      </c>
      <c r="S12" s="242">
        <v>152293</v>
      </c>
      <c r="T12" s="19">
        <f t="shared" si="6"/>
        <v>0.47253247416729494</v>
      </c>
      <c r="U12" s="19">
        <f t="shared" si="7"/>
        <v>0.56857203233133191</v>
      </c>
    </row>
    <row r="13" spans="1:21" ht="16.5">
      <c r="A13" s="83" t="s">
        <v>75</v>
      </c>
      <c r="B13" s="18">
        <v>767405.3</v>
      </c>
      <c r="C13" s="18">
        <v>767445.3</v>
      </c>
      <c r="D13" s="18">
        <v>790420</v>
      </c>
      <c r="E13" s="19">
        <f t="shared" si="0"/>
        <v>5.2123695262480396E-3</v>
      </c>
      <c r="F13" s="19">
        <f t="shared" si="1"/>
        <v>2.9936596132649385</v>
      </c>
      <c r="G13" s="18">
        <v>585033</v>
      </c>
      <c r="H13" s="18">
        <v>587740</v>
      </c>
      <c r="I13" s="18">
        <v>589041</v>
      </c>
      <c r="J13" s="19">
        <f t="shared" si="2"/>
        <v>0.46270894120503669</v>
      </c>
      <c r="K13" s="19">
        <f t="shared" si="3"/>
        <v>0.22135638207370789</v>
      </c>
      <c r="L13" s="18">
        <v>464596.8</v>
      </c>
      <c r="M13" s="18">
        <v>453345.8</v>
      </c>
      <c r="N13" s="18">
        <v>456785.39999999997</v>
      </c>
      <c r="O13" s="19">
        <f t="shared" si="4"/>
        <v>-2.4216697144706956</v>
      </c>
      <c r="P13" s="19">
        <f t="shared" si="5"/>
        <v>0.75871442947084233</v>
      </c>
      <c r="Q13" s="18">
        <v>453519</v>
      </c>
      <c r="R13" s="18">
        <v>453519</v>
      </c>
      <c r="S13" s="18">
        <v>453519</v>
      </c>
      <c r="T13" s="19">
        <f t="shared" si="6"/>
        <v>0</v>
      </c>
      <c r="U13" s="19">
        <f t="shared" si="7"/>
        <v>0</v>
      </c>
    </row>
    <row r="14" spans="1:21" ht="16.5">
      <c r="A14" s="101" t="s">
        <v>76</v>
      </c>
      <c r="B14" s="233">
        <v>686177</v>
      </c>
      <c r="C14" s="233">
        <v>680723.46000000008</v>
      </c>
      <c r="D14" s="233">
        <v>703242.41</v>
      </c>
      <c r="E14" s="19">
        <f t="shared" si="0"/>
        <v>-0.7947716114063752</v>
      </c>
      <c r="F14" s="19">
        <f t="shared" si="1"/>
        <v>3.3080907774208299</v>
      </c>
      <c r="G14" s="233">
        <v>507531.5</v>
      </c>
      <c r="H14" s="233">
        <v>468100.2</v>
      </c>
      <c r="I14" s="233">
        <v>511195</v>
      </c>
      <c r="J14" s="19">
        <f t="shared" si="2"/>
        <v>-7.7692320575175984</v>
      </c>
      <c r="K14" s="19">
        <f t="shared" si="3"/>
        <v>9.2063195016793316</v>
      </c>
      <c r="L14" s="233">
        <v>342754.68</v>
      </c>
      <c r="M14" s="233">
        <v>323802.68</v>
      </c>
      <c r="N14" s="233">
        <v>345340.28</v>
      </c>
      <c r="O14" s="19">
        <f t="shared" si="4"/>
        <v>-5.5293191036807912</v>
      </c>
      <c r="P14" s="19">
        <f t="shared" si="5"/>
        <v>6.6514582275847971</v>
      </c>
      <c r="Q14" s="233">
        <v>364492</v>
      </c>
      <c r="R14" s="233">
        <v>363842</v>
      </c>
      <c r="S14" s="233">
        <v>363859</v>
      </c>
      <c r="T14" s="19">
        <f t="shared" si="6"/>
        <v>-0.17833038859563999</v>
      </c>
      <c r="U14" s="19">
        <f t="shared" si="7"/>
        <v>4.6723577816720763E-3</v>
      </c>
    </row>
    <row r="15" spans="1:21" ht="15.75">
      <c r="A15" s="102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spans="1:21" s="470" customFormat="1" ht="15.75">
      <c r="A16" s="680" t="s">
        <v>67</v>
      </c>
      <c r="B16" s="646" t="s">
        <v>267</v>
      </c>
      <c r="C16" s="646"/>
      <c r="D16" s="646"/>
      <c r="E16" s="646"/>
      <c r="F16" s="646"/>
      <c r="G16" s="646" t="s">
        <v>301</v>
      </c>
      <c r="H16" s="646"/>
      <c r="I16" s="646"/>
      <c r="J16" s="646"/>
      <c r="K16" s="646"/>
      <c r="L16" s="646" t="s">
        <v>491</v>
      </c>
      <c r="M16" s="646"/>
      <c r="N16" s="646"/>
      <c r="O16" s="646"/>
      <c r="P16" s="646"/>
      <c r="Q16" s="647" t="s">
        <v>34</v>
      </c>
      <c r="R16" s="647"/>
      <c r="S16" s="647"/>
      <c r="T16" s="647"/>
      <c r="U16" s="647"/>
    </row>
    <row r="17" spans="1:21" ht="15" customHeight="1">
      <c r="A17" s="679"/>
      <c r="B17" s="3" t="s">
        <v>4</v>
      </c>
      <c r="C17" s="3" t="s">
        <v>481</v>
      </c>
      <c r="D17" s="3" t="s">
        <v>482</v>
      </c>
      <c r="E17" s="627" t="s">
        <v>478</v>
      </c>
      <c r="F17" s="627" t="s">
        <v>479</v>
      </c>
      <c r="G17" s="3" t="s">
        <v>4</v>
      </c>
      <c r="H17" s="3" t="s">
        <v>481</v>
      </c>
      <c r="I17" s="3" t="s">
        <v>482</v>
      </c>
      <c r="J17" s="627" t="s">
        <v>478</v>
      </c>
      <c r="K17" s="627" t="s">
        <v>479</v>
      </c>
      <c r="L17" s="3" t="s">
        <v>4</v>
      </c>
      <c r="M17" s="3" t="s">
        <v>481</v>
      </c>
      <c r="N17" s="3" t="s">
        <v>482</v>
      </c>
      <c r="O17" s="627" t="s">
        <v>478</v>
      </c>
      <c r="P17" s="627" t="s">
        <v>479</v>
      </c>
      <c r="Q17" s="3" t="s">
        <v>4</v>
      </c>
      <c r="R17" s="3" t="s">
        <v>481</v>
      </c>
      <c r="S17" s="3" t="s">
        <v>482</v>
      </c>
      <c r="T17" s="627" t="s">
        <v>478</v>
      </c>
      <c r="U17" s="627" t="s">
        <v>479</v>
      </c>
    </row>
    <row r="18" spans="1:21" ht="45">
      <c r="A18" s="679"/>
      <c r="B18" s="371" t="s">
        <v>477</v>
      </c>
      <c r="C18" s="371" t="s">
        <v>520</v>
      </c>
      <c r="D18" s="371" t="s">
        <v>553</v>
      </c>
      <c r="E18" s="627"/>
      <c r="F18" s="627"/>
      <c r="G18" s="371" t="s">
        <v>477</v>
      </c>
      <c r="H18" s="371" t="s">
        <v>520</v>
      </c>
      <c r="I18" s="371" t="s">
        <v>553</v>
      </c>
      <c r="J18" s="627"/>
      <c r="K18" s="627"/>
      <c r="L18" s="371" t="s">
        <v>477</v>
      </c>
      <c r="M18" s="371" t="s">
        <v>520</v>
      </c>
      <c r="N18" s="371" t="s">
        <v>553</v>
      </c>
      <c r="O18" s="627"/>
      <c r="P18" s="627"/>
      <c r="Q18" s="371" t="s">
        <v>477</v>
      </c>
      <c r="R18" s="371" t="s">
        <v>520</v>
      </c>
      <c r="S18" s="371" t="s">
        <v>553</v>
      </c>
      <c r="T18" s="627"/>
      <c r="U18" s="627"/>
    </row>
    <row r="19" spans="1:21" ht="16.5">
      <c r="A19" s="83" t="s">
        <v>68</v>
      </c>
      <c r="B19" s="18">
        <v>90192.55</v>
      </c>
      <c r="C19" s="18">
        <v>91486.42</v>
      </c>
      <c r="D19" s="18">
        <v>87294.42</v>
      </c>
      <c r="E19" s="19">
        <f t="shared" ref="E19:E27" si="8">IFERROR(C19/B19*100-100,0)</f>
        <v>1.4345641630045805</v>
      </c>
      <c r="F19" s="19">
        <f t="shared" ref="F19:F27" si="9">IFERROR(D19/C19*100-100,0)</f>
        <v>-4.5821008188974872</v>
      </c>
      <c r="G19" s="18">
        <v>48074</v>
      </c>
      <c r="H19" s="18">
        <v>48296.5</v>
      </c>
      <c r="I19" s="18">
        <v>51736</v>
      </c>
      <c r="J19" s="19">
        <f t="shared" ref="J19:J27" si="10">IFERROR(H19/G19*100-100,0)</f>
        <v>0.46282813995091487</v>
      </c>
      <c r="K19" s="19">
        <f t="shared" ref="K19:K27" si="11">IFERROR(I19/H19*100-100,0)</f>
        <v>7.1216340728624203</v>
      </c>
      <c r="L19" s="18">
        <v>33462</v>
      </c>
      <c r="M19" s="18">
        <v>34099.880000000005</v>
      </c>
      <c r="N19" s="18">
        <v>35558.9</v>
      </c>
      <c r="O19" s="19">
        <f t="shared" ref="O19:O27" si="12">IFERROR(M19/L19*100-100,0)</f>
        <v>1.9062817524356177</v>
      </c>
      <c r="P19" s="19">
        <f t="shared" ref="P19:P27" si="13">IFERROR(N19/M19*100-100,0)</f>
        <v>4.2786660832824026</v>
      </c>
      <c r="Q19" s="18">
        <f t="shared" ref="Q19:S24" si="14">B6+G6+L6+Q6+B19+G19+L19</f>
        <v>513615.2</v>
      </c>
      <c r="R19" s="18">
        <f t="shared" si="14"/>
        <v>524481.51</v>
      </c>
      <c r="S19" s="18">
        <f t="shared" si="14"/>
        <v>534805.13</v>
      </c>
      <c r="T19" s="19">
        <f t="shared" ref="T19:T27" si="15">IFERROR(R19/Q19*100-100,0)</f>
        <v>2.115651951110479</v>
      </c>
      <c r="U19" s="19">
        <f t="shared" ref="U19:U27" si="16">IFERROR(S19/R19*100-100,0)</f>
        <v>1.9683477497614632</v>
      </c>
    </row>
    <row r="20" spans="1:21" ht="16.5">
      <c r="A20" s="83" t="s">
        <v>69</v>
      </c>
      <c r="B20" s="18">
        <v>137076</v>
      </c>
      <c r="C20" s="18">
        <v>138889</v>
      </c>
      <c r="D20" s="18">
        <v>132705</v>
      </c>
      <c r="E20" s="19">
        <f t="shared" si="8"/>
        <v>1.3226239458402631</v>
      </c>
      <c r="F20" s="19">
        <f t="shared" si="9"/>
        <v>-4.4524764380188486</v>
      </c>
      <c r="G20" s="18">
        <v>10259</v>
      </c>
      <c r="H20" s="18">
        <v>10528</v>
      </c>
      <c r="I20" s="18">
        <v>9657</v>
      </c>
      <c r="J20" s="19">
        <f t="shared" si="10"/>
        <v>2.6220879227994942</v>
      </c>
      <c r="K20" s="19">
        <f t="shared" si="11"/>
        <v>-8.2731762917933196</v>
      </c>
      <c r="L20" s="18">
        <v>80334</v>
      </c>
      <c r="M20" s="18">
        <v>84128</v>
      </c>
      <c r="N20" s="18">
        <v>83800.12</v>
      </c>
      <c r="O20" s="19">
        <f t="shared" si="12"/>
        <v>4.7227823835486902</v>
      </c>
      <c r="P20" s="19">
        <f t="shared" si="13"/>
        <v>-0.38973944465577404</v>
      </c>
      <c r="Q20" s="18">
        <f t="shared" si="14"/>
        <v>609006.32000000007</v>
      </c>
      <c r="R20" s="18">
        <f t="shared" si="14"/>
        <v>641915.47</v>
      </c>
      <c r="S20" s="18">
        <f t="shared" si="14"/>
        <v>673054.63</v>
      </c>
      <c r="T20" s="19">
        <f t="shared" si="15"/>
        <v>5.4037452353532132</v>
      </c>
      <c r="U20" s="19">
        <f t="shared" si="16"/>
        <v>4.8509751603275788</v>
      </c>
    </row>
    <row r="21" spans="1:21" ht="16.5">
      <c r="A21" s="83" t="s">
        <v>70</v>
      </c>
      <c r="B21" s="18">
        <v>1413</v>
      </c>
      <c r="C21" s="18">
        <v>1450</v>
      </c>
      <c r="D21" s="18">
        <v>1609</v>
      </c>
      <c r="E21" s="19">
        <f t="shared" si="8"/>
        <v>2.618542108987981</v>
      </c>
      <c r="F21" s="19">
        <f t="shared" si="9"/>
        <v>10.965517241379303</v>
      </c>
      <c r="G21" s="18">
        <v>1105.58</v>
      </c>
      <c r="H21" s="18">
        <v>1257.58</v>
      </c>
      <c r="I21" s="18">
        <v>1245</v>
      </c>
      <c r="J21" s="19">
        <f t="shared" si="10"/>
        <v>13.748439732990818</v>
      </c>
      <c r="K21" s="19">
        <f t="shared" si="11"/>
        <v>-1.0003339747769502</v>
      </c>
      <c r="L21" s="18">
        <v>2225</v>
      </c>
      <c r="M21" s="18">
        <v>2372.92</v>
      </c>
      <c r="N21" s="18">
        <v>2647.4</v>
      </c>
      <c r="O21" s="19">
        <f t="shared" si="12"/>
        <v>6.6480898876404524</v>
      </c>
      <c r="P21" s="19">
        <f t="shared" si="13"/>
        <v>11.567183048733213</v>
      </c>
      <c r="Q21" s="18">
        <f t="shared" si="14"/>
        <v>15513.58</v>
      </c>
      <c r="R21" s="18">
        <f t="shared" si="14"/>
        <v>15906.5</v>
      </c>
      <c r="S21" s="18">
        <f t="shared" si="14"/>
        <v>17241.100000000002</v>
      </c>
      <c r="T21" s="19">
        <f t="shared" si="15"/>
        <v>2.5327487272441402</v>
      </c>
      <c r="U21" s="19">
        <f t="shared" si="16"/>
        <v>8.3902807028573392</v>
      </c>
    </row>
    <row r="22" spans="1:21" ht="16.5">
      <c r="A22" s="83" t="s">
        <v>71</v>
      </c>
      <c r="B22" s="18">
        <v>5934</v>
      </c>
      <c r="C22" s="18">
        <v>6017</v>
      </c>
      <c r="D22" s="18">
        <v>6595</v>
      </c>
      <c r="E22" s="19">
        <f t="shared" si="8"/>
        <v>1.3987192450286585</v>
      </c>
      <c r="F22" s="19">
        <f t="shared" si="9"/>
        <v>9.6061160046534866</v>
      </c>
      <c r="G22" s="18">
        <v>2</v>
      </c>
      <c r="H22" s="18">
        <v>2</v>
      </c>
      <c r="I22" s="18">
        <v>2</v>
      </c>
      <c r="J22" s="19">
        <f t="shared" si="10"/>
        <v>0</v>
      </c>
      <c r="K22" s="19">
        <f t="shared" si="11"/>
        <v>0</v>
      </c>
      <c r="L22" s="18">
        <v>560</v>
      </c>
      <c r="M22" s="18">
        <v>566</v>
      </c>
      <c r="N22" s="18">
        <v>566</v>
      </c>
      <c r="O22" s="19">
        <f t="shared" si="12"/>
        <v>1.0714285714285694</v>
      </c>
      <c r="P22" s="19">
        <f t="shared" si="13"/>
        <v>0</v>
      </c>
      <c r="Q22" s="18">
        <f t="shared" si="14"/>
        <v>91018</v>
      </c>
      <c r="R22" s="18">
        <f t="shared" si="14"/>
        <v>84835</v>
      </c>
      <c r="S22" s="18">
        <f t="shared" si="14"/>
        <v>85469</v>
      </c>
      <c r="T22" s="19">
        <f t="shared" si="15"/>
        <v>-6.793161792172981</v>
      </c>
      <c r="U22" s="19">
        <f t="shared" si="16"/>
        <v>0.74733305828962671</v>
      </c>
    </row>
    <row r="23" spans="1:21" ht="16.5">
      <c r="A23" s="83" t="s">
        <v>72</v>
      </c>
      <c r="B23" s="18">
        <v>0</v>
      </c>
      <c r="C23" s="18">
        <v>0</v>
      </c>
      <c r="D23" s="18">
        <v>0</v>
      </c>
      <c r="E23" s="19">
        <f t="shared" si="8"/>
        <v>0</v>
      </c>
      <c r="F23" s="19">
        <f t="shared" si="9"/>
        <v>0</v>
      </c>
      <c r="G23" s="18">
        <v>207</v>
      </c>
      <c r="H23" s="18">
        <v>207.5</v>
      </c>
      <c r="I23" s="18">
        <v>207</v>
      </c>
      <c r="J23" s="19">
        <f t="shared" si="10"/>
        <v>0.24154589371980251</v>
      </c>
      <c r="K23" s="19">
        <f t="shared" si="11"/>
        <v>-0.24096385542168264</v>
      </c>
      <c r="L23" s="18">
        <v>0</v>
      </c>
      <c r="M23" s="18">
        <v>0</v>
      </c>
      <c r="N23" s="18">
        <v>0</v>
      </c>
      <c r="O23" s="19">
        <f t="shared" si="12"/>
        <v>0</v>
      </c>
      <c r="P23" s="19">
        <f t="shared" si="13"/>
        <v>0</v>
      </c>
      <c r="Q23" s="18">
        <f t="shared" si="14"/>
        <v>732</v>
      </c>
      <c r="R23" s="18">
        <f t="shared" si="14"/>
        <v>365.5</v>
      </c>
      <c r="S23" s="18">
        <f t="shared" si="14"/>
        <v>355</v>
      </c>
      <c r="T23" s="19">
        <f t="shared" si="15"/>
        <v>-50.068306010928957</v>
      </c>
      <c r="U23" s="19">
        <f t="shared" si="16"/>
        <v>-2.8727770177838607</v>
      </c>
    </row>
    <row r="24" spans="1:21" ht="16.5">
      <c r="A24" s="83" t="s">
        <v>73</v>
      </c>
      <c r="B24" s="18">
        <v>13925.5</v>
      </c>
      <c r="C24" s="18">
        <v>14327.5</v>
      </c>
      <c r="D24" s="18">
        <v>9888.7999999999993</v>
      </c>
      <c r="E24" s="19">
        <f t="shared" si="8"/>
        <v>2.8867904204516748</v>
      </c>
      <c r="F24" s="19">
        <f t="shared" si="9"/>
        <v>-30.980282673180952</v>
      </c>
      <c r="G24" s="18">
        <v>206</v>
      </c>
      <c r="H24" s="18">
        <v>261</v>
      </c>
      <c r="I24" s="18">
        <v>171</v>
      </c>
      <c r="J24" s="19">
        <f t="shared" si="10"/>
        <v>26.699029126213603</v>
      </c>
      <c r="K24" s="19">
        <f t="shared" si="11"/>
        <v>-34.482758620689651</v>
      </c>
      <c r="L24" s="18">
        <v>0</v>
      </c>
      <c r="M24" s="18">
        <v>244</v>
      </c>
      <c r="N24" s="18">
        <v>0</v>
      </c>
      <c r="O24" s="19">
        <f t="shared" si="12"/>
        <v>0</v>
      </c>
      <c r="P24" s="19">
        <f t="shared" si="13"/>
        <v>-100</v>
      </c>
      <c r="Q24" s="18">
        <f t="shared" si="14"/>
        <v>14843.8</v>
      </c>
      <c r="R24" s="18">
        <f t="shared" si="14"/>
        <v>15066.5</v>
      </c>
      <c r="S24" s="18">
        <f t="shared" si="14"/>
        <v>44201.3</v>
      </c>
      <c r="T24" s="19">
        <f t="shared" si="15"/>
        <v>1.5002896832347403</v>
      </c>
      <c r="U24" s="19">
        <f t="shared" si="16"/>
        <v>193.37470547240565</v>
      </c>
    </row>
    <row r="25" spans="1:21" ht="16.5">
      <c r="A25" s="84" t="s">
        <v>74</v>
      </c>
      <c r="B25" s="242">
        <v>248541.05</v>
      </c>
      <c r="C25" s="242">
        <v>252169.91999999998</v>
      </c>
      <c r="D25" s="242">
        <f>SUM(D19:D24)</f>
        <v>238092.21999999997</v>
      </c>
      <c r="E25" s="19">
        <f t="shared" si="8"/>
        <v>1.4600686687370228</v>
      </c>
      <c r="F25" s="19">
        <f t="shared" si="9"/>
        <v>-5.5826246048696078</v>
      </c>
      <c r="G25" s="242">
        <v>59844.58</v>
      </c>
      <c r="H25" s="242">
        <v>60552.58</v>
      </c>
      <c r="I25" s="242">
        <f>SUM(I19:I24)</f>
        <v>63018</v>
      </c>
      <c r="J25" s="19">
        <f t="shared" si="10"/>
        <v>1.1830645314913966</v>
      </c>
      <c r="K25" s="19">
        <f t="shared" si="11"/>
        <v>4.0715358453760331</v>
      </c>
      <c r="L25" s="242">
        <v>116581</v>
      </c>
      <c r="M25" s="242">
        <v>121410.8</v>
      </c>
      <c r="N25" s="242">
        <v>122572.41999999998</v>
      </c>
      <c r="O25" s="19">
        <f t="shared" si="12"/>
        <v>4.1428706221425529</v>
      </c>
      <c r="P25" s="19">
        <f t="shared" si="13"/>
        <v>0.95676826114315361</v>
      </c>
      <c r="Q25" s="21">
        <f t="shared" ref="Q25:R27" si="17">B12+G12+L12+Q12+B25+G25+L25</f>
        <v>1256419.9000000001</v>
      </c>
      <c r="R25" s="21">
        <f t="shared" si="17"/>
        <v>1279537.9800000002</v>
      </c>
      <c r="S25" s="242">
        <f>SUM(S19:S24)</f>
        <v>1355126.1600000001</v>
      </c>
      <c r="T25" s="22">
        <f t="shared" si="15"/>
        <v>1.8399963260690129</v>
      </c>
      <c r="U25" s="22">
        <f t="shared" si="16"/>
        <v>5.9074588782429061</v>
      </c>
    </row>
    <row r="26" spans="1:21" ht="16.5">
      <c r="A26" s="83" t="s">
        <v>75</v>
      </c>
      <c r="B26" s="18">
        <v>764864</v>
      </c>
      <c r="C26" s="18">
        <v>764864</v>
      </c>
      <c r="D26" s="18">
        <v>545061</v>
      </c>
      <c r="E26" s="19">
        <f t="shared" si="8"/>
        <v>0</v>
      </c>
      <c r="F26" s="19">
        <f t="shared" si="9"/>
        <v>-28.737527194377037</v>
      </c>
      <c r="G26" s="18">
        <v>220604.79999999999</v>
      </c>
      <c r="H26" s="18">
        <v>204628</v>
      </c>
      <c r="I26" s="18">
        <v>202951</v>
      </c>
      <c r="J26" s="19">
        <f t="shared" si="10"/>
        <v>-7.2422721536430714</v>
      </c>
      <c r="K26" s="19">
        <f t="shared" si="11"/>
        <v>-0.819535938385755</v>
      </c>
      <c r="L26" s="18">
        <v>355356</v>
      </c>
      <c r="M26" s="18">
        <v>355456</v>
      </c>
      <c r="N26" s="18">
        <v>355456</v>
      </c>
      <c r="O26" s="19">
        <f t="shared" si="12"/>
        <v>2.8140794020643511E-2</v>
      </c>
      <c r="P26" s="19">
        <f t="shared" si="13"/>
        <v>0</v>
      </c>
      <c r="Q26" s="18">
        <f t="shared" si="17"/>
        <v>3611378.9</v>
      </c>
      <c r="R26" s="18">
        <f t="shared" si="17"/>
        <v>3586998.1</v>
      </c>
      <c r="S26" s="18">
        <f>D13+I13+N13+S13+D26+I26+N26</f>
        <v>3393233.4</v>
      </c>
      <c r="T26" s="19">
        <f t="shared" si="15"/>
        <v>-0.67511055126338704</v>
      </c>
      <c r="U26" s="19">
        <f t="shared" si="16"/>
        <v>-5.4018623539276547</v>
      </c>
    </row>
    <row r="27" spans="1:21" ht="16.5">
      <c r="A27" s="83" t="s">
        <v>76</v>
      </c>
      <c r="B27" s="18">
        <v>558123</v>
      </c>
      <c r="C27" s="18">
        <v>561368</v>
      </c>
      <c r="D27" s="18">
        <v>415948</v>
      </c>
      <c r="E27" s="19">
        <f t="shared" si="8"/>
        <v>0.5814130576951726</v>
      </c>
      <c r="F27" s="19">
        <f t="shared" si="9"/>
        <v>-25.904575964429753</v>
      </c>
      <c r="G27" s="18">
        <v>131421</v>
      </c>
      <c r="H27" s="18">
        <v>131473</v>
      </c>
      <c r="I27" s="18">
        <v>131946</v>
      </c>
      <c r="J27" s="19">
        <f t="shared" si="10"/>
        <v>3.9567496823195825E-2</v>
      </c>
      <c r="K27" s="19">
        <f t="shared" si="11"/>
        <v>0.35976968655160135</v>
      </c>
      <c r="L27" s="18">
        <v>293792</v>
      </c>
      <c r="M27" s="18">
        <v>294183</v>
      </c>
      <c r="N27" s="18">
        <v>291976.59999999998</v>
      </c>
      <c r="O27" s="19">
        <f t="shared" si="12"/>
        <v>0.13308735431868968</v>
      </c>
      <c r="P27" s="19">
        <f t="shared" si="13"/>
        <v>-0.75000934792289797</v>
      </c>
      <c r="Q27" s="18">
        <f t="shared" si="17"/>
        <v>2884291.1799999997</v>
      </c>
      <c r="R27" s="18">
        <f t="shared" si="17"/>
        <v>2823492.34</v>
      </c>
      <c r="S27" s="18">
        <f>D14+I14+N14+S14+D27+I27+N27</f>
        <v>2763507.2900000005</v>
      </c>
      <c r="T27" s="19">
        <f t="shared" si="15"/>
        <v>-2.1079300322237202</v>
      </c>
      <c r="U27" s="19">
        <f t="shared" si="16"/>
        <v>-2.1244984146122903</v>
      </c>
    </row>
    <row r="28" spans="1:21" ht="15.75" customHeight="1"/>
    <row r="29" spans="1:21" ht="15.75">
      <c r="A29" s="27" t="s">
        <v>77</v>
      </c>
      <c r="Q29" s="26"/>
      <c r="R29" s="26"/>
      <c r="S29" s="26"/>
    </row>
    <row r="30" spans="1:21">
      <c r="Q30" s="26"/>
      <c r="R30" s="26"/>
      <c r="S30" s="26"/>
    </row>
    <row r="31" spans="1:21">
      <c r="A31" s="454"/>
      <c r="B31" s="454"/>
      <c r="C31" s="454"/>
      <c r="G31" s="26"/>
      <c r="H31" s="26"/>
      <c r="I31" s="26"/>
      <c r="J31" s="26"/>
      <c r="K31" s="26"/>
      <c r="L31" s="26"/>
      <c r="M31" s="26"/>
      <c r="S31" s="26"/>
    </row>
    <row r="32" spans="1:21">
      <c r="A32" s="454"/>
      <c r="B32" s="454"/>
      <c r="C32" s="454"/>
      <c r="G32" s="26"/>
      <c r="H32" s="26"/>
      <c r="I32" s="26"/>
      <c r="J32" s="26"/>
      <c r="K32" s="26"/>
      <c r="L32" s="26"/>
      <c r="M32" s="26"/>
    </row>
    <row r="33" spans="1:11" ht="38.25" customHeight="1">
      <c r="A33" s="488"/>
      <c r="B33" s="488"/>
      <c r="C33" s="488"/>
      <c r="G33" s="26"/>
      <c r="K33" s="26"/>
    </row>
    <row r="34" spans="1:11" ht="18">
      <c r="A34" s="483"/>
      <c r="B34" s="484"/>
      <c r="C34" s="485"/>
      <c r="G34" s="26"/>
      <c r="K34" s="26"/>
    </row>
    <row r="35" spans="1:11" ht="18">
      <c r="A35" s="483"/>
      <c r="B35" s="484"/>
      <c r="C35" s="485"/>
      <c r="K35" s="26"/>
    </row>
    <row r="36" spans="1:11" ht="18">
      <c r="A36" s="483"/>
      <c r="B36" s="484"/>
      <c r="C36" s="485"/>
      <c r="F36" s="4"/>
      <c r="G36" s="4"/>
      <c r="K36" s="26"/>
    </row>
    <row r="37" spans="1:11" ht="18">
      <c r="A37" s="483"/>
      <c r="B37" s="484"/>
      <c r="C37" s="485"/>
      <c r="F37" s="4"/>
      <c r="G37" s="322"/>
      <c r="H37" s="323"/>
      <c r="K37" s="26"/>
    </row>
    <row r="38" spans="1:11" ht="18">
      <c r="A38" s="483"/>
      <c r="B38" s="484"/>
      <c r="C38" s="485"/>
      <c r="F38" s="4"/>
      <c r="G38" s="322"/>
      <c r="H38" s="323"/>
      <c r="K38" s="26"/>
    </row>
    <row r="39" spans="1:11" ht="18">
      <c r="A39" s="483"/>
      <c r="B39" s="484"/>
      <c r="C39" s="485"/>
      <c r="F39" s="4"/>
      <c r="G39" s="322"/>
      <c r="H39" s="323"/>
      <c r="K39" s="26"/>
    </row>
    <row r="40" spans="1:11" ht="18">
      <c r="A40" s="483"/>
      <c r="B40" s="484"/>
      <c r="C40" s="485"/>
      <c r="F40" s="4"/>
      <c r="G40" s="322"/>
      <c r="H40" s="323"/>
    </row>
    <row r="41" spans="1:11" ht="18">
      <c r="A41" s="486"/>
      <c r="B41" s="487"/>
      <c r="C41" s="487"/>
      <c r="F41" s="4"/>
      <c r="G41" s="322"/>
      <c r="H41" s="323"/>
    </row>
    <row r="42" spans="1:11" ht="15.75">
      <c r="F42" s="4"/>
      <c r="G42" s="322"/>
      <c r="H42" s="323"/>
    </row>
    <row r="43" spans="1:11" ht="15.75">
      <c r="F43" s="4"/>
      <c r="G43" s="322"/>
      <c r="H43" s="323"/>
    </row>
    <row r="44" spans="1:11" ht="15.75">
      <c r="F44" s="4"/>
      <c r="G44" s="322"/>
      <c r="H44" s="321"/>
    </row>
  </sheetData>
  <mergeCells count="28"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P4:P5"/>
    <mergeCell ref="T4:T5"/>
    <mergeCell ref="U4:U5"/>
    <mergeCell ref="K4:K5"/>
    <mergeCell ref="O4:O5"/>
    <mergeCell ref="A16:A18"/>
    <mergeCell ref="B16:F16"/>
    <mergeCell ref="G16:K16"/>
    <mergeCell ref="T17:T18"/>
    <mergeCell ref="U17:U18"/>
    <mergeCell ref="E17:E18"/>
    <mergeCell ref="F17:F18"/>
    <mergeCell ref="J17:J18"/>
    <mergeCell ref="L16:P16"/>
    <mergeCell ref="Q16:U16"/>
    <mergeCell ref="K17:K18"/>
    <mergeCell ref="O17:O18"/>
    <mergeCell ref="P17:P18"/>
  </mergeCells>
  <hyperlinks>
    <hyperlink ref="D5" r:id="rId1" display="cf=j=@)^^÷^&amp;                        -;fpg–kf}if_ "/>
    <hyperlink ref="C5" r:id="rId2" display="cf=j=@)^^÷^&amp;                        -;fpg–kf}if_ "/>
    <hyperlink ref="B5" r:id="rId3" display="cf=j=@)^^÷^&amp;                        -;fpg–kf}if_ "/>
    <hyperlink ref="I5" r:id="rId4" display="cf=j=@)^^÷^&amp;                        -;fpg–kf}if_ "/>
    <hyperlink ref="H5" r:id="rId5" display="cf=j=@)^^÷^&amp;                        -;fpg–kf}if_ "/>
    <hyperlink ref="G5" r:id="rId6" display="cf=j=@)^^÷^&amp;                        -;fpg–kf}if_ "/>
    <hyperlink ref="N5" r:id="rId7" display="cf=j=@)^^÷^&amp;                        -;fpg–kf}if_ "/>
    <hyperlink ref="M5" r:id="rId8" display="cf=j=@)^^÷^&amp;                        -;fpg–kf}if_ "/>
    <hyperlink ref="L5" r:id="rId9" display="cf=j=@)^^÷^&amp;                        -;fpg–kf}if_ "/>
    <hyperlink ref="S5" r:id="rId10" display="cf=j=@)^^÷^&amp;                        -;fpg–kf}if_ "/>
    <hyperlink ref="R5" r:id="rId11" display="cf=j=@)^^÷^&amp;                        -;fpg–kf}if_ "/>
    <hyperlink ref="Q5" r:id="rId12" display="cf=j=@)^^÷^&amp;                        -;fpg–kf}if_ "/>
    <hyperlink ref="D18" r:id="rId13" display="cf=j=@)^^÷^&amp;                        -;fpg–kf}if_ "/>
    <hyperlink ref="C18" r:id="rId14" display="cf=j=@)^^÷^&amp;                        -;fpg–kf}if_ "/>
    <hyperlink ref="B18" r:id="rId15" display="cf=j=@)^^÷^&amp;                        -;fpg–kf}if_ "/>
    <hyperlink ref="I18" r:id="rId16" display="cf=j=@)^^÷^&amp;                        -;fpg–kf}if_ "/>
    <hyperlink ref="H18" r:id="rId17" display="cf=j=@)^^÷^&amp;                        -;fpg–kf}if_ "/>
    <hyperlink ref="G18" r:id="rId18" display="cf=j=@)^^÷^&amp;                        -;fpg–kf}if_ "/>
    <hyperlink ref="N18" r:id="rId19" display="cf=j=@)^^÷^&amp;                        -;fpg–kf}if_ "/>
    <hyperlink ref="M18" r:id="rId20" display="cf=j=@)^^÷^&amp;                        -;fpg–kf}if_ "/>
    <hyperlink ref="L18" r:id="rId21" display="cf=j=@)^^÷^&amp;                        -;fpg–kf}if_ "/>
    <hyperlink ref="S18" r:id="rId22" display="cf=j=@)^^÷^&amp;                        -;fpg–kf}if_ "/>
    <hyperlink ref="R18" r:id="rId23" display="cf=j=@)^^÷^&amp;                        -;fpg–kf}if_ "/>
    <hyperlink ref="Q18" r:id="rId24" display="cf=j=@)^^÷^&amp;                        -;fpg–kf}if_ "/>
  </hyperlinks>
  <pageMargins left="0.37" right="0.25" top="0.75" bottom="0.75" header="0.3" footer="0.3"/>
  <pageSetup paperSize="9" scale="49" orientation="landscape" r:id="rId2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G25"/>
  <sheetViews>
    <sheetView view="pageBreakPreview" zoomScale="115" zoomScaleSheetLayoutView="115" workbookViewId="0">
      <pane xSplit="1" ySplit="4" topLeftCell="B5" activePane="bottomRight" state="frozen"/>
      <selection activeCell="F49" sqref="F49"/>
      <selection pane="topRight" activeCell="F49" sqref="F49"/>
      <selection pane="bottomLeft" activeCell="F49" sqref="F49"/>
      <selection pane="bottomRight" activeCell="D4" sqref="D4"/>
    </sheetView>
  </sheetViews>
  <sheetFormatPr defaultColWidth="9.140625" defaultRowHeight="15"/>
  <cols>
    <col min="1" max="1" width="20.85546875" bestFit="1" customWidth="1"/>
    <col min="2" max="2" width="12.28515625" bestFit="1" customWidth="1"/>
    <col min="3" max="3" width="12.5703125" bestFit="1" customWidth="1"/>
    <col min="4" max="4" width="12.7109375" bestFit="1" customWidth="1"/>
    <col min="5" max="5" width="14.42578125" customWidth="1"/>
    <col min="6" max="6" width="14.28515625" bestFit="1" customWidth="1"/>
  </cols>
  <sheetData>
    <row r="1" spans="1:7" ht="18">
      <c r="A1" s="681" t="s">
        <v>282</v>
      </c>
      <c r="B1" s="681"/>
      <c r="C1" s="681"/>
      <c r="D1" s="681"/>
      <c r="E1" s="681"/>
      <c r="F1" s="681"/>
      <c r="G1" s="28"/>
    </row>
    <row r="2" spans="1:7" ht="18.75">
      <c r="A2" s="681" t="s">
        <v>78</v>
      </c>
      <c r="B2" s="681"/>
      <c r="C2" s="681"/>
      <c r="D2" s="681"/>
      <c r="E2" s="681"/>
      <c r="F2" s="681"/>
      <c r="G2" s="28"/>
    </row>
    <row r="3" spans="1:7" ht="15.75">
      <c r="A3" s="682" t="s">
        <v>79</v>
      </c>
      <c r="B3" s="683" t="s">
        <v>3</v>
      </c>
      <c r="C3" s="683"/>
      <c r="D3" s="683"/>
      <c r="E3" s="683"/>
      <c r="F3" s="683"/>
    </row>
    <row r="4" spans="1:7" ht="39" customHeight="1">
      <c r="A4" s="682"/>
      <c r="B4" s="85" t="s">
        <v>493</v>
      </c>
      <c r="C4" s="85" t="s">
        <v>519</v>
      </c>
      <c r="D4" s="85" t="s">
        <v>558</v>
      </c>
      <c r="E4" s="86" t="s">
        <v>495</v>
      </c>
      <c r="F4" s="86" t="s">
        <v>479</v>
      </c>
    </row>
    <row r="5" spans="1:7" ht="15.75">
      <c r="A5" s="25" t="s">
        <v>80</v>
      </c>
      <c r="B5" s="29">
        <v>51196.913233900006</v>
      </c>
      <c r="C5" s="29">
        <v>53576.21020016</v>
      </c>
      <c r="D5" s="29">
        <v>44757.992677230002</v>
      </c>
      <c r="E5" s="33">
        <v>4.6473445681966155</v>
      </c>
      <c r="F5" s="33">
        <v>-16.459203609186346</v>
      </c>
      <c r="G5" s="26"/>
    </row>
    <row r="6" spans="1:7" ht="15.75">
      <c r="A6" s="25" t="s">
        <v>81</v>
      </c>
      <c r="B6" s="29">
        <v>21199.005000700003</v>
      </c>
      <c r="C6" s="29">
        <v>21109.727715749996</v>
      </c>
      <c r="D6" s="29">
        <v>20096.172550420004</v>
      </c>
      <c r="E6" s="33">
        <v>-0.42113903434174915</v>
      </c>
      <c r="F6" s="33">
        <v>-4.8013654130355121</v>
      </c>
      <c r="G6" s="26"/>
    </row>
    <row r="7" spans="1:7" ht="15.75">
      <c r="A7" s="25" t="s">
        <v>82</v>
      </c>
      <c r="B7" s="29">
        <v>4386.2303123199999</v>
      </c>
      <c r="C7" s="29">
        <v>4179.9197718100004</v>
      </c>
      <c r="D7" s="29">
        <v>3313.05111459</v>
      </c>
      <c r="E7" s="33">
        <v>-4.7035957033655222</v>
      </c>
      <c r="F7" s="33">
        <v>-20.738882671057254</v>
      </c>
      <c r="G7" s="26"/>
    </row>
    <row r="8" spans="1:7" ht="15.75">
      <c r="A8" s="25" t="s">
        <v>83</v>
      </c>
      <c r="B8" s="29">
        <v>780.24820045999979</v>
      </c>
      <c r="C8" s="29">
        <v>368.70060540999998</v>
      </c>
      <c r="D8" s="29">
        <v>206.53567398000001</v>
      </c>
      <c r="E8" s="351" t="s">
        <v>474</v>
      </c>
      <c r="F8" s="33">
        <v>-43.982822119228807</v>
      </c>
      <c r="G8" s="26"/>
    </row>
    <row r="9" spans="1:7" ht="15.75">
      <c r="A9" s="25" t="s">
        <v>84</v>
      </c>
      <c r="B9" s="29">
        <v>1373.2428377900003</v>
      </c>
      <c r="C9" s="29">
        <v>2213.1644429700004</v>
      </c>
      <c r="D9" s="29">
        <v>2226.74835979</v>
      </c>
      <c r="E9" s="33">
        <v>61.163370531879877</v>
      </c>
      <c r="F9" s="33">
        <v>0.61377801650249353</v>
      </c>
      <c r="G9" s="26"/>
    </row>
    <row r="10" spans="1:7" ht="15.75">
      <c r="A10" s="25" t="s">
        <v>85</v>
      </c>
      <c r="B10" s="29">
        <v>7279.9916453399992</v>
      </c>
      <c r="C10" s="29">
        <v>7066.8506130999995</v>
      </c>
      <c r="D10" s="29">
        <v>8371.0466067300003</v>
      </c>
      <c r="E10" s="33">
        <v>-2.9277647918240888</v>
      </c>
      <c r="F10" s="33">
        <v>18.455123293711353</v>
      </c>
      <c r="G10" s="26"/>
    </row>
    <row r="11" spans="1:7" ht="15.75">
      <c r="A11" s="25" t="s">
        <v>86</v>
      </c>
      <c r="B11" s="29">
        <v>5725.8333244300011</v>
      </c>
      <c r="C11" s="29">
        <v>5901.8377808899995</v>
      </c>
      <c r="D11" s="29">
        <v>5498.6891903000005</v>
      </c>
      <c r="E11" s="33">
        <v>3.073866221516667</v>
      </c>
      <c r="F11" s="33">
        <v>-6.830899214061489</v>
      </c>
      <c r="G11" s="26"/>
    </row>
    <row r="12" spans="1:7" ht="15.75">
      <c r="A12" s="25" t="s">
        <v>87</v>
      </c>
      <c r="B12" s="29">
        <v>5347.44203655</v>
      </c>
      <c r="C12" s="29">
        <v>6183.24709024</v>
      </c>
      <c r="D12" s="29">
        <v>6646.0084696400008</v>
      </c>
      <c r="E12" s="33">
        <v>15.629997445081884</v>
      </c>
      <c r="F12" s="33">
        <v>7.4841159126642509</v>
      </c>
      <c r="G12" s="26"/>
    </row>
    <row r="13" spans="1:7" ht="15.75">
      <c r="A13" s="25" t="s">
        <v>388</v>
      </c>
      <c r="B13" s="29">
        <v>10417.781029739999</v>
      </c>
      <c r="C13" s="29">
        <v>13211.877528969999</v>
      </c>
      <c r="D13" s="29">
        <v>13625.09273991</v>
      </c>
      <c r="E13" s="354">
        <v>26.820457170808211</v>
      </c>
      <c r="F13" s="354">
        <v>3.1276040065761634</v>
      </c>
      <c r="G13" s="26"/>
    </row>
    <row r="14" spans="1:7" ht="15.75">
      <c r="A14" s="25" t="s">
        <v>88</v>
      </c>
      <c r="B14" s="29">
        <v>5254.5389242699994</v>
      </c>
      <c r="C14" s="29">
        <v>8316.3141525400006</v>
      </c>
      <c r="D14" s="29">
        <v>9155.4288782300009</v>
      </c>
      <c r="E14" s="33">
        <v>58.269151154786925</v>
      </c>
      <c r="F14" s="351">
        <v>10.089983498683907</v>
      </c>
      <c r="G14" s="26"/>
    </row>
    <row r="15" spans="1:7" ht="15.75">
      <c r="A15" s="25" t="s">
        <v>89</v>
      </c>
      <c r="B15" s="29">
        <v>66896.737798579998</v>
      </c>
      <c r="C15" s="29">
        <v>68180.942556159993</v>
      </c>
      <c r="D15" s="29">
        <v>61190.869757549997</v>
      </c>
      <c r="E15" s="33">
        <v>1.9196821845732188</v>
      </c>
      <c r="F15" s="33">
        <v>-10.252238435765733</v>
      </c>
      <c r="G15" s="26"/>
    </row>
    <row r="16" spans="1:7" ht="15.75">
      <c r="A16" s="25" t="s">
        <v>90</v>
      </c>
      <c r="B16" s="29">
        <v>51999.82705724</v>
      </c>
      <c r="C16" s="29">
        <v>49948.187436589993</v>
      </c>
      <c r="D16" s="29">
        <v>48683.330870640006</v>
      </c>
      <c r="E16" s="33">
        <v>-3.9454739308875304</v>
      </c>
      <c r="F16" s="33">
        <v>-2.5323372696071118</v>
      </c>
      <c r="G16" s="26"/>
    </row>
    <row r="17" spans="1:7" ht="15.75">
      <c r="A17" s="25" t="s">
        <v>91</v>
      </c>
      <c r="B17" s="29">
        <v>2578.4911050499995</v>
      </c>
      <c r="C17" s="29">
        <v>2415.3250692799998</v>
      </c>
      <c r="D17" s="29">
        <v>1901.33260748</v>
      </c>
      <c r="E17" s="33">
        <v>-6.327965818863504</v>
      </c>
      <c r="F17" s="351">
        <v>-21.280467310067678</v>
      </c>
      <c r="G17" s="26"/>
    </row>
    <row r="18" spans="1:7" ht="15.75">
      <c r="A18" s="25" t="s">
        <v>92</v>
      </c>
      <c r="B18" s="29">
        <v>88693.813601510003</v>
      </c>
      <c r="C18" s="29">
        <v>75042.078480709999</v>
      </c>
      <c r="D18" s="29">
        <v>88344.058751110002</v>
      </c>
      <c r="E18" s="33">
        <v>-15.391981206418194</v>
      </c>
      <c r="F18" s="353">
        <v>17.726028569183811</v>
      </c>
      <c r="G18" s="26"/>
    </row>
    <row r="19" spans="1:7" ht="15.75">
      <c r="A19" s="25" t="s">
        <v>66</v>
      </c>
      <c r="B19" s="29">
        <v>171.04456168000002</v>
      </c>
      <c r="C19" s="29">
        <v>381.17728148000003</v>
      </c>
      <c r="D19" s="29">
        <v>285.90054903999999</v>
      </c>
      <c r="E19" s="33">
        <v>122.85261673102963</v>
      </c>
      <c r="F19" s="351">
        <v>-24.995385892377513</v>
      </c>
      <c r="G19" s="26"/>
    </row>
    <row r="20" spans="1:7" ht="15.75">
      <c r="A20" s="25" t="s">
        <v>93</v>
      </c>
      <c r="B20" s="29">
        <v>3351.6664817400006</v>
      </c>
      <c r="C20" s="29">
        <v>2475.0307791399996</v>
      </c>
      <c r="D20" s="29">
        <v>3213.3875050800002</v>
      </c>
      <c r="E20" s="33">
        <v>-26.155218825499006</v>
      </c>
      <c r="F20" s="33">
        <v>29.832223993455074</v>
      </c>
      <c r="G20" s="26"/>
    </row>
    <row r="21" spans="1:7" ht="15.75">
      <c r="A21" s="25" t="s">
        <v>387</v>
      </c>
      <c r="B21" s="29">
        <v>3715.2203289099998</v>
      </c>
      <c r="C21" s="29">
        <v>2764.0048471999999</v>
      </c>
      <c r="D21" s="29">
        <v>2966.6289625699997</v>
      </c>
      <c r="E21" s="33">
        <v>-25.603205126439292</v>
      </c>
      <c r="F21" s="33">
        <v>7.3308162095034817</v>
      </c>
      <c r="G21" s="26"/>
    </row>
    <row r="22" spans="1:7" ht="15.75">
      <c r="A22" s="25" t="s">
        <v>94</v>
      </c>
      <c r="B22" s="29">
        <v>9294.4527712599993</v>
      </c>
      <c r="C22" s="29">
        <v>13546.368047280001</v>
      </c>
      <c r="D22" s="29">
        <v>16251.048810119999</v>
      </c>
      <c r="E22" s="33">
        <v>45.746805978374908</v>
      </c>
      <c r="F22" s="33">
        <v>19.966095365193297</v>
      </c>
      <c r="G22" s="26"/>
    </row>
    <row r="23" spans="1:7" ht="15.75">
      <c r="A23" s="90" t="s">
        <v>34</v>
      </c>
      <c r="B23" s="87">
        <v>339662.48025147</v>
      </c>
      <c r="C23" s="87">
        <v>336880.96439967997</v>
      </c>
      <c r="D23" s="87">
        <v>336733.32407441002</v>
      </c>
      <c r="E23" s="169">
        <v>-0.818905829613783</v>
      </c>
      <c r="F23" s="169">
        <v>-4.3825665701547223E-2</v>
      </c>
      <c r="G23" s="26"/>
    </row>
    <row r="24" spans="1:7">
      <c r="A24" s="4" t="s">
        <v>95</v>
      </c>
      <c r="G24" s="26"/>
    </row>
    <row r="25" spans="1:7">
      <c r="A25" t="s">
        <v>96</v>
      </c>
      <c r="G25" s="26"/>
    </row>
  </sheetData>
  <mergeCells count="4">
    <mergeCell ref="A1:F1"/>
    <mergeCell ref="A2:F2"/>
    <mergeCell ref="A3:A4"/>
    <mergeCell ref="B3:F3"/>
  </mergeCells>
  <hyperlinks>
    <hyperlink ref="B4" r:id="rId1" display="cf=j=@)^&amp;÷^*                        -;fpg–kf}if_ 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U61"/>
  <sheetViews>
    <sheetView view="pageBreakPreview" zoomScale="89" zoomScaleSheetLayoutView="89" workbookViewId="0">
      <pane xSplit="1" ySplit="4" topLeftCell="D26" activePane="bottomRight" state="frozen"/>
      <selection activeCell="F49" sqref="F49"/>
      <selection pane="topRight" activeCell="F49" sqref="F49"/>
      <selection pane="bottomLeft" activeCell="F49" sqref="F49"/>
      <selection pane="bottomRight" activeCell="V25" sqref="A25:XFD25"/>
    </sheetView>
  </sheetViews>
  <sheetFormatPr defaultColWidth="20.42578125" defaultRowHeight="15"/>
  <cols>
    <col min="2" max="10" width="15" customWidth="1"/>
    <col min="11" max="13" width="15.42578125" customWidth="1"/>
    <col min="14" max="14" width="15.140625" customWidth="1"/>
    <col min="15" max="16" width="15" customWidth="1"/>
    <col min="17" max="19" width="14.42578125" customWidth="1"/>
    <col min="20" max="21" width="16.140625" customWidth="1"/>
  </cols>
  <sheetData>
    <row r="1" spans="1:21" ht="18">
      <c r="A1" s="681" t="s">
        <v>283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</row>
    <row r="2" spans="1:21" ht="18.75">
      <c r="A2" s="681" t="s">
        <v>549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</row>
    <row r="3" spans="1:21" s="470" customFormat="1" ht="15.75">
      <c r="A3" s="490" t="s">
        <v>79</v>
      </c>
      <c r="B3" s="687" t="s">
        <v>476</v>
      </c>
      <c r="C3" s="687"/>
      <c r="D3" s="687"/>
      <c r="E3" s="687"/>
      <c r="F3" s="687"/>
      <c r="G3" s="687" t="s">
        <v>419</v>
      </c>
      <c r="H3" s="687"/>
      <c r="I3" s="687"/>
      <c r="J3" s="687"/>
      <c r="K3" s="687"/>
      <c r="L3" s="687" t="s">
        <v>299</v>
      </c>
      <c r="M3" s="687"/>
      <c r="N3" s="687"/>
      <c r="O3" s="687"/>
      <c r="P3" s="687"/>
      <c r="Q3" s="687" t="s">
        <v>300</v>
      </c>
      <c r="R3" s="687"/>
      <c r="S3" s="687"/>
      <c r="T3" s="687"/>
      <c r="U3" s="687"/>
    </row>
    <row r="4" spans="1:21" s="30" customFormat="1" ht="30">
      <c r="A4" s="88"/>
      <c r="B4" s="85" t="s">
        <v>493</v>
      </c>
      <c r="C4" s="85" t="s">
        <v>519</v>
      </c>
      <c r="D4" s="85" t="s">
        <v>558</v>
      </c>
      <c r="E4" s="89" t="s">
        <v>495</v>
      </c>
      <c r="F4" s="89" t="s">
        <v>479</v>
      </c>
      <c r="G4" s="85" t="s">
        <v>493</v>
      </c>
      <c r="H4" s="85" t="s">
        <v>519</v>
      </c>
      <c r="I4" s="85" t="s">
        <v>558</v>
      </c>
      <c r="J4" s="89" t="s">
        <v>495</v>
      </c>
      <c r="K4" s="89" t="s">
        <v>479</v>
      </c>
      <c r="L4" s="85" t="s">
        <v>493</v>
      </c>
      <c r="M4" s="85" t="s">
        <v>519</v>
      </c>
      <c r="N4" s="85" t="s">
        <v>558</v>
      </c>
      <c r="O4" s="89" t="s">
        <v>495</v>
      </c>
      <c r="P4" s="89" t="s">
        <v>479</v>
      </c>
      <c r="Q4" s="85" t="s">
        <v>493</v>
      </c>
      <c r="R4" s="85" t="s">
        <v>519</v>
      </c>
      <c r="S4" s="85" t="s">
        <v>558</v>
      </c>
      <c r="T4" s="89" t="s">
        <v>495</v>
      </c>
      <c r="U4" s="89" t="s">
        <v>479</v>
      </c>
    </row>
    <row r="5" spans="1:21" ht="15.75">
      <c r="A5" s="31" t="s">
        <v>80</v>
      </c>
      <c r="B5" s="32">
        <v>9420.2732884199995</v>
      </c>
      <c r="C5" s="32">
        <v>10860.17</v>
      </c>
      <c r="D5" s="32">
        <v>8922.0203979300004</v>
      </c>
      <c r="E5" s="65">
        <f t="shared" ref="E5:F12" si="0">IFERROR(C5/B5*100-100,0)</f>
        <v>15.285084280410558</v>
      </c>
      <c r="F5" s="65">
        <f t="shared" si="0"/>
        <v>-17.846402055124372</v>
      </c>
      <c r="G5" s="32">
        <v>9534.9494251100004</v>
      </c>
      <c r="H5" s="32">
        <v>12430.09815654</v>
      </c>
      <c r="I5" s="32">
        <v>12615.595890560002</v>
      </c>
      <c r="J5" s="33">
        <f t="shared" ref="J5:K12" si="1">IFERROR(H5/G5*100-100,0)</f>
        <v>30.363545755216194</v>
      </c>
      <c r="K5" s="33">
        <f t="shared" si="1"/>
        <v>1.4923271858670262</v>
      </c>
      <c r="L5" s="29">
        <v>13926.191869850001</v>
      </c>
      <c r="M5" s="29">
        <v>12077.5730637</v>
      </c>
      <c r="N5" s="29">
        <v>8752.9629612499994</v>
      </c>
      <c r="O5" s="65">
        <f t="shared" ref="O5:P12" si="2">IFERROR(M5/L5*100-100,0)</f>
        <v>-13.274402818994858</v>
      </c>
      <c r="P5" s="65">
        <f t="shared" si="2"/>
        <v>-27.527137156738476</v>
      </c>
      <c r="Q5" s="32">
        <v>4155.0099114000004</v>
      </c>
      <c r="R5" s="32">
        <v>3726.3591378499996</v>
      </c>
      <c r="S5" s="32">
        <v>2621.8759981299995</v>
      </c>
      <c r="T5" s="33">
        <v>26.176494034491029</v>
      </c>
      <c r="U5" s="33">
        <v>142.00081430938144</v>
      </c>
    </row>
    <row r="6" spans="1:21" ht="15.75">
      <c r="A6" s="31" t="s">
        <v>81</v>
      </c>
      <c r="B6" s="32">
        <v>3461.37524011</v>
      </c>
      <c r="C6" s="32">
        <v>3144.06</v>
      </c>
      <c r="D6" s="32">
        <v>2786.4346002900002</v>
      </c>
      <c r="E6" s="65">
        <f t="shared" si="0"/>
        <v>-9.1673169794765101</v>
      </c>
      <c r="F6" s="65">
        <f t="shared" si="0"/>
        <v>-11.374636607125808</v>
      </c>
      <c r="G6" s="32">
        <v>2912.9923367599999</v>
      </c>
      <c r="H6" s="32">
        <v>3120.0908099400003</v>
      </c>
      <c r="I6" s="32">
        <v>3596.0151988500002</v>
      </c>
      <c r="J6" s="33">
        <f t="shared" si="1"/>
        <v>7.1094753860680271</v>
      </c>
      <c r="K6" s="33">
        <f t="shared" si="1"/>
        <v>15.253542858233416</v>
      </c>
      <c r="L6" s="29">
        <v>7739.6828379299996</v>
      </c>
      <c r="M6" s="29">
        <v>7801.4611665900002</v>
      </c>
      <c r="N6" s="29">
        <v>7047.9475663800004</v>
      </c>
      <c r="O6" s="65">
        <f t="shared" si="2"/>
        <v>0.79820232887635711</v>
      </c>
      <c r="P6" s="65">
        <f t="shared" si="2"/>
        <v>-9.6586214315459813</v>
      </c>
      <c r="Q6" s="32">
        <v>2585.3936019799999</v>
      </c>
      <c r="R6" s="32">
        <v>2408.6874307799999</v>
      </c>
      <c r="S6" s="32">
        <v>2044.3596224399998</v>
      </c>
      <c r="T6" s="33">
        <f t="shared" ref="T6:U12" si="3">IFERROR(R6/Q6*100-100,0)</f>
        <v>-6.8347879821730544</v>
      </c>
      <c r="U6" s="33">
        <f t="shared" si="3"/>
        <v>-15.125574355740326</v>
      </c>
    </row>
    <row r="7" spans="1:21" ht="15.75">
      <c r="A7" s="31" t="s">
        <v>82</v>
      </c>
      <c r="B7" s="32">
        <v>2531.2200331600002</v>
      </c>
      <c r="C7" s="32">
        <v>2433.6999999999998</v>
      </c>
      <c r="D7" s="32">
        <v>1803.81209461</v>
      </c>
      <c r="E7" s="65">
        <f t="shared" si="0"/>
        <v>-3.8526888963602062</v>
      </c>
      <c r="F7" s="65">
        <f t="shared" si="0"/>
        <v>-25.88190431811644</v>
      </c>
      <c r="G7" s="32">
        <v>23.055741310000002</v>
      </c>
      <c r="H7" s="32">
        <v>65.456945969999992</v>
      </c>
      <c r="I7" s="32">
        <v>31.397090619999993</v>
      </c>
      <c r="J7" s="33">
        <f t="shared" si="1"/>
        <v>183.9073577808112</v>
      </c>
      <c r="K7" s="33">
        <f t="shared" si="1"/>
        <v>-52.033981795622111</v>
      </c>
      <c r="L7" s="29">
        <v>1676.29140588</v>
      </c>
      <c r="M7" s="29">
        <v>1547.6816001500001</v>
      </c>
      <c r="N7" s="29">
        <v>1411.2506205899999</v>
      </c>
      <c r="O7" s="65">
        <f t="shared" si="2"/>
        <v>-7.672282115082723</v>
      </c>
      <c r="P7" s="65">
        <f t="shared" si="2"/>
        <v>-8.8151839206964411</v>
      </c>
      <c r="Q7" s="32">
        <v>81.88480027</v>
      </c>
      <c r="R7" s="32">
        <v>64.835749200000009</v>
      </c>
      <c r="S7" s="32">
        <v>17.424801730000002</v>
      </c>
      <c r="T7" s="33">
        <f t="shared" si="3"/>
        <v>-20.820776278117421</v>
      </c>
      <c r="U7" s="33">
        <f t="shared" si="3"/>
        <v>-73.124700577995327</v>
      </c>
    </row>
    <row r="8" spans="1:21" ht="15.75">
      <c r="A8" s="31" t="s">
        <v>83</v>
      </c>
      <c r="B8" s="32">
        <v>4.3035934000000005</v>
      </c>
      <c r="C8" s="32">
        <v>7.27</v>
      </c>
      <c r="D8" s="32">
        <v>14.187999999999999</v>
      </c>
      <c r="E8" s="65">
        <f t="shared" si="0"/>
        <v>68.928598133829269</v>
      </c>
      <c r="F8" s="65">
        <f t="shared" si="0"/>
        <v>95.15818431911967</v>
      </c>
      <c r="G8" s="32">
        <v>64.470213919999992</v>
      </c>
      <c r="H8" s="32">
        <v>208.43328822000001</v>
      </c>
      <c r="I8" s="32">
        <v>68.815692030000008</v>
      </c>
      <c r="J8" s="33">
        <f t="shared" si="1"/>
        <v>223.30168545530404</v>
      </c>
      <c r="K8" s="33">
        <f t="shared" si="1"/>
        <v>-66.98430820831004</v>
      </c>
      <c r="L8" s="29">
        <v>618.8793392099999</v>
      </c>
      <c r="M8" s="29">
        <v>49.771068</v>
      </c>
      <c r="N8" s="29">
        <v>59.036352819999991</v>
      </c>
      <c r="O8" s="65">
        <f t="shared" si="2"/>
        <v>-91.957872100960287</v>
      </c>
      <c r="P8" s="65">
        <f t="shared" si="2"/>
        <v>18.615804708068538</v>
      </c>
      <c r="Q8" s="32">
        <v>23.762076659999998</v>
      </c>
      <c r="R8" s="32">
        <v>2.6182689899999998</v>
      </c>
      <c r="S8" s="32">
        <v>5.5707650300000005</v>
      </c>
      <c r="T8" s="33">
        <f t="shared" si="3"/>
        <v>-88.981312418676453</v>
      </c>
      <c r="U8" s="33">
        <f t="shared" si="3"/>
        <v>112.76519147866472</v>
      </c>
    </row>
    <row r="9" spans="1:21" ht="15.75">
      <c r="A9" s="31" t="s">
        <v>84</v>
      </c>
      <c r="B9" s="32">
        <v>791.96484508000003</v>
      </c>
      <c r="C9" s="32">
        <v>1631.3200000000002</v>
      </c>
      <c r="D9" s="32">
        <v>1856.1625188099999</v>
      </c>
      <c r="E9" s="65">
        <f t="shared" si="0"/>
        <v>105.98389058989267</v>
      </c>
      <c r="F9" s="65">
        <f t="shared" si="0"/>
        <v>13.782857980653688</v>
      </c>
      <c r="G9" s="32">
        <v>14.35300267</v>
      </c>
      <c r="H9" s="32">
        <v>11.003136380000001</v>
      </c>
      <c r="I9" s="32">
        <v>11.948114090000002</v>
      </c>
      <c r="J9" s="33">
        <f t="shared" si="1"/>
        <v>-23.339132354526342</v>
      </c>
      <c r="K9" s="33">
        <f t="shared" si="1"/>
        <v>8.5882577236582591</v>
      </c>
      <c r="L9" s="29">
        <v>197.93552588</v>
      </c>
      <c r="M9" s="29">
        <v>545.67835573000002</v>
      </c>
      <c r="N9" s="29">
        <v>347.70644143999999</v>
      </c>
      <c r="O9" s="65">
        <f t="shared" si="2"/>
        <v>175.68489956715598</v>
      </c>
      <c r="P9" s="65">
        <f t="shared" si="2"/>
        <v>-36.279964600237122</v>
      </c>
      <c r="Q9" s="32">
        <v>356.22607195000001</v>
      </c>
      <c r="R9" s="32">
        <v>3.9823361999999998</v>
      </c>
      <c r="S9" s="32">
        <v>1.7345703099999998</v>
      </c>
      <c r="T9" s="33">
        <f t="shared" si="3"/>
        <v>-98.882076155122363</v>
      </c>
      <c r="U9" s="33">
        <f t="shared" si="3"/>
        <v>-56.443398475497872</v>
      </c>
    </row>
    <row r="10" spans="1:21" ht="15.75">
      <c r="A10" s="31" t="s">
        <v>85</v>
      </c>
      <c r="B10" s="32">
        <v>1913.60934703</v>
      </c>
      <c r="C10" s="32">
        <v>1938.6499999999999</v>
      </c>
      <c r="D10" s="32">
        <v>1963.79785565</v>
      </c>
      <c r="E10" s="65">
        <f t="shared" si="0"/>
        <v>1.3085561590124826</v>
      </c>
      <c r="F10" s="65">
        <f t="shared" si="0"/>
        <v>1.297183898589239</v>
      </c>
      <c r="G10" s="32">
        <v>1857.2429502599998</v>
      </c>
      <c r="H10" s="32">
        <v>1642.4910734499999</v>
      </c>
      <c r="I10" s="32">
        <v>2067.5316133199999</v>
      </c>
      <c r="J10" s="33">
        <f t="shared" si="1"/>
        <v>-11.562939397882019</v>
      </c>
      <c r="K10" s="33">
        <f t="shared" si="1"/>
        <v>25.877799078518947</v>
      </c>
      <c r="L10" s="29">
        <v>1509.4735691899998</v>
      </c>
      <c r="M10" s="29">
        <v>1497.6078910799999</v>
      </c>
      <c r="N10" s="29">
        <v>1551.0789874600002</v>
      </c>
      <c r="O10" s="65">
        <f t="shared" si="2"/>
        <v>-0.7860805483574751</v>
      </c>
      <c r="P10" s="65">
        <f t="shared" si="2"/>
        <v>3.5704336694860359</v>
      </c>
      <c r="Q10" s="32">
        <v>518.45338119000007</v>
      </c>
      <c r="R10" s="32">
        <v>437.44377214000002</v>
      </c>
      <c r="S10" s="32">
        <v>720.12833107999995</v>
      </c>
      <c r="T10" s="33">
        <f t="shared" si="3"/>
        <v>-15.625244619691671</v>
      </c>
      <c r="U10" s="33">
        <f t="shared" si="3"/>
        <v>64.621918734170322</v>
      </c>
    </row>
    <row r="11" spans="1:21" ht="15.75">
      <c r="A11" s="31" t="s">
        <v>86</v>
      </c>
      <c r="B11" s="32">
        <v>941.92206900000008</v>
      </c>
      <c r="C11" s="32">
        <v>916.9899999999999</v>
      </c>
      <c r="D11" s="32">
        <v>726.38069002999998</v>
      </c>
      <c r="E11" s="65">
        <f t="shared" si="0"/>
        <v>-2.6469354334663393</v>
      </c>
      <c r="F11" s="65">
        <f t="shared" si="0"/>
        <v>-20.786410971766315</v>
      </c>
      <c r="G11" s="32">
        <v>196.17213719999998</v>
      </c>
      <c r="H11" s="32">
        <v>387.82676397999995</v>
      </c>
      <c r="I11" s="32">
        <v>475.4364850500001</v>
      </c>
      <c r="J11" s="33">
        <f t="shared" si="1"/>
        <v>97.697170207513039</v>
      </c>
      <c r="K11" s="33">
        <f t="shared" si="1"/>
        <v>22.589911065167783</v>
      </c>
      <c r="L11" s="29">
        <v>3052.4603298100001</v>
      </c>
      <c r="M11" s="29">
        <v>2894.06316105</v>
      </c>
      <c r="N11" s="29">
        <v>2756.0239587799997</v>
      </c>
      <c r="O11" s="65">
        <f t="shared" si="2"/>
        <v>-5.1891638758777816</v>
      </c>
      <c r="P11" s="65">
        <f t="shared" si="2"/>
        <v>-4.7697370302007442</v>
      </c>
      <c r="Q11" s="32">
        <v>519.02415316999998</v>
      </c>
      <c r="R11" s="32">
        <v>550.80698775999997</v>
      </c>
      <c r="S11" s="32">
        <v>506.73049796999999</v>
      </c>
      <c r="T11" s="33">
        <f t="shared" si="3"/>
        <v>6.1235752509555965</v>
      </c>
      <c r="U11" s="33">
        <f t="shared" si="3"/>
        <v>-8.0021660526219023</v>
      </c>
    </row>
    <row r="12" spans="1:21" ht="15.75">
      <c r="A12" s="31" t="s">
        <v>87</v>
      </c>
      <c r="B12" s="32">
        <v>483.97517483000001</v>
      </c>
      <c r="C12" s="32">
        <v>579.89</v>
      </c>
      <c r="D12" s="32">
        <v>717.53387813999996</v>
      </c>
      <c r="E12" s="65">
        <f t="shared" si="0"/>
        <v>19.818129143440217</v>
      </c>
      <c r="F12" s="65">
        <f t="shared" si="0"/>
        <v>23.736204821604105</v>
      </c>
      <c r="G12" s="32">
        <v>901.77177746999996</v>
      </c>
      <c r="H12" s="32">
        <v>1161.84616633</v>
      </c>
      <c r="I12" s="32">
        <v>648.48296898000001</v>
      </c>
      <c r="J12" s="33">
        <f t="shared" si="1"/>
        <v>28.840377949026248</v>
      </c>
      <c r="K12" s="33">
        <f t="shared" si="1"/>
        <v>-44.185126415796859</v>
      </c>
      <c r="L12" s="29">
        <v>3175.0550939699997</v>
      </c>
      <c r="M12" s="29">
        <v>3590.4469995200006</v>
      </c>
      <c r="N12" s="29">
        <v>4351.015720710001</v>
      </c>
      <c r="O12" s="65">
        <f t="shared" si="2"/>
        <v>13.082982602062714</v>
      </c>
      <c r="P12" s="65">
        <f t="shared" si="2"/>
        <v>21.183120689197722</v>
      </c>
      <c r="Q12" s="32">
        <v>147.74476752000001</v>
      </c>
      <c r="R12" s="32">
        <v>130.24139021000002</v>
      </c>
      <c r="S12" s="32">
        <v>118.22027730000001</v>
      </c>
      <c r="T12" s="33">
        <f t="shared" si="3"/>
        <v>-11.847037024597569</v>
      </c>
      <c r="U12" s="33">
        <f t="shared" si="3"/>
        <v>-9.229871464530035</v>
      </c>
    </row>
    <row r="13" spans="1:21" ht="15.75">
      <c r="A13" s="31" t="s">
        <v>388</v>
      </c>
      <c r="B13" s="32">
        <v>1146.5660972200001</v>
      </c>
      <c r="C13" s="32">
        <v>1597.9499999999998</v>
      </c>
      <c r="D13" s="32">
        <v>2013.9012435399998</v>
      </c>
      <c r="E13" s="65"/>
      <c r="F13" s="65"/>
      <c r="G13" s="32">
        <v>0</v>
      </c>
      <c r="H13" s="32">
        <v>1580.3631597100002</v>
      </c>
      <c r="I13" s="32">
        <v>2879.9511260200002</v>
      </c>
      <c r="J13" s="33"/>
      <c r="K13" s="33"/>
      <c r="L13" s="29">
        <v>4351.1291559599995</v>
      </c>
      <c r="M13" s="29">
        <v>3903.28628561</v>
      </c>
      <c r="N13" s="29">
        <v>2684.4337727699999</v>
      </c>
      <c r="O13" s="65"/>
      <c r="P13" s="65"/>
      <c r="Q13" s="32">
        <v>279.79195648999996</v>
      </c>
      <c r="R13" s="32">
        <v>327.20760677999999</v>
      </c>
      <c r="S13" s="32">
        <v>252.14614316000001</v>
      </c>
      <c r="T13" s="33"/>
      <c r="U13" s="33"/>
    </row>
    <row r="14" spans="1:21" ht="15.75">
      <c r="A14" s="31" t="s">
        <v>88</v>
      </c>
      <c r="B14" s="32">
        <v>710.05864892000011</v>
      </c>
      <c r="C14" s="32">
        <v>967.43999999999994</v>
      </c>
      <c r="D14" s="32">
        <v>1458.7667600100001</v>
      </c>
      <c r="E14" s="65">
        <f t="shared" ref="E14:F20" si="4">IFERROR(C14/B14*100-100,0)</f>
        <v>36.247900292669783</v>
      </c>
      <c r="F14" s="65">
        <f t="shared" si="4"/>
        <v>50.786277186182105</v>
      </c>
      <c r="G14" s="32">
        <v>670.5848531800001</v>
      </c>
      <c r="H14" s="32">
        <v>849.87209632000008</v>
      </c>
      <c r="I14" s="32">
        <v>1967.3420151399998</v>
      </c>
      <c r="J14" s="33">
        <f t="shared" ref="J14:K21" si="5">IFERROR(H14/G14*100-100,0)</f>
        <v>26.735951802340409</v>
      </c>
      <c r="K14" s="33">
        <f t="shared" si="5"/>
        <v>131.48683474357082</v>
      </c>
      <c r="L14" s="29">
        <v>2927.5267395800001</v>
      </c>
      <c r="M14" s="29">
        <v>5251.8462527700003</v>
      </c>
      <c r="N14" s="29">
        <v>4020.6416850599999</v>
      </c>
      <c r="O14" s="65">
        <f t="shared" ref="O14:P20" si="6">IFERROR(M14/L14*100-100,0)</f>
        <v>79.395329913313134</v>
      </c>
      <c r="P14" s="65">
        <f t="shared" si="6"/>
        <v>-23.443271345969464</v>
      </c>
      <c r="Q14" s="32">
        <v>253.86237892</v>
      </c>
      <c r="R14" s="32">
        <v>309.25538366000001</v>
      </c>
      <c r="S14" s="32">
        <v>301.40718626</v>
      </c>
      <c r="T14" s="33">
        <f t="shared" ref="T14:U20" si="7">IFERROR(R14/Q14*100-100,0)</f>
        <v>21.820092041860235</v>
      </c>
      <c r="U14" s="33">
        <f t="shared" si="7"/>
        <v>-2.5377722796989133</v>
      </c>
    </row>
    <row r="15" spans="1:21" ht="15.75">
      <c r="A15" s="31" t="s">
        <v>89</v>
      </c>
      <c r="B15" s="32">
        <v>13439.383733649998</v>
      </c>
      <c r="C15" s="32">
        <v>11894.380000000001</v>
      </c>
      <c r="D15" s="32">
        <v>10770.811733049999</v>
      </c>
      <c r="E15" s="65">
        <f t="shared" si="4"/>
        <v>-11.496090626399507</v>
      </c>
      <c r="F15" s="65">
        <f t="shared" si="4"/>
        <v>-9.4462112943255647</v>
      </c>
      <c r="G15" s="32">
        <v>5881.7216464100002</v>
      </c>
      <c r="H15" s="32">
        <v>8464.7603046899985</v>
      </c>
      <c r="I15" s="32">
        <v>9434.0136265500005</v>
      </c>
      <c r="J15" s="33">
        <f t="shared" si="5"/>
        <v>43.916370300464592</v>
      </c>
      <c r="K15" s="33">
        <f t="shared" si="5"/>
        <v>11.45045207391135</v>
      </c>
      <c r="L15" s="29">
        <v>21633.818019469996</v>
      </c>
      <c r="M15" s="29">
        <v>22065.502257599997</v>
      </c>
      <c r="N15" s="29">
        <v>19253.34189308</v>
      </c>
      <c r="O15" s="65">
        <f t="shared" si="6"/>
        <v>1.995414021424665</v>
      </c>
      <c r="P15" s="65">
        <f t="shared" si="6"/>
        <v>-12.744601648718003</v>
      </c>
      <c r="Q15" s="32">
        <v>9671.0010058300013</v>
      </c>
      <c r="R15" s="32">
        <v>9626.5352581499992</v>
      </c>
      <c r="S15" s="32">
        <v>8010.7897043800012</v>
      </c>
      <c r="T15" s="33">
        <f t="shared" si="7"/>
        <v>-0.45978433518098427</v>
      </c>
      <c r="U15" s="33">
        <f t="shared" si="7"/>
        <v>-16.784289575027302</v>
      </c>
    </row>
    <row r="16" spans="1:21" ht="15.75">
      <c r="A16" s="31" t="s">
        <v>90</v>
      </c>
      <c r="B16" s="32">
        <v>5165.7793077600008</v>
      </c>
      <c r="C16" s="32">
        <v>4905.8400000000011</v>
      </c>
      <c r="D16" s="32">
        <v>4699.68110815</v>
      </c>
      <c r="E16" s="65">
        <f t="shared" si="4"/>
        <v>-5.0319475973261376</v>
      </c>
      <c r="F16" s="65">
        <f t="shared" si="4"/>
        <v>-4.2023158490697057</v>
      </c>
      <c r="G16" s="32">
        <v>2801.7284100400002</v>
      </c>
      <c r="H16" s="32">
        <v>3783.2246665599996</v>
      </c>
      <c r="I16" s="32">
        <v>3717.6096181999997</v>
      </c>
      <c r="J16" s="33">
        <f t="shared" si="5"/>
        <v>35.031812969551424</v>
      </c>
      <c r="K16" s="33">
        <f t="shared" si="5"/>
        <v>-1.7343682742389745</v>
      </c>
      <c r="L16" s="29">
        <v>29315.77342456</v>
      </c>
      <c r="M16" s="29">
        <v>28665.429370459999</v>
      </c>
      <c r="N16" s="29">
        <v>28732.17129857</v>
      </c>
      <c r="O16" s="65">
        <f t="shared" si="6"/>
        <v>-2.2184100166197851</v>
      </c>
      <c r="P16" s="65">
        <f t="shared" si="6"/>
        <v>0.23283072877595146</v>
      </c>
      <c r="Q16" s="32">
        <v>5345.6062981200012</v>
      </c>
      <c r="R16" s="32">
        <v>4472.5335984200001</v>
      </c>
      <c r="S16" s="32">
        <v>4007.0493953300002</v>
      </c>
      <c r="T16" s="33">
        <f t="shared" si="7"/>
        <v>-16.332529015596464</v>
      </c>
      <c r="U16" s="33">
        <f t="shared" si="7"/>
        <v>-10.407617804245007</v>
      </c>
    </row>
    <row r="17" spans="1:21" ht="15.75">
      <c r="A17" s="31" t="s">
        <v>91</v>
      </c>
      <c r="B17" s="32">
        <v>250.95575812999999</v>
      </c>
      <c r="C17" s="32">
        <v>255.55</v>
      </c>
      <c r="D17" s="32">
        <v>191.30294592999999</v>
      </c>
      <c r="E17" s="65">
        <f t="shared" si="4"/>
        <v>1.8306979302782622</v>
      </c>
      <c r="F17" s="65">
        <f t="shared" si="4"/>
        <v>-25.140698129524566</v>
      </c>
      <c r="G17" s="32">
        <v>98.564019389999984</v>
      </c>
      <c r="H17" s="32">
        <v>157.72487514999997</v>
      </c>
      <c r="I17" s="32">
        <v>109.43000073000002</v>
      </c>
      <c r="J17" s="33">
        <f t="shared" si="5"/>
        <v>60.022771114793102</v>
      </c>
      <c r="K17" s="33">
        <f t="shared" si="5"/>
        <v>-30.619694182081574</v>
      </c>
      <c r="L17" s="29">
        <v>1364.888649</v>
      </c>
      <c r="M17" s="29">
        <v>1247.7860379099998</v>
      </c>
      <c r="N17" s="29">
        <v>928.98619080000003</v>
      </c>
      <c r="O17" s="65">
        <f t="shared" si="6"/>
        <v>-8.579645759073216</v>
      </c>
      <c r="P17" s="65">
        <f t="shared" si="6"/>
        <v>-25.54923980748967</v>
      </c>
      <c r="Q17" s="32">
        <v>287.89447388000002</v>
      </c>
      <c r="R17" s="32">
        <v>256.95000042000004</v>
      </c>
      <c r="S17" s="32">
        <v>139.17691245</v>
      </c>
      <c r="T17" s="33">
        <f t="shared" si="7"/>
        <v>-10.748547216956396</v>
      </c>
      <c r="U17" s="33">
        <f t="shared" si="7"/>
        <v>-45.835021512937516</v>
      </c>
    </row>
    <row r="18" spans="1:21" ht="15.75">
      <c r="A18" s="31" t="s">
        <v>92</v>
      </c>
      <c r="B18" s="32">
        <v>18642.554695540002</v>
      </c>
      <c r="C18" s="32">
        <v>16796.580000000002</v>
      </c>
      <c r="D18" s="32">
        <v>15871.743926050001</v>
      </c>
      <c r="E18" s="65">
        <f t="shared" si="4"/>
        <v>-9.9019406175143274</v>
      </c>
      <c r="F18" s="65">
        <f t="shared" si="4"/>
        <v>-5.5060975147917048</v>
      </c>
      <c r="G18" s="32">
        <v>14408.159302120002</v>
      </c>
      <c r="H18" s="32">
        <v>12216.70941256</v>
      </c>
      <c r="I18" s="32">
        <v>15116.841127709999</v>
      </c>
      <c r="J18" s="33">
        <f t="shared" si="5"/>
        <v>-15.209783870432048</v>
      </c>
      <c r="K18" s="33">
        <f t="shared" si="5"/>
        <v>23.739057852750207</v>
      </c>
      <c r="L18" s="29">
        <v>30566.42932548</v>
      </c>
      <c r="M18" s="29">
        <v>24617.259421479997</v>
      </c>
      <c r="N18" s="29">
        <v>35135.358274210004</v>
      </c>
      <c r="O18" s="65">
        <f t="shared" si="6"/>
        <v>-19.463084289798971</v>
      </c>
      <c r="P18" s="65">
        <f t="shared" si="6"/>
        <v>42.726522366467606</v>
      </c>
      <c r="Q18" s="32">
        <v>6720.308530979999</v>
      </c>
      <c r="R18" s="32">
        <v>5676.2853905499996</v>
      </c>
      <c r="S18" s="32">
        <v>4878.8226678000001</v>
      </c>
      <c r="T18" s="33">
        <f t="shared" si="7"/>
        <v>-15.535345373164773</v>
      </c>
      <c r="U18" s="33">
        <f t="shared" si="7"/>
        <v>-14.04902445669191</v>
      </c>
    </row>
    <row r="19" spans="1:21" ht="15.75">
      <c r="A19" s="31" t="s">
        <v>66</v>
      </c>
      <c r="B19" s="32">
        <v>42.246623489999998</v>
      </c>
      <c r="C19" s="32">
        <v>29.009999999999998</v>
      </c>
      <c r="D19" s="32">
        <v>10.452224320000001</v>
      </c>
      <c r="E19" s="65">
        <f t="shared" si="4"/>
        <v>-31.331790321972548</v>
      </c>
      <c r="F19" s="65">
        <f t="shared" si="4"/>
        <v>-63.970271216821779</v>
      </c>
      <c r="G19" s="32">
        <v>20.187585009999999</v>
      </c>
      <c r="H19" s="32">
        <v>46.741756300000006</v>
      </c>
      <c r="I19" s="32">
        <v>39.962826719999995</v>
      </c>
      <c r="J19" s="33">
        <f t="shared" si="5"/>
        <v>131.53713669488596</v>
      </c>
      <c r="K19" s="33">
        <f t="shared" si="5"/>
        <v>-14.502941516555751</v>
      </c>
      <c r="L19" s="29">
        <v>60.938323940000004</v>
      </c>
      <c r="M19" s="29">
        <v>250.10740441999999</v>
      </c>
      <c r="N19" s="29">
        <v>179.81137530000001</v>
      </c>
      <c r="O19" s="65">
        <f t="shared" si="6"/>
        <v>310.4271142512161</v>
      </c>
      <c r="P19" s="65">
        <f t="shared" si="6"/>
        <v>-28.106336668847021</v>
      </c>
      <c r="Q19" s="32">
        <v>8.8638380699999999</v>
      </c>
      <c r="R19" s="32">
        <v>7.1980869499999995</v>
      </c>
      <c r="S19" s="32">
        <v>6.9885926399999994</v>
      </c>
      <c r="T19" s="33">
        <f t="shared" si="7"/>
        <v>-18.792661901595423</v>
      </c>
      <c r="U19" s="33">
        <f t="shared" si="7"/>
        <v>-2.9104164961497077</v>
      </c>
    </row>
    <row r="20" spans="1:21" ht="15.75">
      <c r="A20" s="31" t="s">
        <v>93</v>
      </c>
      <c r="B20" s="32">
        <v>601.00522449000005</v>
      </c>
      <c r="C20" s="32">
        <v>420.07999999999993</v>
      </c>
      <c r="D20" s="32">
        <v>989.11657838999997</v>
      </c>
      <c r="E20" s="65">
        <f t="shared" si="4"/>
        <v>-30.103769005257703</v>
      </c>
      <c r="F20" s="65">
        <f t="shared" si="4"/>
        <v>135.45909788373643</v>
      </c>
      <c r="G20" s="32">
        <v>478.56919851000004</v>
      </c>
      <c r="H20" s="32">
        <v>473.21126004999996</v>
      </c>
      <c r="I20" s="32">
        <v>490.69052457000009</v>
      </c>
      <c r="J20" s="33">
        <f t="shared" si="5"/>
        <v>-1.1195744474742071</v>
      </c>
      <c r="K20" s="33">
        <f t="shared" si="5"/>
        <v>3.6937549876038958</v>
      </c>
      <c r="L20" s="29">
        <v>1482.2727775999999</v>
      </c>
      <c r="M20" s="29">
        <v>964.65196260999983</v>
      </c>
      <c r="N20" s="29">
        <v>1020.1601182000001</v>
      </c>
      <c r="O20" s="65">
        <f t="shared" si="6"/>
        <v>-34.920752968836027</v>
      </c>
      <c r="P20" s="65">
        <f t="shared" si="6"/>
        <v>5.7542157940378047</v>
      </c>
      <c r="Q20" s="32">
        <v>168.52469064999997</v>
      </c>
      <c r="R20" s="32">
        <v>118.0802324</v>
      </c>
      <c r="S20" s="32">
        <v>116.68422486</v>
      </c>
      <c r="T20" s="33">
        <f t="shared" si="7"/>
        <v>-29.932977806062496</v>
      </c>
      <c r="U20" s="33">
        <f t="shared" si="7"/>
        <v>-1.1822533811341032</v>
      </c>
    </row>
    <row r="21" spans="1:21" ht="15.75">
      <c r="A21" s="128" t="s">
        <v>387</v>
      </c>
      <c r="B21" s="32">
        <v>158.22226836000002</v>
      </c>
      <c r="C21" s="32">
        <v>208.89</v>
      </c>
      <c r="D21" s="32">
        <v>184.06569458000001</v>
      </c>
      <c r="E21" s="65"/>
      <c r="F21" s="65"/>
      <c r="G21" s="32">
        <v>0</v>
      </c>
      <c r="H21" s="32">
        <v>525.34924935000004</v>
      </c>
      <c r="I21" s="32">
        <v>480.46505870999999</v>
      </c>
      <c r="J21" s="354">
        <f t="shared" si="5"/>
        <v>0</v>
      </c>
      <c r="K21" s="354">
        <f t="shared" si="5"/>
        <v>-8.5436860708441174</v>
      </c>
      <c r="L21" s="29">
        <v>1086.86813517</v>
      </c>
      <c r="M21" s="29">
        <v>1243.4906338599999</v>
      </c>
      <c r="N21" s="29">
        <v>1477.6724014199997</v>
      </c>
      <c r="O21" s="65"/>
      <c r="P21" s="65"/>
      <c r="Q21" s="32">
        <v>8.8592167400000008</v>
      </c>
      <c r="R21" s="32">
        <v>7.9549255800000003</v>
      </c>
      <c r="S21" s="32">
        <v>37.502279850000001</v>
      </c>
      <c r="T21" s="33"/>
      <c r="U21" s="33"/>
    </row>
    <row r="22" spans="1:21" ht="15.75">
      <c r="A22" s="31" t="s">
        <v>94</v>
      </c>
      <c r="B22" s="32">
        <v>1487.1919981500002</v>
      </c>
      <c r="C22" s="32">
        <v>1319.65</v>
      </c>
      <c r="D22" s="32">
        <v>1319.8604189299999</v>
      </c>
      <c r="E22" s="65">
        <f>IFERROR(C22/B22*100-100,0)</f>
        <v>-11.265660275096607</v>
      </c>
      <c r="F22" s="65">
        <f>IFERROR(D22/C22*100-100,0)</f>
        <v>1.5945055886021464E-2</v>
      </c>
      <c r="G22" s="32">
        <v>4090.7093694700002</v>
      </c>
      <c r="H22" s="32">
        <v>6829.9461741500008</v>
      </c>
      <c r="I22" s="32">
        <v>9232.5189696100006</v>
      </c>
      <c r="J22" s="33">
        <f>IFERROR(H22/G22*100-100,0)</f>
        <v>66.962391049425776</v>
      </c>
      <c r="K22" s="33">
        <f>IFERROR(I22/H22*100-100,0)</f>
        <v>35.177038503660015</v>
      </c>
      <c r="L22" s="29">
        <v>2028.3599388499997</v>
      </c>
      <c r="M22" s="29">
        <v>1989.0432031400001</v>
      </c>
      <c r="N22" s="29">
        <v>2054.1378833500003</v>
      </c>
      <c r="O22" s="65">
        <f>IFERROR(M22/L22*100-100,0)</f>
        <v>-1.9383510271993742</v>
      </c>
      <c r="P22" s="65">
        <f>IFERROR(N22/M22*100-100,0)</f>
        <v>3.272662962133694</v>
      </c>
      <c r="Q22" s="32">
        <v>318.50699621000001</v>
      </c>
      <c r="R22" s="32">
        <v>275.23978690999996</v>
      </c>
      <c r="S22" s="32">
        <v>282.52268404999995</v>
      </c>
      <c r="T22" s="33">
        <f>IFERROR(R22/Q22*100-100,0)</f>
        <v>-13.584382702687265</v>
      </c>
      <c r="U22" s="33">
        <f>IFERROR(S22/R22*100-100,0)</f>
        <v>2.6460190300835507</v>
      </c>
    </row>
    <row r="23" spans="1:21" s="30" customFormat="1" ht="15.75">
      <c r="A23" s="103" t="s">
        <v>34</v>
      </c>
      <c r="B23" s="104">
        <f>SUM(B5:B22)</f>
        <v>61192.607946739998</v>
      </c>
      <c r="C23" s="104">
        <f>SUM(C5:C22)</f>
        <v>59907.42000000002</v>
      </c>
      <c r="D23" s="104">
        <f>SUM(D5:D22)</f>
        <v>56300.03266841</v>
      </c>
      <c r="E23" s="65">
        <f>IFERROR(C23/B23*100-100,0)</f>
        <v>-2.1002339822786382</v>
      </c>
      <c r="F23" s="65">
        <f>IFERROR(D23/C23*100-100,0)</f>
        <v>-6.0216035535999026</v>
      </c>
      <c r="G23" s="104">
        <f>SUM(G5:I11)</f>
        <v>51335.376066230026</v>
      </c>
      <c r="H23" s="104">
        <f>SUM(H5:H22)</f>
        <v>53955.149295649986</v>
      </c>
      <c r="I23" s="104">
        <f>SUM(I5:I22)</f>
        <v>62984.047947459992</v>
      </c>
      <c r="J23" s="104">
        <f>IFERROR(H23/G23*100-100,0)</f>
        <v>5.103251266806879</v>
      </c>
      <c r="K23" s="104">
        <f>IFERROR(I23/H23*100-100,0)</f>
        <v>16.734081491157966</v>
      </c>
      <c r="L23" s="104">
        <f>SUM(L5:L22)</f>
        <v>126713.97446133001</v>
      </c>
      <c r="M23" s="104">
        <f>SUM(M5:M22)</f>
        <v>120202.68613568002</v>
      </c>
      <c r="N23" s="104">
        <f>SUM(N5:N22)</f>
        <v>121763.73750219001</v>
      </c>
      <c r="O23" s="164">
        <f>IFERROR(M23/L23*100-100,0)</f>
        <v>-5.1385716163745485</v>
      </c>
      <c r="P23" s="164">
        <f>IFERROR(N23/M23*100-100,0)</f>
        <v>1.2986825974487175</v>
      </c>
      <c r="Q23" s="104">
        <f>SUM(Q5:Q22)</f>
        <v>31450.718150029999</v>
      </c>
      <c r="R23" s="104">
        <f>SUM(R5:R22)</f>
        <v>28402.215342949999</v>
      </c>
      <c r="S23" s="104">
        <f>SUM(S5:S22)</f>
        <v>24069.134654769998</v>
      </c>
      <c r="T23" s="104">
        <f>IFERROR(R23/Q23*100-100,0)</f>
        <v>-9.6929513422798976</v>
      </c>
      <c r="U23" s="104">
        <f>IFERROR(S23/R23*100-100,0)</f>
        <v>-15.256136311407701</v>
      </c>
    </row>
    <row r="24" spans="1:2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</row>
    <row r="25" spans="1:21" s="470" customFormat="1" ht="15.75">
      <c r="A25" s="684" t="s">
        <v>79</v>
      </c>
      <c r="B25" s="686" t="s">
        <v>267</v>
      </c>
      <c r="C25" s="686"/>
      <c r="D25" s="686"/>
      <c r="E25" s="686"/>
      <c r="F25" s="686"/>
      <c r="G25" s="686" t="s">
        <v>301</v>
      </c>
      <c r="H25" s="686"/>
      <c r="I25" s="686"/>
      <c r="J25" s="686"/>
      <c r="K25" s="686"/>
      <c r="L25" s="686" t="s">
        <v>494</v>
      </c>
      <c r="M25" s="686"/>
      <c r="N25" s="686"/>
      <c r="O25" s="686"/>
      <c r="P25" s="686"/>
      <c r="Q25" s="686" t="s">
        <v>34</v>
      </c>
      <c r="R25" s="686"/>
      <c r="S25" s="686"/>
      <c r="T25" s="686"/>
      <c r="U25" s="686"/>
    </row>
    <row r="26" spans="1:21" s="30" customFormat="1" ht="30">
      <c r="A26" s="685"/>
      <c r="B26" s="85" t="s">
        <v>493</v>
      </c>
      <c r="C26" s="85" t="s">
        <v>519</v>
      </c>
      <c r="D26" s="85" t="s">
        <v>558</v>
      </c>
      <c r="E26" s="89" t="s">
        <v>495</v>
      </c>
      <c r="F26" s="89" t="s">
        <v>479</v>
      </c>
      <c r="G26" s="85" t="s">
        <v>493</v>
      </c>
      <c r="H26" s="85" t="s">
        <v>519</v>
      </c>
      <c r="I26" s="85" t="s">
        <v>558</v>
      </c>
      <c r="J26" s="89" t="s">
        <v>495</v>
      </c>
      <c r="K26" s="89" t="s">
        <v>479</v>
      </c>
      <c r="L26" s="85" t="s">
        <v>493</v>
      </c>
      <c r="M26" s="85" t="s">
        <v>519</v>
      </c>
      <c r="N26" s="85" t="s">
        <v>558</v>
      </c>
      <c r="O26" s="89" t="s">
        <v>495</v>
      </c>
      <c r="P26" s="89" t="s">
        <v>479</v>
      </c>
      <c r="Q26" s="85" t="s">
        <v>493</v>
      </c>
      <c r="R26" s="85" t="s">
        <v>519</v>
      </c>
      <c r="S26" s="85" t="s">
        <v>558</v>
      </c>
      <c r="T26" s="89" t="s">
        <v>495</v>
      </c>
      <c r="U26" s="89" t="s">
        <v>479</v>
      </c>
    </row>
    <row r="27" spans="1:21" ht="15.75">
      <c r="A27" s="31" t="s">
        <v>80</v>
      </c>
      <c r="B27" s="32">
        <v>10728.863264590002</v>
      </c>
      <c r="C27" s="32">
        <v>10604.877463660003</v>
      </c>
      <c r="D27" s="32">
        <v>8428.5939980100011</v>
      </c>
      <c r="E27" s="33">
        <f t="shared" ref="E27:F34" si="8">IFERROR(C27/B27*100-100,0)</f>
        <v>-1.1556284936467307</v>
      </c>
      <c r="F27" s="33">
        <f t="shared" si="8"/>
        <v>-20.521533352059237</v>
      </c>
      <c r="G27" s="32">
        <v>800.46156516999997</v>
      </c>
      <c r="H27" s="32">
        <v>962.31335094999997</v>
      </c>
      <c r="I27" s="32">
        <v>923.85684696999988</v>
      </c>
      <c r="J27" s="33">
        <f t="shared" ref="J27:K34" si="9">IFERROR(H27/G27*100-100,0)</f>
        <v>20.219807274022756</v>
      </c>
      <c r="K27" s="33">
        <f t="shared" si="9"/>
        <v>-3.9962558912890103</v>
      </c>
      <c r="L27" s="29">
        <v>2631.1639093599997</v>
      </c>
      <c r="M27" s="29">
        <v>2914.8190274600001</v>
      </c>
      <c r="N27" s="29">
        <v>2493.0865843799997</v>
      </c>
      <c r="O27" s="65">
        <f t="shared" ref="O27:P35" si="10">IFERROR(M27/L27*100-100,0)</f>
        <v>10.780594743297314</v>
      </c>
      <c r="P27" s="65">
        <f t="shared" si="10"/>
        <v>-14.468563540546867</v>
      </c>
      <c r="Q27" s="32">
        <f t="shared" ref="Q27:S35" si="11">B5+G5+L5+Q5+B27+G27+L27</f>
        <v>51196.913233900006</v>
      </c>
      <c r="R27" s="32">
        <f t="shared" si="11"/>
        <v>53576.21020016</v>
      </c>
      <c r="S27" s="32">
        <f t="shared" si="11"/>
        <v>44757.992677230002</v>
      </c>
      <c r="T27" s="33">
        <f t="shared" ref="T27:U42" si="12">IFERROR(R27/Q27*100-100,0)</f>
        <v>4.6473445681966155</v>
      </c>
      <c r="U27" s="33">
        <f t="shared" si="12"/>
        <v>-16.459203609186346</v>
      </c>
    </row>
    <row r="28" spans="1:21" ht="15.75">
      <c r="A28" s="31" t="s">
        <v>81</v>
      </c>
      <c r="B28" s="32">
        <v>2901.9662436600001</v>
      </c>
      <c r="C28" s="32">
        <v>3039.4500885499997</v>
      </c>
      <c r="D28" s="32">
        <v>3076.3645656100002</v>
      </c>
      <c r="E28" s="33">
        <f t="shared" si="8"/>
        <v>4.7376100666354688</v>
      </c>
      <c r="F28" s="33">
        <f t="shared" si="8"/>
        <v>1.21451170391191</v>
      </c>
      <c r="G28" s="32">
        <v>795.54537419000008</v>
      </c>
      <c r="H28" s="32">
        <v>794.8249906499999</v>
      </c>
      <c r="I28" s="32">
        <v>647.24437746000001</v>
      </c>
      <c r="J28" s="33">
        <f t="shared" si="9"/>
        <v>-9.0552162500301847E-2</v>
      </c>
      <c r="K28" s="33">
        <f t="shared" si="9"/>
        <v>-18.567686588378393</v>
      </c>
      <c r="L28" s="29">
        <v>802.04936607000002</v>
      </c>
      <c r="M28" s="29">
        <v>801.15322924000009</v>
      </c>
      <c r="N28" s="29">
        <v>897.80661938999992</v>
      </c>
      <c r="O28" s="65">
        <f t="shared" si="10"/>
        <v>-0.11173088190206215</v>
      </c>
      <c r="P28" s="65">
        <f t="shared" si="10"/>
        <v>12.064282664339814</v>
      </c>
      <c r="Q28" s="32">
        <f t="shared" si="11"/>
        <v>21199.005000700003</v>
      </c>
      <c r="R28" s="32">
        <f t="shared" si="11"/>
        <v>21109.727715749996</v>
      </c>
      <c r="S28" s="32">
        <f t="shared" si="11"/>
        <v>20096.172550420004</v>
      </c>
      <c r="T28" s="33">
        <f t="shared" si="12"/>
        <v>-0.42113903434174915</v>
      </c>
      <c r="U28" s="33">
        <f t="shared" si="12"/>
        <v>-4.8013654130355121</v>
      </c>
    </row>
    <row r="29" spans="1:21" ht="15.75">
      <c r="A29" s="31" t="s">
        <v>82</v>
      </c>
      <c r="B29" s="32">
        <v>59.084900090000005</v>
      </c>
      <c r="C29" s="32">
        <v>37.43360448</v>
      </c>
      <c r="D29" s="32">
        <v>31.719739739999998</v>
      </c>
      <c r="E29" s="33">
        <f t="shared" si="8"/>
        <v>-36.644380505036075</v>
      </c>
      <c r="F29" s="33">
        <f t="shared" si="8"/>
        <v>-15.263998269396694</v>
      </c>
      <c r="G29" s="32">
        <v>4.26112643</v>
      </c>
      <c r="H29" s="32">
        <v>4.0586998000000003</v>
      </c>
      <c r="I29" s="32">
        <v>7.6387426899999991</v>
      </c>
      <c r="J29" s="33">
        <f t="shared" si="9"/>
        <v>-4.7505426869016816</v>
      </c>
      <c r="K29" s="33">
        <f t="shared" si="9"/>
        <v>88.206644157323439</v>
      </c>
      <c r="L29" s="29">
        <v>10.43230518</v>
      </c>
      <c r="M29" s="29">
        <v>26.753172209999999</v>
      </c>
      <c r="N29" s="29">
        <v>9.8080246100000004</v>
      </c>
      <c r="O29" s="65">
        <f t="shared" si="10"/>
        <v>156.44545235590971</v>
      </c>
      <c r="P29" s="65">
        <f t="shared" si="10"/>
        <v>-63.33883498744914</v>
      </c>
      <c r="Q29" s="32">
        <f t="shared" si="11"/>
        <v>4386.2303123199999</v>
      </c>
      <c r="R29" s="32">
        <f t="shared" si="11"/>
        <v>4179.9197718100004</v>
      </c>
      <c r="S29" s="32">
        <f t="shared" si="11"/>
        <v>3313.05111459</v>
      </c>
      <c r="T29" s="33">
        <f t="shared" si="12"/>
        <v>-4.7035957033655222</v>
      </c>
      <c r="U29" s="33">
        <f t="shared" si="12"/>
        <v>-20.738882671057254</v>
      </c>
    </row>
    <row r="30" spans="1:21" ht="15.75">
      <c r="A30" s="31" t="s">
        <v>83</v>
      </c>
      <c r="B30" s="32">
        <v>65.822857229999997</v>
      </c>
      <c r="C30" s="32">
        <v>100.6079802</v>
      </c>
      <c r="D30" s="32">
        <v>58.924864099999994</v>
      </c>
      <c r="E30" s="33">
        <f t="shared" si="8"/>
        <v>52.84657098438143</v>
      </c>
      <c r="F30" s="33">
        <f t="shared" si="8"/>
        <v>-41.431222470759835</v>
      </c>
      <c r="G30" s="32">
        <v>0</v>
      </c>
      <c r="H30" s="32">
        <v>0</v>
      </c>
      <c r="I30" s="32">
        <v>0</v>
      </c>
      <c r="J30" s="33">
        <f t="shared" si="9"/>
        <v>0</v>
      </c>
      <c r="K30" s="33">
        <f t="shared" si="9"/>
        <v>0</v>
      </c>
      <c r="L30" s="29">
        <v>3.0101200399999999</v>
      </c>
      <c r="M30" s="29">
        <v>0</v>
      </c>
      <c r="N30" s="29">
        <v>0</v>
      </c>
      <c r="O30" s="65">
        <f t="shared" si="10"/>
        <v>-100</v>
      </c>
      <c r="P30" s="65">
        <f t="shared" si="10"/>
        <v>0</v>
      </c>
      <c r="Q30" s="32">
        <f t="shared" si="11"/>
        <v>780.24820045999979</v>
      </c>
      <c r="R30" s="32">
        <f t="shared" si="11"/>
        <v>368.70060540999998</v>
      </c>
      <c r="S30" s="32">
        <f t="shared" si="11"/>
        <v>206.53567398000001</v>
      </c>
      <c r="T30" s="351" t="s">
        <v>474</v>
      </c>
      <c r="U30" s="33">
        <f t="shared" si="12"/>
        <v>-43.982822119228807</v>
      </c>
    </row>
    <row r="31" spans="1:21" ht="15.75">
      <c r="A31" s="31" t="s">
        <v>84</v>
      </c>
      <c r="B31" s="32">
        <v>12.163538970000001</v>
      </c>
      <c r="C31" s="32">
        <v>18.00670023</v>
      </c>
      <c r="D31" s="32">
        <v>8.2945250099999992</v>
      </c>
      <c r="E31" s="33">
        <f t="shared" si="8"/>
        <v>48.038332219031787</v>
      </c>
      <c r="F31" s="33">
        <f t="shared" si="8"/>
        <v>-53.936451964802885</v>
      </c>
      <c r="G31" s="32">
        <v>0.10106038000000001</v>
      </c>
      <c r="H31" s="32">
        <v>2.6780355999999998</v>
      </c>
      <c r="I31" s="32">
        <v>0.90219013000000003</v>
      </c>
      <c r="J31" s="33">
        <f t="shared" si="9"/>
        <v>2549.9362064540028</v>
      </c>
      <c r="K31" s="33">
        <f t="shared" si="9"/>
        <v>-66.311496008492185</v>
      </c>
      <c r="L31" s="29">
        <v>0.49879286</v>
      </c>
      <c r="M31" s="29">
        <v>0.49587882999999999</v>
      </c>
      <c r="N31" s="29">
        <v>0</v>
      </c>
      <c r="O31" s="65">
        <f t="shared" si="10"/>
        <v>-0.58421646212016753</v>
      </c>
      <c r="P31" s="65">
        <f t="shared" si="10"/>
        <v>-100</v>
      </c>
      <c r="Q31" s="32">
        <f t="shared" si="11"/>
        <v>1373.2428377900003</v>
      </c>
      <c r="R31" s="32">
        <f t="shared" si="11"/>
        <v>2213.1644429700004</v>
      </c>
      <c r="S31" s="32">
        <f t="shared" si="11"/>
        <v>2226.74835979</v>
      </c>
      <c r="T31" s="33">
        <f t="shared" si="12"/>
        <v>61.163370531879877</v>
      </c>
      <c r="U31" s="33">
        <f t="shared" si="12"/>
        <v>0.61377801650249353</v>
      </c>
    </row>
    <row r="32" spans="1:21" ht="15.75">
      <c r="A32" s="31" t="s">
        <v>85</v>
      </c>
      <c r="B32" s="32">
        <v>1084.22250919</v>
      </c>
      <c r="C32" s="32">
        <v>1169.8735375900001</v>
      </c>
      <c r="D32" s="32">
        <v>1513.7149506199999</v>
      </c>
      <c r="E32" s="33">
        <f t="shared" si="8"/>
        <v>7.8997648244720722</v>
      </c>
      <c r="F32" s="33">
        <f t="shared" si="8"/>
        <v>29.391331796283794</v>
      </c>
      <c r="G32" s="32">
        <v>89.491225850000006</v>
      </c>
      <c r="H32" s="32">
        <v>85.815458160000006</v>
      </c>
      <c r="I32" s="32">
        <v>83.298147819999997</v>
      </c>
      <c r="J32" s="33">
        <f t="shared" si="9"/>
        <v>-4.1074056759051558</v>
      </c>
      <c r="K32" s="33">
        <f t="shared" si="9"/>
        <v>-2.9333996391495987</v>
      </c>
      <c r="L32" s="29">
        <v>307.49866263000001</v>
      </c>
      <c r="M32" s="29">
        <v>294.96888067999998</v>
      </c>
      <c r="N32" s="29">
        <v>471.49672078000003</v>
      </c>
      <c r="O32" s="65">
        <f t="shared" si="10"/>
        <v>-4.0747435591538164</v>
      </c>
      <c r="P32" s="65">
        <f t="shared" si="10"/>
        <v>59.846258931805096</v>
      </c>
      <c r="Q32" s="32">
        <f t="shared" si="11"/>
        <v>7279.9916453399992</v>
      </c>
      <c r="R32" s="32">
        <f t="shared" si="11"/>
        <v>7066.8506130999995</v>
      </c>
      <c r="S32" s="32">
        <f t="shared" si="11"/>
        <v>8371.0466067300003</v>
      </c>
      <c r="T32" s="33">
        <f t="shared" si="12"/>
        <v>-2.9277647918240888</v>
      </c>
      <c r="U32" s="33">
        <f t="shared" si="12"/>
        <v>18.455123293711353</v>
      </c>
    </row>
    <row r="33" spans="1:21" ht="15.75">
      <c r="A33" s="31" t="s">
        <v>86</v>
      </c>
      <c r="B33" s="32">
        <v>502.08301825999996</v>
      </c>
      <c r="C33" s="32">
        <v>556.22107002999996</v>
      </c>
      <c r="D33" s="32">
        <v>461.98871583000005</v>
      </c>
      <c r="E33" s="33">
        <f t="shared" si="8"/>
        <v>10.78268927668951</v>
      </c>
      <c r="F33" s="33">
        <f t="shared" si="8"/>
        <v>-16.94152905694807</v>
      </c>
      <c r="G33" s="32">
        <v>292.78439821000006</v>
      </c>
      <c r="H33" s="32">
        <v>315.85944874</v>
      </c>
      <c r="I33" s="32">
        <v>327.57657093000006</v>
      </c>
      <c r="J33" s="33">
        <f t="shared" si="9"/>
        <v>7.8812432189263433</v>
      </c>
      <c r="K33" s="33">
        <f t="shared" si="9"/>
        <v>3.7096000251824108</v>
      </c>
      <c r="L33" s="29">
        <v>221.38721878000001</v>
      </c>
      <c r="M33" s="29">
        <v>280.07034933</v>
      </c>
      <c r="N33" s="29">
        <v>244.55227170999999</v>
      </c>
      <c r="O33" s="65">
        <f t="shared" si="10"/>
        <v>26.50700924533291</v>
      </c>
      <c r="P33" s="65">
        <f t="shared" si="10"/>
        <v>-12.68184143911283</v>
      </c>
      <c r="Q33" s="32">
        <f t="shared" si="11"/>
        <v>5725.8333244300011</v>
      </c>
      <c r="R33" s="32">
        <f t="shared" si="11"/>
        <v>5901.8377808899995</v>
      </c>
      <c r="S33" s="32">
        <f t="shared" si="11"/>
        <v>5498.6891903000005</v>
      </c>
      <c r="T33" s="33">
        <f t="shared" si="12"/>
        <v>3.073866221516667</v>
      </c>
      <c r="U33" s="33">
        <f t="shared" si="12"/>
        <v>-6.830899214061489</v>
      </c>
    </row>
    <row r="34" spans="1:21" ht="15.75">
      <c r="A34" s="31" t="s">
        <v>87</v>
      </c>
      <c r="B34" s="32">
        <v>425.09444747999999</v>
      </c>
      <c r="C34" s="32">
        <v>530.65280525000003</v>
      </c>
      <c r="D34" s="32">
        <v>514.73852577000002</v>
      </c>
      <c r="E34" s="33">
        <f t="shared" si="8"/>
        <v>24.831742309446753</v>
      </c>
      <c r="F34" s="33">
        <f t="shared" si="8"/>
        <v>-2.9990003487313146</v>
      </c>
      <c r="G34" s="32">
        <v>178.52290514000001</v>
      </c>
      <c r="H34" s="32">
        <v>106.51348633000002</v>
      </c>
      <c r="I34" s="32">
        <v>98.519733869999996</v>
      </c>
      <c r="J34" s="33">
        <f t="shared" si="9"/>
        <v>-40.336235147825569</v>
      </c>
      <c r="K34" s="33">
        <f t="shared" si="9"/>
        <v>-7.5049204898183319</v>
      </c>
      <c r="L34" s="29">
        <v>35.277870140000005</v>
      </c>
      <c r="M34" s="29">
        <v>83.656242599999999</v>
      </c>
      <c r="N34" s="29">
        <v>197.49736486999998</v>
      </c>
      <c r="O34" s="65">
        <f t="shared" si="10"/>
        <v>137.13518494175165</v>
      </c>
      <c r="P34" s="65">
        <f t="shared" si="10"/>
        <v>136.08204089959926</v>
      </c>
      <c r="Q34" s="32">
        <f t="shared" si="11"/>
        <v>5347.44203655</v>
      </c>
      <c r="R34" s="32">
        <f t="shared" si="11"/>
        <v>6183.24709024</v>
      </c>
      <c r="S34" s="32">
        <f t="shared" si="11"/>
        <v>6646.0084696400008</v>
      </c>
      <c r="T34" s="33">
        <f t="shared" si="12"/>
        <v>15.629997445081884</v>
      </c>
      <c r="U34" s="33">
        <f t="shared" si="12"/>
        <v>7.4841159126642509</v>
      </c>
    </row>
    <row r="35" spans="1:21" ht="15.75">
      <c r="A35" s="31" t="s">
        <v>388</v>
      </c>
      <c r="B35" s="32">
        <v>2193.7983606599996</v>
      </c>
      <c r="C35" s="32">
        <v>3145.5792807699995</v>
      </c>
      <c r="D35" s="32">
        <v>3279.2304685300001</v>
      </c>
      <c r="E35" s="33"/>
      <c r="F35" s="33"/>
      <c r="G35" s="32">
        <v>111.19000266</v>
      </c>
      <c r="H35" s="32">
        <v>228.84780413999999</v>
      </c>
      <c r="I35" s="32">
        <v>145.23476851000001</v>
      </c>
      <c r="J35" s="33"/>
      <c r="K35" s="33"/>
      <c r="L35" s="29">
        <v>2335.3054567500003</v>
      </c>
      <c r="M35" s="29">
        <v>2428.6433919599999</v>
      </c>
      <c r="N35" s="29">
        <v>2370.19521738</v>
      </c>
      <c r="O35" s="65">
        <f t="shared" si="10"/>
        <v>3.996819128744562</v>
      </c>
      <c r="P35" s="65">
        <f t="shared" si="10"/>
        <v>-2.4066182286576918</v>
      </c>
      <c r="Q35" s="32">
        <f t="shared" si="11"/>
        <v>10417.781029739999</v>
      </c>
      <c r="R35" s="32">
        <f t="shared" si="11"/>
        <v>13211.877528969999</v>
      </c>
      <c r="S35" s="32">
        <f t="shared" ref="S35:S44" si="13">D13+I13+N13+S13+D35+I35+N35</f>
        <v>13625.09273991</v>
      </c>
      <c r="T35" s="33">
        <f t="shared" ref="T35:U45" si="14">IFERROR(R35/Q35*100-100,0)</f>
        <v>26.820457170808211</v>
      </c>
      <c r="U35" s="354">
        <f t="shared" si="12"/>
        <v>3.1276040065761634</v>
      </c>
    </row>
    <row r="36" spans="1:21" ht="15.75">
      <c r="A36" s="31" t="s">
        <v>88</v>
      </c>
      <c r="B36" s="32">
        <v>459.84703397999999</v>
      </c>
      <c r="C36" s="32">
        <v>612.96221723999997</v>
      </c>
      <c r="D36" s="32">
        <v>1060.3829679</v>
      </c>
      <c r="E36" s="33">
        <f t="shared" ref="E36:F42" si="15">IFERROR(C36/B36*100-100,0)</f>
        <v>33.296981810403366</v>
      </c>
      <c r="F36" s="33">
        <f t="shared" si="15"/>
        <v>72.993202203328707</v>
      </c>
      <c r="G36" s="32">
        <v>47.363089930000001</v>
      </c>
      <c r="H36" s="32">
        <v>43.177792710000006</v>
      </c>
      <c r="I36" s="32">
        <v>33.581290019999997</v>
      </c>
      <c r="J36" s="33">
        <f t="shared" ref="J36:K42" si="16">IFERROR(H36/G36*100-100,0)</f>
        <v>-8.8366219902156473</v>
      </c>
      <c r="K36" s="33">
        <f t="shared" si="16"/>
        <v>-22.225551811909668</v>
      </c>
      <c r="L36" s="29">
        <v>185.29617976</v>
      </c>
      <c r="M36" s="29">
        <v>281.76040983999997</v>
      </c>
      <c r="N36" s="29">
        <v>313.30697384000001</v>
      </c>
      <c r="O36" s="65">
        <f t="shared" ref="O36:P43" si="17">IFERROR(M36/L36*100-100,0)</f>
        <v>52.059481315234194</v>
      </c>
      <c r="P36" s="65">
        <f t="shared" si="17"/>
        <v>11.196237263394821</v>
      </c>
      <c r="Q36" s="32">
        <f t="shared" ref="Q36:R43" si="18">B14+G14+L14+Q14+B36+G36+L36</f>
        <v>5254.5389242699994</v>
      </c>
      <c r="R36" s="32">
        <f t="shared" si="18"/>
        <v>8316.3141525400006</v>
      </c>
      <c r="S36" s="32">
        <f t="shared" si="13"/>
        <v>9155.4288782300009</v>
      </c>
      <c r="T36" s="33">
        <f t="shared" si="14"/>
        <v>58.269151154786925</v>
      </c>
      <c r="U36" s="354">
        <f t="shared" si="12"/>
        <v>10.089983498683907</v>
      </c>
    </row>
    <row r="37" spans="1:21" ht="15.75">
      <c r="A37" s="31" t="s">
        <v>89</v>
      </c>
      <c r="B37" s="32">
        <v>11659.56389243</v>
      </c>
      <c r="C37" s="32">
        <v>11807.200621549999</v>
      </c>
      <c r="D37" s="32">
        <v>9925.5683607999999</v>
      </c>
      <c r="E37" s="33">
        <f t="shared" si="15"/>
        <v>1.2662285697996936</v>
      </c>
      <c r="F37" s="33">
        <f t="shared" si="15"/>
        <v>-15.936311417591426</v>
      </c>
      <c r="G37" s="32">
        <v>1276.7297924499999</v>
      </c>
      <c r="H37" s="32">
        <v>1234.9124047099999</v>
      </c>
      <c r="I37" s="32">
        <v>1162.91611951</v>
      </c>
      <c r="J37" s="33">
        <f t="shared" si="16"/>
        <v>-3.2753514476821124</v>
      </c>
      <c r="K37" s="33">
        <f t="shared" si="16"/>
        <v>-5.830072232281708</v>
      </c>
      <c r="L37" s="29">
        <v>3334.5197083399999</v>
      </c>
      <c r="M37" s="29">
        <v>3087.6517094599994</v>
      </c>
      <c r="N37" s="29">
        <v>2633.4283201799999</v>
      </c>
      <c r="O37" s="65">
        <f t="shared" si="17"/>
        <v>-7.4034050020024296</v>
      </c>
      <c r="P37" s="65">
        <f t="shared" si="17"/>
        <v>-14.710965873785</v>
      </c>
      <c r="Q37" s="32">
        <f t="shared" si="18"/>
        <v>66896.737798579998</v>
      </c>
      <c r="R37" s="32">
        <f t="shared" si="18"/>
        <v>68180.942556159993</v>
      </c>
      <c r="S37" s="32">
        <f t="shared" si="13"/>
        <v>61190.869757549997</v>
      </c>
      <c r="T37" s="33">
        <f t="shared" si="14"/>
        <v>1.9196821845732188</v>
      </c>
      <c r="U37" s="354">
        <f t="shared" si="12"/>
        <v>-10.252238435765733</v>
      </c>
    </row>
    <row r="38" spans="1:21" ht="15.75">
      <c r="A38" s="31" t="s">
        <v>90</v>
      </c>
      <c r="B38" s="32">
        <v>6898.9666783300008</v>
      </c>
      <c r="C38" s="32">
        <v>5845.13569921</v>
      </c>
      <c r="D38" s="32">
        <v>5098.2273822699999</v>
      </c>
      <c r="E38" s="33">
        <f t="shared" si="15"/>
        <v>-15.275200305433216</v>
      </c>
      <c r="F38" s="33">
        <f t="shared" si="15"/>
        <v>-12.778288740857619</v>
      </c>
      <c r="G38" s="32">
        <v>436.91831619000004</v>
      </c>
      <c r="H38" s="32">
        <v>414.02852988999996</v>
      </c>
      <c r="I38" s="32">
        <v>351.75152598</v>
      </c>
      <c r="J38" s="33">
        <f t="shared" si="16"/>
        <v>-5.2389166239590992</v>
      </c>
      <c r="K38" s="33">
        <f t="shared" si="16"/>
        <v>-15.041718001062847</v>
      </c>
      <c r="L38" s="29">
        <v>2035.0546222400001</v>
      </c>
      <c r="M38" s="29">
        <v>1861.9955720500002</v>
      </c>
      <c r="N38" s="29">
        <v>2076.8405421399998</v>
      </c>
      <c r="O38" s="65">
        <f t="shared" si="17"/>
        <v>-8.5039019738699864</v>
      </c>
      <c r="P38" s="65">
        <f t="shared" si="17"/>
        <v>11.538425403099211</v>
      </c>
      <c r="Q38" s="32">
        <f t="shared" si="18"/>
        <v>51999.82705724</v>
      </c>
      <c r="R38" s="32">
        <f t="shared" si="18"/>
        <v>49948.187436589993</v>
      </c>
      <c r="S38" s="32">
        <f t="shared" si="13"/>
        <v>48683.330870640006</v>
      </c>
      <c r="T38" s="33">
        <f t="shared" si="14"/>
        <v>-3.9454739308875304</v>
      </c>
      <c r="U38" s="354">
        <f t="shared" si="12"/>
        <v>-2.5323372696071118</v>
      </c>
    </row>
    <row r="39" spans="1:21" ht="15.75">
      <c r="A39" s="31" t="s">
        <v>91</v>
      </c>
      <c r="B39" s="32">
        <v>425.97430800999996</v>
      </c>
      <c r="C39" s="32">
        <v>389.65511330999999</v>
      </c>
      <c r="D39" s="32">
        <v>457.05926703</v>
      </c>
      <c r="E39" s="33">
        <f t="shared" si="15"/>
        <v>-8.5261467691960746</v>
      </c>
      <c r="F39" s="33">
        <f t="shared" si="15"/>
        <v>17.298413755544615</v>
      </c>
      <c r="G39" s="32">
        <v>47.480610830000003</v>
      </c>
      <c r="H39" s="32">
        <v>40.033685159999997</v>
      </c>
      <c r="I39" s="32">
        <v>28.739139180000002</v>
      </c>
      <c r="J39" s="33">
        <f t="shared" si="16"/>
        <v>-15.684140409783367</v>
      </c>
      <c r="K39" s="33">
        <f t="shared" si="16"/>
        <v>-28.212606296072479</v>
      </c>
      <c r="L39" s="29">
        <v>102.73328580999998</v>
      </c>
      <c r="M39" s="29">
        <v>67.62535733</v>
      </c>
      <c r="N39" s="29">
        <v>46.638151359999995</v>
      </c>
      <c r="O39" s="65">
        <f t="shared" si="17"/>
        <v>-34.173859234805676</v>
      </c>
      <c r="P39" s="65">
        <f t="shared" si="17"/>
        <v>-31.034521366868475</v>
      </c>
      <c r="Q39" s="32">
        <f t="shared" si="18"/>
        <v>2578.4911050499995</v>
      </c>
      <c r="R39" s="32">
        <f t="shared" si="18"/>
        <v>2415.3250692799998</v>
      </c>
      <c r="S39" s="32">
        <f t="shared" si="13"/>
        <v>1901.33260748</v>
      </c>
      <c r="T39" s="33">
        <f t="shared" si="14"/>
        <v>-6.327965818863504</v>
      </c>
      <c r="U39" s="354">
        <f t="shared" si="12"/>
        <v>-21.280467310067678</v>
      </c>
    </row>
    <row r="40" spans="1:21" ht="15.75">
      <c r="A40" s="31" t="s">
        <v>92</v>
      </c>
      <c r="B40" s="32">
        <v>13408.262163800002</v>
      </c>
      <c r="C40" s="32">
        <v>11509.88962557</v>
      </c>
      <c r="D40" s="32">
        <v>13324.71000967</v>
      </c>
      <c r="E40" s="33">
        <f t="shared" si="15"/>
        <v>-14.158229567999356</v>
      </c>
      <c r="F40" s="33">
        <f t="shared" si="15"/>
        <v>15.767487292564937</v>
      </c>
      <c r="G40" s="32">
        <v>1220.0311180799999</v>
      </c>
      <c r="H40" s="32">
        <v>1023.3920217699999</v>
      </c>
      <c r="I40" s="32">
        <v>979.30584335999993</v>
      </c>
      <c r="J40" s="33">
        <f t="shared" si="16"/>
        <v>-16.117547609724653</v>
      </c>
      <c r="K40" s="33">
        <f t="shared" si="16"/>
        <v>-4.3078485538465543</v>
      </c>
      <c r="L40" s="29">
        <v>3728.0684655099999</v>
      </c>
      <c r="M40" s="29">
        <v>3201.9626087799998</v>
      </c>
      <c r="N40" s="29">
        <v>3037.27690231</v>
      </c>
      <c r="O40" s="65">
        <f t="shared" si="17"/>
        <v>-14.112022394364175</v>
      </c>
      <c r="P40" s="65">
        <f t="shared" si="17"/>
        <v>-5.1432738789147834</v>
      </c>
      <c r="Q40" s="32">
        <f t="shared" si="18"/>
        <v>88693.813601510003</v>
      </c>
      <c r="R40" s="32">
        <f t="shared" si="18"/>
        <v>75042.078480709999</v>
      </c>
      <c r="S40" s="32">
        <f t="shared" si="13"/>
        <v>88344.058751110002</v>
      </c>
      <c r="T40" s="33">
        <f t="shared" si="14"/>
        <v>-15.391981206418194</v>
      </c>
      <c r="U40" s="354">
        <f t="shared" si="12"/>
        <v>17.726028569183811</v>
      </c>
    </row>
    <row r="41" spans="1:21" ht="15.75">
      <c r="A41" s="31" t="s">
        <v>66</v>
      </c>
      <c r="B41" s="32">
        <v>9.2055652099999996</v>
      </c>
      <c r="C41" s="32">
        <v>22.983006619999998</v>
      </c>
      <c r="D41" s="32">
        <v>29.664666279999999</v>
      </c>
      <c r="E41" s="33">
        <f t="shared" si="15"/>
        <v>149.66426390672433</v>
      </c>
      <c r="F41" s="33">
        <f t="shared" si="15"/>
        <v>29.072173934743461</v>
      </c>
      <c r="G41" s="32">
        <v>0</v>
      </c>
      <c r="H41" s="32">
        <v>0</v>
      </c>
      <c r="I41" s="32">
        <v>0</v>
      </c>
      <c r="J41" s="33">
        <f t="shared" si="16"/>
        <v>0</v>
      </c>
      <c r="K41" s="33">
        <f t="shared" si="16"/>
        <v>0</v>
      </c>
      <c r="L41" s="29">
        <v>29.602625960000001</v>
      </c>
      <c r="M41" s="29">
        <v>25.137027190000001</v>
      </c>
      <c r="N41" s="29">
        <v>19.020863779999999</v>
      </c>
      <c r="O41" s="65">
        <f t="shared" si="17"/>
        <v>-15.085144054564807</v>
      </c>
      <c r="P41" s="65">
        <f t="shared" si="17"/>
        <v>-24.331291698777861</v>
      </c>
      <c r="Q41" s="32">
        <f t="shared" si="18"/>
        <v>171.04456168000002</v>
      </c>
      <c r="R41" s="32">
        <f t="shared" si="18"/>
        <v>381.17728148000003</v>
      </c>
      <c r="S41" s="32">
        <f t="shared" si="13"/>
        <v>285.90054903999999</v>
      </c>
      <c r="T41" s="33">
        <f t="shared" si="14"/>
        <v>122.85261673102963</v>
      </c>
      <c r="U41" s="354">
        <f t="shared" si="12"/>
        <v>-24.995385892377513</v>
      </c>
    </row>
    <row r="42" spans="1:21" ht="15.75">
      <c r="A42" s="31" t="s">
        <v>93</v>
      </c>
      <c r="B42" s="32">
        <v>422.60658943999999</v>
      </c>
      <c r="C42" s="32">
        <v>344.72847984999999</v>
      </c>
      <c r="D42" s="32">
        <v>373.64249411000003</v>
      </c>
      <c r="E42" s="33">
        <f t="shared" si="15"/>
        <v>-18.428039584805575</v>
      </c>
      <c r="F42" s="33">
        <f t="shared" si="15"/>
        <v>8.3874747663962239</v>
      </c>
      <c r="G42" s="32">
        <v>136.68560937999999</v>
      </c>
      <c r="H42" s="32">
        <v>104.29061565000001</v>
      </c>
      <c r="I42" s="32">
        <v>145.84102156999998</v>
      </c>
      <c r="J42" s="33">
        <f t="shared" si="16"/>
        <v>-23.700368953939105</v>
      </c>
      <c r="K42" s="33">
        <f t="shared" si="16"/>
        <v>39.84098249016327</v>
      </c>
      <c r="L42" s="29">
        <v>62.002391669999994</v>
      </c>
      <c r="M42" s="29">
        <v>49.988228579999998</v>
      </c>
      <c r="N42" s="29">
        <v>77.252543380000006</v>
      </c>
      <c r="O42" s="65">
        <f t="shared" si="17"/>
        <v>-19.376934931710181</v>
      </c>
      <c r="P42" s="65">
        <f t="shared" si="17"/>
        <v>54.541470211065445</v>
      </c>
      <c r="Q42" s="32">
        <f t="shared" si="18"/>
        <v>3351.6664817400006</v>
      </c>
      <c r="R42" s="32">
        <f t="shared" si="18"/>
        <v>2475.0307791399996</v>
      </c>
      <c r="S42" s="32">
        <f t="shared" si="13"/>
        <v>3213.3875050800002</v>
      </c>
      <c r="T42" s="33">
        <f t="shared" si="14"/>
        <v>-26.155218825499006</v>
      </c>
      <c r="U42" s="354">
        <f t="shared" si="12"/>
        <v>29.832223993455074</v>
      </c>
    </row>
    <row r="43" spans="1:21" ht="15.75">
      <c r="A43" s="128" t="s">
        <v>387</v>
      </c>
      <c r="B43" s="32">
        <v>2285.9597224200002</v>
      </c>
      <c r="C43" s="32">
        <v>602.04771577999998</v>
      </c>
      <c r="D43" s="32">
        <v>656.98809774999995</v>
      </c>
      <c r="E43" s="33"/>
      <c r="F43" s="33"/>
      <c r="G43" s="32">
        <v>14.396634229999998</v>
      </c>
      <c r="H43" s="32">
        <v>1.3809431599999999</v>
      </c>
      <c r="I43" s="32">
        <v>1.51293915</v>
      </c>
      <c r="J43" s="33"/>
      <c r="K43" s="33"/>
      <c r="L43" s="29">
        <v>160.91435199</v>
      </c>
      <c r="M43" s="29">
        <v>174.89137946999998</v>
      </c>
      <c r="N43" s="29">
        <v>128.42249111000001</v>
      </c>
      <c r="O43" s="65">
        <f t="shared" si="17"/>
        <v>8.6860042669584629</v>
      </c>
      <c r="P43" s="65">
        <f t="shared" si="17"/>
        <v>-26.570142279637636</v>
      </c>
      <c r="Q43" s="32">
        <f t="shared" si="18"/>
        <v>3715.2203289099998</v>
      </c>
      <c r="R43" s="32">
        <f t="shared" si="18"/>
        <v>2764.0048471999999</v>
      </c>
      <c r="S43" s="32">
        <f t="shared" si="13"/>
        <v>2966.6289625699997</v>
      </c>
      <c r="T43" s="33">
        <f t="shared" si="14"/>
        <v>-25.603205126439292</v>
      </c>
      <c r="U43" s="354">
        <f t="shared" si="14"/>
        <v>7.3308162095034817</v>
      </c>
    </row>
    <row r="44" spans="1:21" ht="15.75">
      <c r="A44" s="31" t="s">
        <v>94</v>
      </c>
      <c r="B44" s="32">
        <v>563.2117301799999</v>
      </c>
      <c r="C44" s="32">
        <v>2146.90659641</v>
      </c>
      <c r="D44" s="32">
        <v>2367.4008999999996</v>
      </c>
      <c r="E44" s="33">
        <f>IFERROR(C44/B44*100-100,0)</f>
        <v>281.18996486878183</v>
      </c>
      <c r="F44" s="33">
        <f>IFERROR(D44/C44*100-100,0)</f>
        <v>10.270325870659875</v>
      </c>
      <c r="G44" s="32">
        <v>42.810764730000002</v>
      </c>
      <c r="H44" s="32">
        <v>38.659409310000001</v>
      </c>
      <c r="I44" s="32">
        <v>47.004178519999996</v>
      </c>
      <c r="J44" s="33">
        <f>IFERROR(H44/G44*100-100,0)</f>
        <v>-9.6969896384282634</v>
      </c>
      <c r="K44" s="33">
        <f>IFERROR(I44/H44*100-100,0)</f>
        <v>21.5853510411538</v>
      </c>
      <c r="L44" s="29">
        <v>763.66197366999995</v>
      </c>
      <c r="M44" s="29">
        <v>946.92287736000003</v>
      </c>
      <c r="N44" s="29">
        <v>947.60377566</v>
      </c>
      <c r="O44" s="65">
        <f>IFERROR(M44/L44*100-100,0)</f>
        <v>23.997646865836003</v>
      </c>
      <c r="P44" s="65">
        <f>IFERROR(N44/M44*100-100,0)</f>
        <v>7.1906415641606714E-2</v>
      </c>
      <c r="Q44" s="32">
        <f>B22+G22+L22+Q22+B44+G44+L44</f>
        <v>9294.4527712599993</v>
      </c>
      <c r="R44" s="32">
        <f>C22+H22+M22+R22+C44+H44+M44</f>
        <v>13546.368047280001</v>
      </c>
      <c r="S44" s="32">
        <f t="shared" si="13"/>
        <v>16251.048810119999</v>
      </c>
      <c r="T44" s="33">
        <f t="shared" si="14"/>
        <v>45.746805978374908</v>
      </c>
      <c r="U44" s="354">
        <f t="shared" si="14"/>
        <v>19.966095365193297</v>
      </c>
    </row>
    <row r="45" spans="1:21" ht="15.75">
      <c r="A45" s="90" t="s">
        <v>34</v>
      </c>
      <c r="B45" s="91">
        <f>SUM(B27:B44)</f>
        <v>54106.696823930004</v>
      </c>
      <c r="C45" s="91">
        <f>SUM(C27:C44)</f>
        <v>52484.211606299999</v>
      </c>
      <c r="D45" s="91">
        <f>SUM(D27:D44)</f>
        <v>50667.21449903</v>
      </c>
      <c r="E45" s="169">
        <f>IFERROR(C45/B45*100-100,0)</f>
        <v>-2.9986772670853981</v>
      </c>
      <c r="F45" s="169">
        <f>IFERROR(D45/C45*100-100,0)</f>
        <v>-3.4619879991717255</v>
      </c>
      <c r="G45" s="91">
        <f>SUM(G27:G44)</f>
        <v>5494.77359385</v>
      </c>
      <c r="H45" s="170">
        <f>SUM(H27:H44)</f>
        <v>5400.7866767300002</v>
      </c>
      <c r="I45" s="170">
        <f>SUM(I27:I44)</f>
        <v>4984.9234356699999</v>
      </c>
      <c r="J45" s="170">
        <f>IFERROR(H45/G45*100-100,0)</f>
        <v>-1.7104784303614338</v>
      </c>
      <c r="K45" s="170">
        <f>IFERROR(I45/H45*100-100,0)</f>
        <v>-7.7000493808022696</v>
      </c>
      <c r="L45" s="87">
        <f>SUM(L27:L44)</f>
        <v>16748.47730676</v>
      </c>
      <c r="M45" s="87">
        <f>SUM(M27:M44)</f>
        <v>16528.495342369999</v>
      </c>
      <c r="N45" s="87">
        <f>SUM(N27:N44)</f>
        <v>15964.233366880004</v>
      </c>
      <c r="O45" s="164">
        <f>IFERROR(M45/L45*100-100,0)</f>
        <v>-1.3134445619197379</v>
      </c>
      <c r="P45" s="164">
        <f>IFERROR(N45/M45*100-100,0)</f>
        <v>-3.4138738209493056</v>
      </c>
      <c r="Q45" s="170">
        <f>SUM(Q27:Q44)</f>
        <v>339662.48025147</v>
      </c>
      <c r="R45" s="170">
        <f>SUM(R27:R44)</f>
        <v>336880.96439967997</v>
      </c>
      <c r="S45" s="170">
        <f>SUM(S27:S44)</f>
        <v>336733.32407441002</v>
      </c>
      <c r="T45" s="169">
        <f t="shared" si="14"/>
        <v>-0.818905829613783</v>
      </c>
      <c r="U45" s="354">
        <f t="shared" si="14"/>
        <v>-4.3825665701547223E-2</v>
      </c>
    </row>
    <row r="46" spans="1:21">
      <c r="A46" s="4" t="s">
        <v>95</v>
      </c>
    </row>
    <row r="49" spans="2:5">
      <c r="E49" s="172"/>
    </row>
    <row r="50" spans="2:5" ht="15.75">
      <c r="B50" s="489"/>
    </row>
    <row r="51" spans="2:5" ht="15.75">
      <c r="B51" s="489"/>
    </row>
    <row r="52" spans="2:5" ht="15.75">
      <c r="B52" s="489"/>
      <c r="D52" s="4"/>
      <c r="E52" s="4"/>
    </row>
    <row r="53" spans="2:5" ht="15.75">
      <c r="B53" s="489"/>
      <c r="C53" s="325"/>
      <c r="D53" s="4"/>
      <c r="E53" s="324"/>
    </row>
    <row r="54" spans="2:5" ht="15.75">
      <c r="B54" s="489"/>
      <c r="C54" s="325"/>
      <c r="D54" s="4"/>
      <c r="E54" s="324"/>
    </row>
    <row r="55" spans="2:5" ht="15.75">
      <c r="B55" s="489"/>
      <c r="C55" s="325"/>
      <c r="D55" s="4"/>
      <c r="E55" s="324"/>
    </row>
    <row r="56" spans="2:5" ht="15.75">
      <c r="B56" s="489"/>
      <c r="C56" s="325"/>
      <c r="D56" s="4"/>
      <c r="E56" s="324"/>
    </row>
    <row r="57" spans="2:5" ht="15.75">
      <c r="C57" s="325"/>
      <c r="D57" s="4"/>
      <c r="E57" s="324"/>
    </row>
    <row r="58" spans="2:5" ht="15.75">
      <c r="C58" s="325"/>
      <c r="D58" s="4"/>
      <c r="E58" s="324"/>
    </row>
    <row r="59" spans="2:5" ht="15.75">
      <c r="C59" s="324"/>
      <c r="D59" s="4"/>
      <c r="E59" s="324"/>
    </row>
    <row r="60" spans="2:5" ht="15.75">
      <c r="C60" s="324"/>
      <c r="D60" s="4"/>
      <c r="E60" s="324"/>
    </row>
    <row r="61" spans="2:5">
      <c r="C61" s="172"/>
    </row>
  </sheetData>
  <mergeCells count="11">
    <mergeCell ref="A1:U1"/>
    <mergeCell ref="A2:U2"/>
    <mergeCell ref="B3:F3"/>
    <mergeCell ref="G3:K3"/>
    <mergeCell ref="L3:P3"/>
    <mergeCell ref="Q3:U3"/>
    <mergeCell ref="A25:A26"/>
    <mergeCell ref="B25:F25"/>
    <mergeCell ref="G25:K25"/>
    <mergeCell ref="L25:P25"/>
    <mergeCell ref="Q25:U25"/>
  </mergeCells>
  <pageMargins left="0.46" right="0.28999999999999998" top="0.75" bottom="0.75" header="0.3" footer="0.3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J70"/>
  <sheetViews>
    <sheetView view="pageBreakPreview" zoomScaleSheetLayoutView="100" workbookViewId="0">
      <pane xSplit="3" ySplit="6" topLeftCell="D49" activePane="bottomRight" state="frozen"/>
      <selection pane="topRight" activeCell="D1" sqref="D1"/>
      <selection pane="bottomLeft" activeCell="A7" sqref="A7"/>
      <selection pane="bottomRight" activeCell="A69" sqref="A69"/>
    </sheetView>
  </sheetViews>
  <sheetFormatPr defaultColWidth="9.140625" defaultRowHeight="15"/>
  <cols>
    <col min="1" max="1" width="16.7109375" style="4" customWidth="1"/>
    <col min="2" max="2" width="24.85546875" bestFit="1" customWidth="1"/>
    <col min="3" max="3" width="12.140625" customWidth="1"/>
    <col min="4" max="4" width="15.5703125" bestFit="1" customWidth="1"/>
    <col min="5" max="5" width="17.7109375" bestFit="1" customWidth="1"/>
    <col min="6" max="6" width="11.5703125" customWidth="1"/>
    <col min="7" max="7" width="18.85546875" style="38" customWidth="1"/>
    <col min="9" max="9" width="17.5703125" bestFit="1" customWidth="1"/>
  </cols>
  <sheetData>
    <row r="1" spans="1:10" ht="18">
      <c r="A1" s="624" t="s">
        <v>284</v>
      </c>
      <c r="B1" s="624"/>
      <c r="C1" s="624"/>
      <c r="D1" s="624"/>
      <c r="E1" s="624"/>
      <c r="F1" s="624"/>
      <c r="G1" s="624"/>
    </row>
    <row r="2" spans="1:10" ht="18" customHeight="1">
      <c r="A2" s="696" t="s">
        <v>318</v>
      </c>
      <c r="B2" s="696"/>
      <c r="C2" s="696"/>
      <c r="D2" s="696"/>
      <c r="E2" s="696"/>
      <c r="F2" s="696"/>
      <c r="G2" s="696"/>
    </row>
    <row r="3" spans="1:10" ht="18">
      <c r="A3" s="697" t="s">
        <v>97</v>
      </c>
      <c r="B3" s="625" t="s">
        <v>273</v>
      </c>
      <c r="C3" s="625" t="s">
        <v>98</v>
      </c>
      <c r="D3" s="698" t="s">
        <v>3</v>
      </c>
      <c r="E3" s="698"/>
      <c r="F3" s="698"/>
      <c r="G3" s="698"/>
    </row>
    <row r="4" spans="1:10" ht="15.75" customHeight="1">
      <c r="A4" s="697"/>
      <c r="B4" s="625"/>
      <c r="C4" s="625"/>
      <c r="D4" s="699" t="s">
        <v>496</v>
      </c>
      <c r="E4" s="699" t="s">
        <v>497</v>
      </c>
      <c r="F4" s="699" t="s">
        <v>498</v>
      </c>
      <c r="G4" s="699" t="s">
        <v>499</v>
      </c>
    </row>
    <row r="5" spans="1:10">
      <c r="A5" s="697"/>
      <c r="B5" s="625"/>
      <c r="C5" s="625"/>
      <c r="D5" s="699"/>
      <c r="E5" s="699"/>
      <c r="F5" s="699"/>
      <c r="G5" s="699"/>
    </row>
    <row r="6" spans="1:10">
      <c r="A6" s="697"/>
      <c r="B6" s="625"/>
      <c r="C6" s="625"/>
      <c r="D6" s="699"/>
      <c r="E6" s="699"/>
      <c r="F6" s="699"/>
      <c r="G6" s="699"/>
    </row>
    <row r="7" spans="1:10" ht="15.75">
      <c r="A7" s="691" t="s">
        <v>104</v>
      </c>
      <c r="B7" s="129" t="s">
        <v>105</v>
      </c>
      <c r="C7" s="129" t="s">
        <v>106</v>
      </c>
      <c r="D7" s="130">
        <v>4150.09</v>
      </c>
      <c r="E7" s="130">
        <v>376000</v>
      </c>
      <c r="F7" s="380">
        <v>0.91</v>
      </c>
      <c r="G7" s="380">
        <v>1.103747340425532</v>
      </c>
      <c r="H7" s="209"/>
      <c r="I7" s="26"/>
    </row>
    <row r="8" spans="1:10" ht="15.75">
      <c r="A8" s="693"/>
      <c r="B8" s="129" t="s">
        <v>107</v>
      </c>
      <c r="C8" s="129" t="s">
        <v>106</v>
      </c>
      <c r="D8" s="130">
        <v>30238.15</v>
      </c>
      <c r="E8" s="130">
        <v>71424.399999999994</v>
      </c>
      <c r="F8" s="380">
        <v>44.11</v>
      </c>
      <c r="G8" s="380">
        <v>42.335882415533071</v>
      </c>
      <c r="H8" s="209"/>
      <c r="I8" s="26"/>
    </row>
    <row r="9" spans="1:10" ht="15.75">
      <c r="A9" s="692"/>
      <c r="B9" s="129" t="s">
        <v>108</v>
      </c>
      <c r="C9" s="129" t="s">
        <v>106</v>
      </c>
      <c r="D9" s="130">
        <v>111631.45</v>
      </c>
      <c r="E9" s="130">
        <v>202500</v>
      </c>
      <c r="F9" s="380">
        <v>14.52</v>
      </c>
      <c r="G9" s="380">
        <v>55.126641975308644</v>
      </c>
      <c r="I9" s="26"/>
    </row>
    <row r="10" spans="1:10" ht="16.5">
      <c r="A10" s="327" t="s">
        <v>109</v>
      </c>
      <c r="B10" s="24" t="s">
        <v>110</v>
      </c>
      <c r="C10" s="129" t="s">
        <v>43</v>
      </c>
      <c r="D10" s="130">
        <v>42737.066000000006</v>
      </c>
      <c r="E10" s="130">
        <v>104026</v>
      </c>
      <c r="F10" s="380">
        <v>57.99</v>
      </c>
      <c r="G10" s="380">
        <v>41.083061926825991</v>
      </c>
      <c r="I10" s="26"/>
      <c r="J10" s="26"/>
    </row>
    <row r="11" spans="1:10" ht="15.75">
      <c r="A11" s="688" t="s">
        <v>111</v>
      </c>
      <c r="B11" s="36" t="s">
        <v>112</v>
      </c>
      <c r="C11" s="131" t="s">
        <v>113</v>
      </c>
      <c r="D11" s="130">
        <v>12385.740000000002</v>
      </c>
      <c r="E11" s="130">
        <v>30804</v>
      </c>
      <c r="F11" s="380">
        <v>49.69</v>
      </c>
      <c r="G11" s="380">
        <v>40.208219711725754</v>
      </c>
      <c r="I11" s="26"/>
      <c r="J11" s="26"/>
    </row>
    <row r="12" spans="1:10" ht="15.75">
      <c r="A12" s="689"/>
      <c r="B12" s="36" t="s">
        <v>114</v>
      </c>
      <c r="C12" s="131" t="s">
        <v>113</v>
      </c>
      <c r="D12" s="130">
        <v>54900.05</v>
      </c>
      <c r="E12" s="130">
        <v>101838.75</v>
      </c>
      <c r="F12" s="380">
        <v>62.99</v>
      </c>
      <c r="G12" s="380">
        <v>53.908801904972329</v>
      </c>
      <c r="I12" s="26"/>
      <c r="J12" s="26"/>
    </row>
    <row r="13" spans="1:10" ht="15.75">
      <c r="A13" s="690"/>
      <c r="B13" s="36" t="s">
        <v>115</v>
      </c>
      <c r="C13" s="131" t="s">
        <v>113</v>
      </c>
      <c r="D13" s="130">
        <v>145641.644</v>
      </c>
      <c r="E13" s="130">
        <v>269730</v>
      </c>
      <c r="F13" s="380">
        <v>55.48</v>
      </c>
      <c r="G13" s="380">
        <v>53.99534497460423</v>
      </c>
      <c r="I13" s="26"/>
    </row>
    <row r="14" spans="1:10" ht="16.5">
      <c r="A14" s="688" t="s">
        <v>116</v>
      </c>
      <c r="B14" s="24" t="s">
        <v>117</v>
      </c>
      <c r="C14" s="129" t="s">
        <v>45</v>
      </c>
      <c r="D14" s="130">
        <v>12806.21</v>
      </c>
      <c r="E14" s="130">
        <v>19540</v>
      </c>
      <c r="F14" s="380">
        <v>64.39</v>
      </c>
      <c r="G14" s="380">
        <v>65.538433981576247</v>
      </c>
      <c r="I14" s="26"/>
    </row>
    <row r="15" spans="1:10" ht="16.5">
      <c r="A15" s="689"/>
      <c r="B15" s="24" t="s">
        <v>118</v>
      </c>
      <c r="C15" s="129" t="s">
        <v>45</v>
      </c>
      <c r="D15" s="130">
        <v>0</v>
      </c>
      <c r="E15" s="130">
        <v>0</v>
      </c>
      <c r="F15" s="380"/>
      <c r="G15" s="380">
        <v>0</v>
      </c>
      <c r="I15" s="26"/>
    </row>
    <row r="16" spans="1:10" ht="16.5">
      <c r="A16" s="689"/>
      <c r="B16" s="24" t="s">
        <v>119</v>
      </c>
      <c r="C16" s="129" t="s">
        <v>45</v>
      </c>
      <c r="D16" s="130">
        <v>96774.7</v>
      </c>
      <c r="E16" s="130">
        <v>221100</v>
      </c>
      <c r="F16" s="380">
        <v>55.81</v>
      </c>
      <c r="G16" s="380">
        <v>43.769651741293529</v>
      </c>
      <c r="I16" s="26"/>
    </row>
    <row r="17" spans="1:9" ht="16.5">
      <c r="A17" s="689"/>
      <c r="B17" s="24" t="s">
        <v>120</v>
      </c>
      <c r="C17" s="129" t="s">
        <v>45</v>
      </c>
      <c r="D17" s="130">
        <v>2943.7</v>
      </c>
      <c r="E17" s="130">
        <v>6500</v>
      </c>
      <c r="F17" s="380">
        <v>49.06</v>
      </c>
      <c r="G17" s="380">
        <v>45.287692307692303</v>
      </c>
      <c r="I17" s="26"/>
    </row>
    <row r="18" spans="1:9" ht="16.5">
      <c r="A18" s="689"/>
      <c r="B18" s="24" t="s">
        <v>121</v>
      </c>
      <c r="C18" s="129" t="s">
        <v>45</v>
      </c>
      <c r="D18" s="130">
        <v>65887.964000000007</v>
      </c>
      <c r="E18" s="130">
        <v>89565</v>
      </c>
      <c r="F18" s="380">
        <v>67.959999999999994</v>
      </c>
      <c r="G18" s="380">
        <v>73.564410204879152</v>
      </c>
      <c r="I18" s="26"/>
    </row>
    <row r="19" spans="1:9" ht="16.5">
      <c r="A19" s="690"/>
      <c r="B19" s="24" t="s">
        <v>122</v>
      </c>
      <c r="C19" s="129" t="s">
        <v>45</v>
      </c>
      <c r="D19" s="130">
        <v>4942.87</v>
      </c>
      <c r="E19" s="130">
        <v>7700</v>
      </c>
      <c r="F19" s="380">
        <v>67.58</v>
      </c>
      <c r="G19" s="380">
        <v>64.193116883116886</v>
      </c>
      <c r="I19" s="26"/>
    </row>
    <row r="20" spans="1:9" ht="16.5">
      <c r="A20" s="691" t="s">
        <v>123</v>
      </c>
      <c r="B20" s="24" t="s">
        <v>124</v>
      </c>
      <c r="C20" s="131" t="s">
        <v>43</v>
      </c>
      <c r="D20" s="130">
        <v>30034.084999999999</v>
      </c>
      <c r="E20" s="130">
        <v>164147.20000000001</v>
      </c>
      <c r="F20" s="380">
        <v>68.17</v>
      </c>
      <c r="G20" s="380">
        <v>18.297043750974733</v>
      </c>
      <c r="I20" s="26"/>
    </row>
    <row r="21" spans="1:9" ht="16.5">
      <c r="A21" s="693"/>
      <c r="B21" s="24" t="s">
        <v>125</v>
      </c>
      <c r="C21" s="131" t="s">
        <v>43</v>
      </c>
      <c r="D21" s="130">
        <v>126621.577</v>
      </c>
      <c r="E21" s="130">
        <v>206796</v>
      </c>
      <c r="F21" s="380">
        <v>53.89</v>
      </c>
      <c r="G21" s="380">
        <v>61.230186754095826</v>
      </c>
      <c r="I21" s="26"/>
    </row>
    <row r="22" spans="1:9" ht="16.5">
      <c r="A22" s="692"/>
      <c r="B22" s="24" t="s">
        <v>126</v>
      </c>
      <c r="C22" s="131" t="s">
        <v>43</v>
      </c>
      <c r="D22" s="130">
        <v>168508.47500000001</v>
      </c>
      <c r="E22" s="130">
        <v>499869</v>
      </c>
      <c r="F22" s="380">
        <v>70.97</v>
      </c>
      <c r="G22" s="380">
        <v>33.710527158115426</v>
      </c>
      <c r="I22" s="26"/>
    </row>
    <row r="23" spans="1:9" ht="16.5">
      <c r="A23" s="327" t="s">
        <v>127</v>
      </c>
      <c r="B23" s="24" t="s">
        <v>128</v>
      </c>
      <c r="C23" s="131" t="s">
        <v>129</v>
      </c>
      <c r="D23" s="130">
        <v>1104879.1100000001</v>
      </c>
      <c r="E23" s="130">
        <v>5013200</v>
      </c>
      <c r="F23" s="380">
        <v>20.9</v>
      </c>
      <c r="G23" s="380">
        <v>22.039398188781618</v>
      </c>
      <c r="I23" s="26"/>
    </row>
    <row r="24" spans="1:9" ht="16.5">
      <c r="A24" s="688" t="s">
        <v>130</v>
      </c>
      <c r="B24" s="24" t="s">
        <v>131</v>
      </c>
      <c r="C24" s="131" t="s">
        <v>45</v>
      </c>
      <c r="D24" s="130">
        <v>33802</v>
      </c>
      <c r="E24" s="130">
        <v>47883</v>
      </c>
      <c r="F24" s="380">
        <v>75.25</v>
      </c>
      <c r="G24" s="380">
        <v>70.592903535701595</v>
      </c>
      <c r="I24" s="26"/>
    </row>
    <row r="25" spans="1:9" ht="16.5">
      <c r="A25" s="689"/>
      <c r="B25" s="24" t="s">
        <v>132</v>
      </c>
      <c r="C25" s="129" t="s">
        <v>133</v>
      </c>
      <c r="D25" s="130">
        <v>22313.57</v>
      </c>
      <c r="E25" s="130">
        <v>33000</v>
      </c>
      <c r="F25" s="380">
        <v>42.96</v>
      </c>
      <c r="G25" s="380">
        <v>67.61687878787879</v>
      </c>
      <c r="I25" s="26"/>
    </row>
    <row r="26" spans="1:9" ht="16.5">
      <c r="A26" s="689"/>
      <c r="B26" s="24" t="s">
        <v>134</v>
      </c>
      <c r="C26" s="129" t="s">
        <v>133</v>
      </c>
      <c r="D26" s="130">
        <v>0</v>
      </c>
      <c r="E26" s="130">
        <v>0</v>
      </c>
      <c r="F26" s="380"/>
      <c r="G26" s="380">
        <v>0</v>
      </c>
      <c r="I26" s="26"/>
    </row>
    <row r="27" spans="1:9" ht="16.5">
      <c r="A27" s="689"/>
      <c r="B27" s="24" t="s">
        <v>389</v>
      </c>
      <c r="C27" s="129"/>
      <c r="D27" s="130">
        <v>0</v>
      </c>
      <c r="E27" s="130">
        <v>0</v>
      </c>
      <c r="F27" s="380"/>
      <c r="G27" s="380">
        <v>0</v>
      </c>
      <c r="I27" s="26"/>
    </row>
    <row r="28" spans="1:9" ht="16.5">
      <c r="A28" s="689"/>
      <c r="B28" s="24" t="s">
        <v>135</v>
      </c>
      <c r="C28" s="131" t="s">
        <v>136</v>
      </c>
      <c r="D28" s="130">
        <v>41585</v>
      </c>
      <c r="E28" s="130">
        <v>84000</v>
      </c>
      <c r="F28" s="380">
        <v>97.85</v>
      </c>
      <c r="G28" s="380">
        <v>49.50595238095238</v>
      </c>
      <c r="I28" s="26"/>
    </row>
    <row r="29" spans="1:9" ht="16.5">
      <c r="A29" s="689"/>
      <c r="B29" s="24" t="s">
        <v>139</v>
      </c>
      <c r="C29" s="131"/>
      <c r="D29" s="130">
        <v>160.71199999999999</v>
      </c>
      <c r="E29" s="130">
        <v>915</v>
      </c>
      <c r="F29" s="380">
        <v>35.619999999999997</v>
      </c>
      <c r="G29" s="380">
        <v>17.56415300546448</v>
      </c>
      <c r="I29" s="26"/>
    </row>
    <row r="30" spans="1:9" ht="16.5">
      <c r="A30" s="690"/>
      <c r="B30" s="24" t="s">
        <v>390</v>
      </c>
      <c r="C30" s="131"/>
      <c r="D30" s="130">
        <v>25</v>
      </c>
      <c r="E30" s="130">
        <v>30</v>
      </c>
      <c r="F30" s="380">
        <v>48.94</v>
      </c>
      <c r="G30" s="380">
        <v>83.333333333333343</v>
      </c>
      <c r="I30" s="26"/>
    </row>
    <row r="31" spans="1:9" ht="16.5">
      <c r="A31" s="688" t="s">
        <v>393</v>
      </c>
      <c r="B31" s="24" t="s">
        <v>391</v>
      </c>
      <c r="C31" s="131" t="s">
        <v>137</v>
      </c>
      <c r="D31" s="130">
        <v>0.3</v>
      </c>
      <c r="E31" s="130">
        <v>1.3</v>
      </c>
      <c r="F31" s="380"/>
      <c r="G31" s="380">
        <v>23.076923076923077</v>
      </c>
      <c r="I31" s="26"/>
    </row>
    <row r="32" spans="1:9" ht="16.5">
      <c r="A32" s="689"/>
      <c r="B32" s="24" t="s">
        <v>392</v>
      </c>
      <c r="C32" s="131" t="s">
        <v>140</v>
      </c>
      <c r="D32" s="130">
        <v>1.2</v>
      </c>
      <c r="E32" s="130">
        <v>3.6</v>
      </c>
      <c r="F32" s="380"/>
      <c r="G32" s="380">
        <v>33.333333333333329</v>
      </c>
      <c r="I32" s="26"/>
    </row>
    <row r="33" spans="1:9" ht="16.5">
      <c r="A33" s="690"/>
      <c r="B33" s="24" t="s">
        <v>138</v>
      </c>
      <c r="C33" s="131" t="s">
        <v>140</v>
      </c>
      <c r="D33" s="130">
        <v>42542.39</v>
      </c>
      <c r="E33" s="130">
        <v>66355</v>
      </c>
      <c r="F33" s="380">
        <v>65.81</v>
      </c>
      <c r="G33" s="380">
        <v>64.113314746439613</v>
      </c>
      <c r="I33" s="26"/>
    </row>
    <row r="34" spans="1:9" ht="16.5">
      <c r="A34" s="695" t="s">
        <v>142</v>
      </c>
      <c r="B34" s="24" t="s">
        <v>143</v>
      </c>
      <c r="C34" s="129"/>
      <c r="D34" s="130">
        <v>0</v>
      </c>
      <c r="E34" s="130">
        <v>0</v>
      </c>
      <c r="F34" s="380"/>
      <c r="G34" s="380">
        <v>0</v>
      </c>
      <c r="I34" s="26"/>
    </row>
    <row r="35" spans="1:9" ht="16.5">
      <c r="A35" s="695"/>
      <c r="B35" s="24" t="s">
        <v>394</v>
      </c>
      <c r="C35" s="129" t="s">
        <v>144</v>
      </c>
      <c r="D35" s="130">
        <v>4667</v>
      </c>
      <c r="E35" s="130">
        <v>39730</v>
      </c>
      <c r="F35" s="380">
        <v>9.5</v>
      </c>
      <c r="G35" s="380">
        <v>11.746790838157564</v>
      </c>
      <c r="I35" s="26"/>
    </row>
    <row r="36" spans="1:9" ht="25.5" customHeight="1">
      <c r="A36" s="688" t="s">
        <v>145</v>
      </c>
      <c r="B36" s="24" t="s">
        <v>146</v>
      </c>
      <c r="C36" s="129"/>
      <c r="D36" s="130">
        <v>20</v>
      </c>
      <c r="E36" s="130">
        <v>60</v>
      </c>
      <c r="F36" s="380">
        <v>52</v>
      </c>
      <c r="G36" s="380">
        <v>33.333333333333329</v>
      </c>
      <c r="I36" s="26"/>
    </row>
    <row r="37" spans="1:9" ht="16.5">
      <c r="A37" s="689"/>
      <c r="B37" s="24" t="s">
        <v>148</v>
      </c>
      <c r="C37" s="129"/>
      <c r="D37" s="130">
        <v>76187.5</v>
      </c>
      <c r="E37" s="130">
        <v>218750</v>
      </c>
      <c r="F37" s="380">
        <v>31.01</v>
      </c>
      <c r="G37" s="380">
        <v>34.828571428571429</v>
      </c>
      <c r="I37" s="26"/>
    </row>
    <row r="38" spans="1:9" ht="16.5">
      <c r="A38" s="690"/>
      <c r="B38" s="24" t="s">
        <v>181</v>
      </c>
      <c r="C38" s="129"/>
      <c r="D38" s="130">
        <v>0</v>
      </c>
      <c r="E38" s="130">
        <v>0</v>
      </c>
      <c r="F38" s="380"/>
      <c r="G38" s="380">
        <v>0</v>
      </c>
      <c r="I38" s="26"/>
    </row>
    <row r="39" spans="1:9" ht="30" customHeight="1">
      <c r="A39" s="133" t="s">
        <v>149</v>
      </c>
      <c r="B39" s="24" t="s">
        <v>395</v>
      </c>
      <c r="C39" s="129" t="s">
        <v>51</v>
      </c>
      <c r="D39" s="130">
        <v>12890</v>
      </c>
      <c r="E39" s="130">
        <v>32730</v>
      </c>
      <c r="F39" s="380">
        <v>45.57</v>
      </c>
      <c r="G39" s="380">
        <v>39.382829208677059</v>
      </c>
      <c r="I39" s="26"/>
    </row>
    <row r="40" spans="1:9" ht="16.5">
      <c r="A40" s="695" t="s">
        <v>151</v>
      </c>
      <c r="B40" s="24" t="s">
        <v>152</v>
      </c>
      <c r="C40" s="129"/>
      <c r="D40" s="130">
        <v>4836.45</v>
      </c>
      <c r="E40" s="130">
        <v>12788</v>
      </c>
      <c r="F40" s="380">
        <v>39.71</v>
      </c>
      <c r="G40" s="380">
        <v>37.820222083203006</v>
      </c>
      <c r="I40" s="26"/>
    </row>
    <row r="41" spans="1:9" ht="16.5">
      <c r="A41" s="695"/>
      <c r="B41" s="24" t="s">
        <v>150</v>
      </c>
      <c r="C41" s="129" t="s">
        <v>43</v>
      </c>
      <c r="D41" s="130">
        <v>0</v>
      </c>
      <c r="E41" s="130">
        <v>0</v>
      </c>
      <c r="F41" s="380"/>
      <c r="G41" s="380">
        <v>0</v>
      </c>
      <c r="I41" s="26"/>
    </row>
    <row r="42" spans="1:9" ht="16.5">
      <c r="A42" s="688" t="s">
        <v>153</v>
      </c>
      <c r="B42" s="24" t="s">
        <v>154</v>
      </c>
      <c r="C42" s="129" t="s">
        <v>45</v>
      </c>
      <c r="D42" s="130">
        <v>19317.23</v>
      </c>
      <c r="E42" s="130">
        <v>153625</v>
      </c>
      <c r="F42" s="380">
        <v>40.44</v>
      </c>
      <c r="G42" s="380">
        <v>12.574275020341741</v>
      </c>
      <c r="I42" s="26"/>
    </row>
    <row r="43" spans="1:9" ht="15.75">
      <c r="A43" s="689"/>
      <c r="B43" s="37" t="s">
        <v>155</v>
      </c>
      <c r="C43" s="129" t="s">
        <v>140</v>
      </c>
      <c r="D43" s="130">
        <v>900057.75900000008</v>
      </c>
      <c r="E43" s="130">
        <v>1939894.9</v>
      </c>
      <c r="F43" s="380">
        <v>29.44</v>
      </c>
      <c r="G43" s="380">
        <v>46.397243427981593</v>
      </c>
      <c r="I43" s="26"/>
    </row>
    <row r="44" spans="1:9" ht="15.75">
      <c r="A44" s="689"/>
      <c r="B44" s="37" t="s">
        <v>156</v>
      </c>
      <c r="C44" s="129" t="s">
        <v>140</v>
      </c>
      <c r="D44" s="130">
        <v>137365.535</v>
      </c>
      <c r="E44" s="130">
        <v>522575.75</v>
      </c>
      <c r="F44" s="380">
        <v>17.75</v>
      </c>
      <c r="G44" s="380">
        <v>26.286243668980049</v>
      </c>
      <c r="I44" s="26"/>
    </row>
    <row r="45" spans="1:9" ht="15.75">
      <c r="A45" s="689"/>
      <c r="B45" s="37" t="s">
        <v>157</v>
      </c>
      <c r="C45" s="129" t="s">
        <v>158</v>
      </c>
      <c r="D45" s="130">
        <v>7205.2049999999999</v>
      </c>
      <c r="E45" s="130">
        <v>30543.8</v>
      </c>
      <c r="F45" s="380">
        <v>19.96</v>
      </c>
      <c r="G45" s="380">
        <v>23.589746527936931</v>
      </c>
      <c r="I45" s="26"/>
    </row>
    <row r="46" spans="1:9" ht="15.75">
      <c r="A46" s="689"/>
      <c r="B46" s="37" t="s">
        <v>159</v>
      </c>
      <c r="C46" s="129" t="s">
        <v>160</v>
      </c>
      <c r="D46" s="130">
        <v>2702.723</v>
      </c>
      <c r="E46" s="130">
        <v>15886.16</v>
      </c>
      <c r="F46" s="380">
        <v>8.8699999999999992</v>
      </c>
      <c r="G46" s="380">
        <v>17.013066719710743</v>
      </c>
      <c r="I46" s="26"/>
    </row>
    <row r="47" spans="1:9" ht="15.75">
      <c r="A47" s="689"/>
      <c r="B47" s="37" t="s">
        <v>161</v>
      </c>
      <c r="C47" s="129" t="s">
        <v>160</v>
      </c>
      <c r="D47" s="130">
        <v>18705.008999999998</v>
      </c>
      <c r="E47" s="130">
        <v>50852.12</v>
      </c>
      <c r="F47" s="380">
        <v>26.18</v>
      </c>
      <c r="G47" s="380">
        <v>36.783144930830801</v>
      </c>
      <c r="I47" s="26"/>
    </row>
    <row r="48" spans="1:9" ht="16.5">
      <c r="A48" s="690"/>
      <c r="B48" s="24" t="s">
        <v>162</v>
      </c>
      <c r="C48" s="129" t="s">
        <v>113</v>
      </c>
      <c r="D48" s="130">
        <v>20855</v>
      </c>
      <c r="E48" s="130">
        <v>70520</v>
      </c>
      <c r="F48" s="380">
        <v>22.08</v>
      </c>
      <c r="G48" s="380">
        <v>29.573170731707314</v>
      </c>
      <c r="I48" s="26"/>
    </row>
    <row r="49" spans="1:9" ht="15.75">
      <c r="A49" s="688" t="s">
        <v>163</v>
      </c>
      <c r="B49" s="74" t="s">
        <v>164</v>
      </c>
      <c r="C49" s="129" t="s">
        <v>165</v>
      </c>
      <c r="D49" s="130">
        <v>7075.07</v>
      </c>
      <c r="E49" s="130">
        <v>15595</v>
      </c>
      <c r="F49" s="380">
        <v>42.2</v>
      </c>
      <c r="G49" s="380">
        <v>45.367553703109969</v>
      </c>
      <c r="I49" s="26"/>
    </row>
    <row r="50" spans="1:9" ht="15.75">
      <c r="A50" s="690"/>
      <c r="B50" s="74" t="s">
        <v>396</v>
      </c>
      <c r="C50" s="129" t="s">
        <v>45</v>
      </c>
      <c r="D50" s="130">
        <v>910</v>
      </c>
      <c r="E50" s="130">
        <v>4000</v>
      </c>
      <c r="F50" s="380">
        <v>24.63</v>
      </c>
      <c r="G50" s="380">
        <v>22.75</v>
      </c>
      <c r="I50" s="26"/>
    </row>
    <row r="51" spans="1:9" ht="25.5" customHeight="1">
      <c r="A51" s="688" t="s">
        <v>166</v>
      </c>
      <c r="B51" s="24" t="s">
        <v>167</v>
      </c>
      <c r="C51" s="129" t="s">
        <v>168</v>
      </c>
      <c r="D51" s="130">
        <v>85.86787600000001</v>
      </c>
      <c r="E51" s="130">
        <v>152.63</v>
      </c>
      <c r="F51" s="380">
        <v>77.86</v>
      </c>
      <c r="G51" s="380">
        <v>56.258845574264569</v>
      </c>
      <c r="I51" s="26"/>
    </row>
    <row r="52" spans="1:9" ht="16.5">
      <c r="A52" s="689"/>
      <c r="B52" s="24" t="s">
        <v>169</v>
      </c>
      <c r="C52" s="129" t="s">
        <v>45</v>
      </c>
      <c r="D52" s="130">
        <v>3500585.62</v>
      </c>
      <c r="E52" s="130">
        <v>7656288</v>
      </c>
      <c r="F52" s="380">
        <v>46.46</v>
      </c>
      <c r="G52" s="380">
        <v>45.721707699605865</v>
      </c>
      <c r="I52" s="26"/>
    </row>
    <row r="53" spans="1:9" ht="16.5">
      <c r="A53" s="689"/>
      <c r="B53" s="24" t="s">
        <v>170</v>
      </c>
      <c r="C53" s="129" t="s">
        <v>45</v>
      </c>
      <c r="D53" s="130">
        <v>1555727.12</v>
      </c>
      <c r="E53" s="130">
        <v>3084762</v>
      </c>
      <c r="F53" s="380">
        <v>57.5</v>
      </c>
      <c r="G53" s="380">
        <v>50.432646667716995</v>
      </c>
      <c r="I53" s="26"/>
    </row>
    <row r="54" spans="1:9" ht="16.5">
      <c r="A54" s="690"/>
      <c r="B54" s="24" t="s">
        <v>171</v>
      </c>
      <c r="C54" s="129" t="s">
        <v>45</v>
      </c>
      <c r="D54" s="130">
        <v>0</v>
      </c>
      <c r="E54" s="130">
        <v>0</v>
      </c>
      <c r="F54" s="380"/>
      <c r="G54" s="380">
        <v>0</v>
      </c>
      <c r="I54" s="26"/>
    </row>
    <row r="55" spans="1:9" ht="16.5">
      <c r="A55" s="688" t="s">
        <v>172</v>
      </c>
      <c r="B55" s="24" t="s">
        <v>398</v>
      </c>
      <c r="C55" s="129" t="s">
        <v>113</v>
      </c>
      <c r="D55" s="130">
        <v>487481.57399999996</v>
      </c>
      <c r="E55" s="130">
        <v>1160000</v>
      </c>
      <c r="F55" s="380">
        <v>35.119999999999997</v>
      </c>
      <c r="G55" s="380">
        <v>42.024273620689648</v>
      </c>
      <c r="I55" s="26"/>
    </row>
    <row r="56" spans="1:9" ht="16.5">
      <c r="A56" s="689"/>
      <c r="B56" s="24" t="s">
        <v>397</v>
      </c>
      <c r="C56" s="129" t="s">
        <v>113</v>
      </c>
      <c r="D56" s="130">
        <v>414169</v>
      </c>
      <c r="E56" s="130">
        <v>500000</v>
      </c>
      <c r="F56" s="380">
        <v>76.06</v>
      </c>
      <c r="G56" s="380">
        <v>82.833799999999997</v>
      </c>
      <c r="I56" s="26"/>
    </row>
    <row r="57" spans="1:9" ht="16.5">
      <c r="A57" s="689"/>
      <c r="B57" s="24" t="s">
        <v>174</v>
      </c>
      <c r="C57" s="129" t="s">
        <v>113</v>
      </c>
      <c r="D57" s="130">
        <v>24887.43</v>
      </c>
      <c r="E57" s="130">
        <v>67000</v>
      </c>
      <c r="F57" s="380">
        <v>39.64</v>
      </c>
      <c r="G57" s="380">
        <v>37.145417910447762</v>
      </c>
      <c r="I57" s="26"/>
    </row>
    <row r="58" spans="1:9" ht="16.5">
      <c r="A58" s="690"/>
      <c r="B58" s="24" t="s">
        <v>175</v>
      </c>
      <c r="C58" s="129" t="s">
        <v>51</v>
      </c>
      <c r="D58" s="130">
        <v>23320.146000000001</v>
      </c>
      <c r="E58" s="130">
        <v>35000</v>
      </c>
      <c r="F58" s="380">
        <v>39.28</v>
      </c>
      <c r="G58" s="380">
        <v>66.628988571428565</v>
      </c>
      <c r="I58" s="26"/>
    </row>
    <row r="59" spans="1:9" ht="16.5">
      <c r="A59" s="691" t="s">
        <v>176</v>
      </c>
      <c r="B59" s="24" t="s">
        <v>177</v>
      </c>
      <c r="C59" s="129" t="s">
        <v>113</v>
      </c>
      <c r="D59" s="130">
        <v>60846.025000000001</v>
      </c>
      <c r="E59" s="130">
        <v>424800</v>
      </c>
      <c r="F59" s="380">
        <v>66.91</v>
      </c>
      <c r="G59" s="380">
        <v>14.323452212806027</v>
      </c>
      <c r="I59" s="26"/>
    </row>
    <row r="60" spans="1:9" ht="16.5">
      <c r="A60" s="692"/>
      <c r="B60" s="24" t="s">
        <v>178</v>
      </c>
      <c r="C60" s="129" t="s">
        <v>140</v>
      </c>
      <c r="D60" s="130">
        <v>2211.627</v>
      </c>
      <c r="E60" s="130">
        <v>2700</v>
      </c>
      <c r="F60" s="380">
        <v>83.67</v>
      </c>
      <c r="G60" s="380">
        <v>81.912111111111102</v>
      </c>
      <c r="I60" s="26"/>
    </row>
    <row r="61" spans="1:9" ht="16.5">
      <c r="A61" s="691" t="s">
        <v>179</v>
      </c>
      <c r="B61" s="24" t="s">
        <v>180</v>
      </c>
      <c r="C61" s="129" t="s">
        <v>113</v>
      </c>
      <c r="D61" s="130">
        <v>643992.28499999992</v>
      </c>
      <c r="E61" s="130">
        <v>2859140</v>
      </c>
      <c r="F61" s="380">
        <v>30.22</v>
      </c>
      <c r="G61" s="380">
        <v>22.523985708989414</v>
      </c>
      <c r="I61" s="26"/>
    </row>
    <row r="62" spans="1:9" ht="16.5">
      <c r="A62" s="692"/>
      <c r="B62" s="24" t="s">
        <v>399</v>
      </c>
      <c r="C62" s="134" t="s">
        <v>400</v>
      </c>
      <c r="D62" s="130">
        <v>135.69999999999999</v>
      </c>
      <c r="E62" s="130">
        <v>200</v>
      </c>
      <c r="F62" s="380">
        <v>61.22</v>
      </c>
      <c r="G62" s="380">
        <v>67.849999999999994</v>
      </c>
      <c r="I62" s="26"/>
    </row>
    <row r="63" spans="1:9" ht="16.5">
      <c r="A63" s="327" t="s">
        <v>182</v>
      </c>
      <c r="B63" s="24" t="s">
        <v>183</v>
      </c>
      <c r="C63" s="129" t="s">
        <v>184</v>
      </c>
      <c r="D63" s="130">
        <v>78955</v>
      </c>
      <c r="E63" s="130">
        <v>87075</v>
      </c>
      <c r="F63" s="380">
        <v>91.34</v>
      </c>
      <c r="G63" s="380">
        <v>90.674705713465414</v>
      </c>
      <c r="I63" s="26"/>
    </row>
    <row r="64" spans="1:9" ht="16.5">
      <c r="A64" s="691" t="s">
        <v>402</v>
      </c>
      <c r="B64" s="24" t="s">
        <v>185</v>
      </c>
      <c r="C64" s="129" t="s">
        <v>186</v>
      </c>
      <c r="D64" s="130">
        <v>6000</v>
      </c>
      <c r="E64" s="130">
        <v>24000</v>
      </c>
      <c r="F64" s="380"/>
      <c r="G64" s="380">
        <v>25</v>
      </c>
      <c r="I64" s="26"/>
    </row>
    <row r="65" spans="1:9" ht="16.5" hidden="1">
      <c r="A65" s="693"/>
      <c r="B65" s="24" t="s">
        <v>187</v>
      </c>
      <c r="C65" s="129" t="s">
        <v>186</v>
      </c>
      <c r="D65" s="130">
        <v>0</v>
      </c>
      <c r="E65" s="130">
        <v>0</v>
      </c>
      <c r="F65" s="380">
        <v>27.37</v>
      </c>
      <c r="G65" s="380">
        <v>0</v>
      </c>
      <c r="I65" s="26"/>
    </row>
    <row r="66" spans="1:9" ht="16.5">
      <c r="A66" s="692"/>
      <c r="B66" s="24" t="s">
        <v>401</v>
      </c>
      <c r="C66" s="129"/>
      <c r="D66" s="130">
        <v>7671901</v>
      </c>
      <c r="E66" s="130">
        <v>13555000</v>
      </c>
      <c r="F66" s="380">
        <v>73.150000000000006</v>
      </c>
      <c r="G66" s="380">
        <v>56.598310586499444</v>
      </c>
      <c r="I66" s="26"/>
    </row>
    <row r="67" spans="1:9" ht="16.5">
      <c r="A67" s="326" t="s">
        <v>403</v>
      </c>
      <c r="B67" s="24" t="s">
        <v>404</v>
      </c>
      <c r="C67" s="129"/>
      <c r="D67" s="130">
        <v>172.62099999999998</v>
      </c>
      <c r="E67" s="130">
        <v>227.87299999999999</v>
      </c>
      <c r="F67" s="380">
        <v>79.14</v>
      </c>
      <c r="G67" s="380">
        <v>75.753160751822278</v>
      </c>
      <c r="I67" s="26"/>
    </row>
    <row r="68" spans="1:9" ht="17.25" customHeight="1">
      <c r="A68" s="132"/>
      <c r="B68" s="694" t="s">
        <v>188</v>
      </c>
      <c r="C68" s="694"/>
      <c r="D68" s="694"/>
      <c r="E68" s="694"/>
      <c r="F68" s="383">
        <f>AVERAGEIF(F7:F67,"&gt;0")</f>
        <v>48.335882352941169</v>
      </c>
      <c r="G68" s="380">
        <f>AVERAGEIF(G7:G67,"&gt;0")</f>
        <v>44.484085871157269</v>
      </c>
    </row>
    <row r="69" spans="1:9">
      <c r="F69" s="67"/>
    </row>
    <row r="70" spans="1:9">
      <c r="F70" s="67"/>
      <c r="G70" s="195"/>
    </row>
  </sheetData>
  <mergeCells count="27">
    <mergeCell ref="A1:G1"/>
    <mergeCell ref="A2:G2"/>
    <mergeCell ref="A3:A6"/>
    <mergeCell ref="B3:B6"/>
    <mergeCell ref="C3:C6"/>
    <mergeCell ref="D3:G3"/>
    <mergeCell ref="D4:D6"/>
    <mergeCell ref="E4:E6"/>
    <mergeCell ref="F4:F6"/>
    <mergeCell ref="G4:G6"/>
    <mergeCell ref="A51:A54"/>
    <mergeCell ref="A7:A9"/>
    <mergeCell ref="A11:A13"/>
    <mergeCell ref="A14:A19"/>
    <mergeCell ref="A20:A22"/>
    <mergeCell ref="A24:A30"/>
    <mergeCell ref="A31:A33"/>
    <mergeCell ref="A34:A35"/>
    <mergeCell ref="A36:A38"/>
    <mergeCell ref="A40:A41"/>
    <mergeCell ref="A42:A48"/>
    <mergeCell ref="A49:A50"/>
    <mergeCell ref="A55:A58"/>
    <mergeCell ref="A59:A60"/>
    <mergeCell ref="A61:A62"/>
    <mergeCell ref="A64:A66"/>
    <mergeCell ref="B68:E68"/>
  </mergeCells>
  <conditionalFormatting sqref="I7:I67">
    <cfRule type="cellIs" dxfId="0" priority="1" operator="greaterThan">
      <formula>0</formula>
    </cfRule>
  </conditionalFormatting>
  <pageMargins left="0.48" right="0.24" top="0.75" bottom="0.75" header="0.3" footer="0.3"/>
  <pageSetup paperSize="9" scale="84" fitToHeight="2" orientation="portrait" verticalDpi="300" r:id="rId1"/>
  <rowBreaks count="1" manualBreakCount="1">
    <brk id="38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I83"/>
  <sheetViews>
    <sheetView view="pageBreakPreview" zoomScale="90" zoomScaleNormal="90" zoomScaleSheetLayoutView="90" workbookViewId="0">
      <pane xSplit="3" ySplit="6" topLeftCell="Q40" activePane="bottomRight" state="frozen"/>
      <selection activeCell="H7" sqref="H7"/>
      <selection pane="topRight" activeCell="H7" sqref="H7"/>
      <selection pane="bottomLeft" activeCell="H7" sqref="H7"/>
      <selection pane="bottomRight" activeCell="AH64" sqref="AH64"/>
    </sheetView>
  </sheetViews>
  <sheetFormatPr defaultColWidth="9.140625" defaultRowHeight="15"/>
  <cols>
    <col min="1" max="1" width="18.42578125" style="525" customWidth="1"/>
    <col min="2" max="2" width="24.85546875" style="470" bestFit="1" customWidth="1"/>
    <col min="3" max="3" width="9.140625" style="470"/>
    <col min="4" max="4" width="15.7109375" style="470" bestFit="1" customWidth="1"/>
    <col min="5" max="5" width="15.28515625" style="470" bestFit="1" customWidth="1"/>
    <col min="6" max="6" width="9.140625" style="470"/>
    <col min="7" max="7" width="10.140625" style="470" bestFit="1" customWidth="1"/>
    <col min="8" max="8" width="13.28515625" style="470" bestFit="1" customWidth="1"/>
    <col min="9" max="9" width="14.85546875" style="470" bestFit="1" customWidth="1"/>
    <col min="10" max="10" width="16.140625" style="470" customWidth="1"/>
    <col min="11" max="11" width="11.7109375" style="470" customWidth="1"/>
    <col min="12" max="12" width="14.5703125" style="470" bestFit="1" customWidth="1"/>
    <col min="13" max="13" width="15.85546875" style="470" bestFit="1" customWidth="1"/>
    <col min="14" max="14" width="16.42578125" style="470" customWidth="1"/>
    <col min="15" max="15" width="10.140625" style="470" bestFit="1" customWidth="1"/>
    <col min="16" max="16" width="14.140625" style="470" bestFit="1" customWidth="1"/>
    <col min="17" max="17" width="14.7109375" style="470" bestFit="1" customWidth="1"/>
    <col min="18" max="18" width="16.42578125" style="470" customWidth="1"/>
    <col min="19" max="19" width="10.140625" style="470" bestFit="1" customWidth="1"/>
    <col min="20" max="20" width="13.85546875" style="470" bestFit="1" customWidth="1"/>
    <col min="21" max="21" width="14.5703125" style="470" bestFit="1" customWidth="1"/>
    <col min="22" max="22" width="14.85546875" style="470" customWidth="1"/>
    <col min="23" max="23" width="10.140625" style="470" bestFit="1" customWidth="1"/>
    <col min="24" max="24" width="10.42578125" style="470" bestFit="1" customWidth="1"/>
    <col min="25" max="26" width="12.85546875" style="470" customWidth="1"/>
    <col min="27" max="27" width="10.140625" style="470" bestFit="1" customWidth="1"/>
    <col min="28" max="28" width="12" style="470" bestFit="1" customWidth="1"/>
    <col min="29" max="29" width="15.42578125" style="470" customWidth="1"/>
    <col min="30" max="30" width="9.140625" style="470"/>
    <col min="31" max="31" width="10.140625" style="470" bestFit="1" customWidth="1"/>
    <col min="32" max="32" width="14.85546875" style="470" bestFit="1" customWidth="1"/>
    <col min="33" max="33" width="15.85546875" style="470" bestFit="1" customWidth="1"/>
    <col min="34" max="34" width="15.140625" style="470" customWidth="1"/>
    <col min="35" max="35" width="10.140625" style="470" bestFit="1" customWidth="1"/>
    <col min="36" max="16384" width="9.140625" style="470"/>
  </cols>
  <sheetData>
    <row r="1" spans="1:35" ht="18">
      <c r="A1" s="707" t="s">
        <v>285</v>
      </c>
      <c r="B1" s="707"/>
    </row>
    <row r="2" spans="1:35" ht="18.75" thickBot="1">
      <c r="A2" s="708" t="s">
        <v>600</v>
      </c>
      <c r="B2" s="708"/>
    </row>
    <row r="3" spans="1:35" ht="18.75" thickTop="1">
      <c r="A3" s="709" t="s">
        <v>97</v>
      </c>
      <c r="B3" s="711" t="s">
        <v>273</v>
      </c>
      <c r="C3" s="711" t="s">
        <v>98</v>
      </c>
      <c r="D3" s="705" t="s">
        <v>476</v>
      </c>
      <c r="E3" s="705"/>
      <c r="F3" s="705"/>
      <c r="G3" s="705"/>
      <c r="H3" s="705" t="s">
        <v>419</v>
      </c>
      <c r="I3" s="705"/>
      <c r="J3" s="705"/>
      <c r="K3" s="705"/>
      <c r="L3" s="705" t="s">
        <v>299</v>
      </c>
      <c r="M3" s="705"/>
      <c r="N3" s="705"/>
      <c r="O3" s="705"/>
      <c r="P3" s="705" t="s">
        <v>300</v>
      </c>
      <c r="Q3" s="705"/>
      <c r="R3" s="705"/>
      <c r="S3" s="705"/>
      <c r="T3" s="705" t="s">
        <v>267</v>
      </c>
      <c r="U3" s="705"/>
      <c r="V3" s="705"/>
      <c r="W3" s="705"/>
      <c r="X3" s="705" t="s">
        <v>301</v>
      </c>
      <c r="Y3" s="705"/>
      <c r="Z3" s="705"/>
      <c r="AA3" s="705"/>
      <c r="AB3" s="705" t="s">
        <v>386</v>
      </c>
      <c r="AC3" s="705"/>
      <c r="AD3" s="705"/>
      <c r="AE3" s="705"/>
      <c r="AF3" s="705" t="s">
        <v>3</v>
      </c>
      <c r="AG3" s="705"/>
      <c r="AH3" s="705"/>
      <c r="AI3" s="706"/>
    </row>
    <row r="4" spans="1:35" ht="15" customHeight="1">
      <c r="A4" s="710"/>
      <c r="B4" s="712"/>
      <c r="C4" s="712"/>
      <c r="D4" s="703" t="s">
        <v>496</v>
      </c>
      <c r="E4" s="703" t="s">
        <v>497</v>
      </c>
      <c r="F4" s="703" t="s">
        <v>498</v>
      </c>
      <c r="G4" s="703" t="s">
        <v>499</v>
      </c>
      <c r="H4" s="703" t="s">
        <v>496</v>
      </c>
      <c r="I4" s="703" t="s">
        <v>497</v>
      </c>
      <c r="J4" s="703" t="s">
        <v>498</v>
      </c>
      <c r="K4" s="703" t="s">
        <v>499</v>
      </c>
      <c r="L4" s="703" t="s">
        <v>496</v>
      </c>
      <c r="M4" s="703" t="s">
        <v>497</v>
      </c>
      <c r="N4" s="703" t="s">
        <v>498</v>
      </c>
      <c r="O4" s="703" t="s">
        <v>499</v>
      </c>
      <c r="P4" s="703" t="s">
        <v>496</v>
      </c>
      <c r="Q4" s="703" t="s">
        <v>497</v>
      </c>
      <c r="R4" s="703" t="s">
        <v>498</v>
      </c>
      <c r="S4" s="703" t="s">
        <v>499</v>
      </c>
      <c r="T4" s="703" t="s">
        <v>496</v>
      </c>
      <c r="U4" s="703" t="s">
        <v>497</v>
      </c>
      <c r="V4" s="703" t="s">
        <v>498</v>
      </c>
      <c r="W4" s="703" t="s">
        <v>499</v>
      </c>
      <c r="X4" s="703" t="s">
        <v>496</v>
      </c>
      <c r="Y4" s="703" t="s">
        <v>497</v>
      </c>
      <c r="Z4" s="703" t="s">
        <v>498</v>
      </c>
      <c r="AA4" s="703" t="s">
        <v>499</v>
      </c>
      <c r="AB4" s="703" t="s">
        <v>496</v>
      </c>
      <c r="AC4" s="703" t="s">
        <v>497</v>
      </c>
      <c r="AD4" s="703" t="s">
        <v>498</v>
      </c>
      <c r="AE4" s="703" t="s">
        <v>499</v>
      </c>
      <c r="AF4" s="703" t="s">
        <v>99</v>
      </c>
      <c r="AG4" s="703" t="s">
        <v>100</v>
      </c>
      <c r="AH4" s="703" t="s">
        <v>101</v>
      </c>
      <c r="AI4" s="704" t="s">
        <v>102</v>
      </c>
    </row>
    <row r="5" spans="1:35">
      <c r="A5" s="710"/>
      <c r="B5" s="712"/>
      <c r="C5" s="712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3"/>
      <c r="T5" s="703"/>
      <c r="U5" s="703"/>
      <c r="V5" s="703"/>
      <c r="W5" s="703"/>
      <c r="X5" s="703"/>
      <c r="Y5" s="703"/>
      <c r="Z5" s="703"/>
      <c r="AA5" s="703"/>
      <c r="AB5" s="703"/>
      <c r="AC5" s="703"/>
      <c r="AD5" s="703"/>
      <c r="AE5" s="703"/>
      <c r="AF5" s="703"/>
      <c r="AG5" s="703"/>
      <c r="AH5" s="703"/>
      <c r="AI5" s="704"/>
    </row>
    <row r="6" spans="1:35">
      <c r="A6" s="710"/>
      <c r="B6" s="712"/>
      <c r="C6" s="712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3"/>
      <c r="Z6" s="703"/>
      <c r="AA6" s="703"/>
      <c r="AB6" s="703"/>
      <c r="AC6" s="703"/>
      <c r="AD6" s="703"/>
      <c r="AE6" s="703"/>
      <c r="AF6" s="703"/>
      <c r="AG6" s="703"/>
      <c r="AH6" s="703"/>
      <c r="AI6" s="704"/>
    </row>
    <row r="7" spans="1:35" ht="15.75" customHeight="1">
      <c r="A7" s="702" t="s">
        <v>104</v>
      </c>
      <c r="B7" s="493" t="s">
        <v>105</v>
      </c>
      <c r="C7" s="493" t="s">
        <v>106</v>
      </c>
      <c r="D7" s="494">
        <v>2099.1800000000003</v>
      </c>
      <c r="E7" s="494">
        <v>48000</v>
      </c>
      <c r="F7" s="495">
        <v>5.3520833333333329</v>
      </c>
      <c r="G7" s="495">
        <v>4.3732916666666668</v>
      </c>
      <c r="H7" s="494">
        <v>2050.91</v>
      </c>
      <c r="I7" s="494">
        <v>328000</v>
      </c>
      <c r="J7" s="494">
        <v>7.76</v>
      </c>
      <c r="K7" s="494">
        <f t="shared" ref="K7:K67" si="0">IFERROR(H7/I7*100,0)</f>
        <v>0.62527743902439026</v>
      </c>
      <c r="L7" s="494"/>
      <c r="M7" s="494"/>
      <c r="N7" s="495">
        <v>0</v>
      </c>
      <c r="O7" s="494">
        <f>IFERROR(L7/M7*100,0)</f>
        <v>0</v>
      </c>
      <c r="P7" s="494"/>
      <c r="Q7" s="494"/>
      <c r="R7" s="495">
        <v>0</v>
      </c>
      <c r="S7" s="494">
        <f>IFERROR(P7/Q7*100,0)</f>
        <v>0</v>
      </c>
      <c r="T7" s="494"/>
      <c r="U7" s="494"/>
      <c r="V7" s="495">
        <v>0</v>
      </c>
      <c r="W7" s="494">
        <f>IFERROR(T7/U7*100,0)</f>
        <v>0</v>
      </c>
      <c r="X7" s="494"/>
      <c r="Y7" s="494"/>
      <c r="Z7" s="494">
        <v>0</v>
      </c>
      <c r="AA7" s="494">
        <f t="shared" ref="AA7:AA67" si="1">IFERROR(X7/Y7*100,0)</f>
        <v>0</v>
      </c>
      <c r="AB7" s="494"/>
      <c r="AC7" s="494"/>
      <c r="AD7" s="495">
        <v>0</v>
      </c>
      <c r="AE7" s="494">
        <f>IFERROR(AB7/AC7*100,0)</f>
        <v>0</v>
      </c>
      <c r="AF7" s="494">
        <f>D7+H7+L7+P7+T7+X7+AB7</f>
        <v>4150.09</v>
      </c>
      <c r="AG7" s="494">
        <f>E7+I7+M7+Q7+U7+Y7+AC7</f>
        <v>376000</v>
      </c>
      <c r="AH7" s="494">
        <v>0.91</v>
      </c>
      <c r="AI7" s="496">
        <f>IFERROR(AF7/AG7*100,0)</f>
        <v>1.103747340425532</v>
      </c>
    </row>
    <row r="8" spans="1:35" ht="15.75">
      <c r="A8" s="702"/>
      <c r="B8" s="493" t="s">
        <v>107</v>
      </c>
      <c r="C8" s="493" t="s">
        <v>106</v>
      </c>
      <c r="D8" s="494">
        <v>3452</v>
      </c>
      <c r="E8" s="494">
        <v>4000</v>
      </c>
      <c r="F8" s="495">
        <v>92</v>
      </c>
      <c r="G8" s="495">
        <v>86.3</v>
      </c>
      <c r="H8" s="494">
        <v>17574.150000000001</v>
      </c>
      <c r="I8" s="494">
        <v>49700</v>
      </c>
      <c r="J8" s="494">
        <v>42.51</v>
      </c>
      <c r="K8" s="494">
        <f t="shared" si="0"/>
        <v>35.360462776659965</v>
      </c>
      <c r="L8" s="494"/>
      <c r="M8" s="494"/>
      <c r="N8" s="495">
        <v>0</v>
      </c>
      <c r="O8" s="494">
        <f t="shared" ref="O8:O66" si="2">IFERROR(L8/M8*100,0)</f>
        <v>0</v>
      </c>
      <c r="P8" s="494">
        <v>2937</v>
      </c>
      <c r="Q8" s="494">
        <v>5760</v>
      </c>
      <c r="R8" s="495">
        <v>48.57</v>
      </c>
      <c r="S8" s="494">
        <f t="shared" ref="S8:S67" si="3">IFERROR(P8/Q8*100,0)</f>
        <v>50.989583333333336</v>
      </c>
      <c r="T8" s="494">
        <v>4075</v>
      </c>
      <c r="U8" s="494">
        <v>6000</v>
      </c>
      <c r="V8" s="495">
        <v>90.466666666666697</v>
      </c>
      <c r="W8" s="494">
        <f t="shared" ref="W8:W67" si="4">IFERROR(T8/U8*100,0)</f>
        <v>67.916666666666671</v>
      </c>
      <c r="X8" s="494"/>
      <c r="Y8" s="494"/>
      <c r="Z8" s="494">
        <v>0</v>
      </c>
      <c r="AA8" s="494">
        <f t="shared" si="1"/>
        <v>0</v>
      </c>
      <c r="AB8" s="494">
        <v>2200</v>
      </c>
      <c r="AC8" s="494">
        <v>5964.4</v>
      </c>
      <c r="AD8" s="495">
        <v>54.45</v>
      </c>
      <c r="AE8" s="494">
        <v>36.885520756488496</v>
      </c>
      <c r="AF8" s="494">
        <f t="shared" ref="AF8:AG67" si="5">D8+H8+L8+P8+T8+X8+AB8</f>
        <v>30238.15</v>
      </c>
      <c r="AG8" s="494">
        <f t="shared" si="5"/>
        <v>71424.399999999994</v>
      </c>
      <c r="AH8" s="494">
        <v>44.11</v>
      </c>
      <c r="AI8" s="496">
        <f t="shared" ref="AI8:AI67" si="6">IFERROR(AF8/AG8*100,0)</f>
        <v>42.335882415533071</v>
      </c>
    </row>
    <row r="9" spans="1:35" ht="15.75">
      <c r="A9" s="702"/>
      <c r="B9" s="493" t="s">
        <v>108</v>
      </c>
      <c r="C9" s="493" t="s">
        <v>106</v>
      </c>
      <c r="D9" s="494">
        <v>40600</v>
      </c>
      <c r="E9" s="494">
        <v>50000</v>
      </c>
      <c r="F9" s="495">
        <v>75.756250000000009</v>
      </c>
      <c r="G9" s="495">
        <v>81.2</v>
      </c>
      <c r="H9" s="494">
        <v>71031.45</v>
      </c>
      <c r="I9" s="494">
        <v>152500</v>
      </c>
      <c r="J9" s="494">
        <v>95.35</v>
      </c>
      <c r="K9" s="494">
        <f t="shared" si="0"/>
        <v>46.577999999999996</v>
      </c>
      <c r="L9" s="494"/>
      <c r="M9" s="494"/>
      <c r="N9" s="495">
        <v>0</v>
      </c>
      <c r="O9" s="494">
        <f t="shared" si="2"/>
        <v>0</v>
      </c>
      <c r="P9" s="494"/>
      <c r="Q9" s="494"/>
      <c r="R9" s="495">
        <v>0</v>
      </c>
      <c r="S9" s="494">
        <f t="shared" si="3"/>
        <v>0</v>
      </c>
      <c r="T9" s="494"/>
      <c r="U9" s="494"/>
      <c r="V9" s="495">
        <v>0</v>
      </c>
      <c r="W9" s="494">
        <f t="shared" si="4"/>
        <v>0</v>
      </c>
      <c r="X9" s="494"/>
      <c r="Y9" s="494"/>
      <c r="Z9" s="494">
        <v>0</v>
      </c>
      <c r="AA9" s="494">
        <f t="shared" si="1"/>
        <v>0</v>
      </c>
      <c r="AB9" s="494"/>
      <c r="AC9" s="494"/>
      <c r="AD9" s="495">
        <v>0</v>
      </c>
      <c r="AE9" s="494">
        <f t="shared" ref="AE9:AE67" si="7">IFERROR(AB9/AC9*100,0)</f>
        <v>0</v>
      </c>
      <c r="AF9" s="494">
        <f t="shared" si="5"/>
        <v>111631.45</v>
      </c>
      <c r="AG9" s="494">
        <f t="shared" si="5"/>
        <v>202500</v>
      </c>
      <c r="AH9" s="494">
        <v>14.52</v>
      </c>
      <c r="AI9" s="496">
        <f t="shared" si="6"/>
        <v>55.126641975308644</v>
      </c>
    </row>
    <row r="10" spans="1:35" ht="16.5">
      <c r="A10" s="614" t="s">
        <v>109</v>
      </c>
      <c r="B10" s="497" t="s">
        <v>110</v>
      </c>
      <c r="C10" s="493" t="s">
        <v>43</v>
      </c>
      <c r="D10" s="494">
        <v>5361.1629999999996</v>
      </c>
      <c r="E10" s="494">
        <v>13141</v>
      </c>
      <c r="F10" s="495">
        <v>48.689057421451786</v>
      </c>
      <c r="G10" s="495">
        <v>40.797222433604745</v>
      </c>
      <c r="H10" s="494"/>
      <c r="I10" s="494"/>
      <c r="J10" s="494">
        <v>0</v>
      </c>
      <c r="K10" s="494">
        <f t="shared" si="0"/>
        <v>0</v>
      </c>
      <c r="L10" s="494">
        <v>26196.383000000002</v>
      </c>
      <c r="M10" s="494">
        <v>48910</v>
      </c>
      <c r="N10" s="495">
        <v>89.301046863189725</v>
      </c>
      <c r="O10" s="494">
        <v>53.560382334900844</v>
      </c>
      <c r="P10" s="498">
        <v>9500.52</v>
      </c>
      <c r="Q10" s="498">
        <v>36135</v>
      </c>
      <c r="R10" s="495">
        <v>24.241538674415388</v>
      </c>
      <c r="S10" s="494">
        <f t="shared" si="3"/>
        <v>26.291739310917393</v>
      </c>
      <c r="T10" s="494"/>
      <c r="U10" s="494"/>
      <c r="V10" s="495">
        <v>0</v>
      </c>
      <c r="W10" s="494">
        <f t="shared" si="4"/>
        <v>0</v>
      </c>
      <c r="X10" s="494">
        <v>1679</v>
      </c>
      <c r="Y10" s="494">
        <v>5840</v>
      </c>
      <c r="Z10" s="494">
        <v>28.749999999999996</v>
      </c>
      <c r="AA10" s="494">
        <v>28.749999999999996</v>
      </c>
      <c r="AB10" s="494"/>
      <c r="AC10" s="494"/>
      <c r="AD10" s="495">
        <v>0</v>
      </c>
      <c r="AE10" s="494">
        <f t="shared" si="7"/>
        <v>0</v>
      </c>
      <c r="AF10" s="494">
        <f t="shared" si="5"/>
        <v>42737.066000000006</v>
      </c>
      <c r="AG10" s="494">
        <f t="shared" si="5"/>
        <v>104026</v>
      </c>
      <c r="AH10" s="494">
        <v>57.99</v>
      </c>
      <c r="AI10" s="496">
        <f t="shared" si="6"/>
        <v>41.083061926825991</v>
      </c>
    </row>
    <row r="11" spans="1:35" ht="15.75" customHeight="1">
      <c r="A11" s="702" t="s">
        <v>111</v>
      </c>
      <c r="B11" s="499" t="s">
        <v>112</v>
      </c>
      <c r="C11" s="500" t="s">
        <v>113</v>
      </c>
      <c r="D11" s="494">
        <v>1074</v>
      </c>
      <c r="E11" s="494">
        <v>4800</v>
      </c>
      <c r="F11" s="495">
        <v>23.083333333333332</v>
      </c>
      <c r="G11" s="495">
        <v>22.375</v>
      </c>
      <c r="H11" s="494">
        <v>5000</v>
      </c>
      <c r="I11" s="494">
        <v>7500</v>
      </c>
      <c r="J11" s="494">
        <v>36.3333333333333</v>
      </c>
      <c r="K11" s="494">
        <f t="shared" si="0"/>
        <v>66.666666666666657</v>
      </c>
      <c r="L11" s="494"/>
      <c r="M11" s="494"/>
      <c r="N11" s="495">
        <v>0</v>
      </c>
      <c r="O11" s="494">
        <f t="shared" si="2"/>
        <v>0</v>
      </c>
      <c r="P11" s="494"/>
      <c r="Q11" s="494"/>
      <c r="R11" s="495">
        <v>0</v>
      </c>
      <c r="S11" s="494">
        <f t="shared" si="3"/>
        <v>0</v>
      </c>
      <c r="T11" s="494">
        <v>2963.88</v>
      </c>
      <c r="U11" s="494">
        <v>10500</v>
      </c>
      <c r="V11" s="495">
        <v>17.870410958904099</v>
      </c>
      <c r="W11" s="494">
        <f t="shared" si="4"/>
        <v>28.227428571428568</v>
      </c>
      <c r="X11" s="494">
        <v>80</v>
      </c>
      <c r="Y11" s="494">
        <v>120</v>
      </c>
      <c r="Z11" s="494">
        <v>41.666666666666671</v>
      </c>
      <c r="AA11" s="494">
        <v>66.666666666666657</v>
      </c>
      <c r="AB11" s="494">
        <v>3267.86</v>
      </c>
      <c r="AC11" s="494">
        <v>7884</v>
      </c>
      <c r="AD11" s="495">
        <v>48.91</v>
      </c>
      <c r="AE11" s="494">
        <v>41.449264332825983</v>
      </c>
      <c r="AF11" s="494">
        <f t="shared" si="5"/>
        <v>12385.740000000002</v>
      </c>
      <c r="AG11" s="494">
        <f t="shared" si="5"/>
        <v>30804</v>
      </c>
      <c r="AH11" s="494">
        <v>49.69</v>
      </c>
      <c r="AI11" s="496">
        <f t="shared" si="6"/>
        <v>40.208219711725754</v>
      </c>
    </row>
    <row r="12" spans="1:35" ht="15.75">
      <c r="A12" s="702"/>
      <c r="B12" s="499" t="s">
        <v>456</v>
      </c>
      <c r="C12" s="500" t="s">
        <v>113</v>
      </c>
      <c r="D12" s="494"/>
      <c r="E12" s="494"/>
      <c r="F12" s="495">
        <v>0</v>
      </c>
      <c r="G12" s="495">
        <f t="shared" ref="G12:G67" si="8">IFERROR(D12/E12*100,)</f>
        <v>0</v>
      </c>
      <c r="H12" s="494">
        <v>4351</v>
      </c>
      <c r="I12" s="494">
        <v>6000</v>
      </c>
      <c r="J12" s="494">
        <v>83.571428571428598</v>
      </c>
      <c r="K12" s="494">
        <f t="shared" si="0"/>
        <v>72.516666666666666</v>
      </c>
      <c r="L12" s="494"/>
      <c r="M12" s="494"/>
      <c r="N12" s="495">
        <v>0</v>
      </c>
      <c r="O12" s="494">
        <f t="shared" si="2"/>
        <v>0</v>
      </c>
      <c r="P12" s="494"/>
      <c r="Q12" s="494"/>
      <c r="R12" s="495">
        <v>0</v>
      </c>
      <c r="S12" s="494">
        <f t="shared" si="3"/>
        <v>0</v>
      </c>
      <c r="T12" s="494">
        <v>48728.39</v>
      </c>
      <c r="U12" s="494">
        <v>91800</v>
      </c>
      <c r="V12" s="495">
        <v>46.386645962732899</v>
      </c>
      <c r="W12" s="494">
        <f t="shared" si="4"/>
        <v>53.081034858387795</v>
      </c>
      <c r="X12" s="494">
        <v>18.5</v>
      </c>
      <c r="Y12" s="494">
        <v>120</v>
      </c>
      <c r="Z12" s="494">
        <v>15</v>
      </c>
      <c r="AA12" s="494">
        <v>15.416666666666668</v>
      </c>
      <c r="AB12" s="494">
        <v>1802.1599999999999</v>
      </c>
      <c r="AC12" s="494">
        <v>3918.75</v>
      </c>
      <c r="AD12" s="495">
        <v>60.79</v>
      </c>
      <c r="AE12" s="494">
        <v>45.988133971291859</v>
      </c>
      <c r="AF12" s="494">
        <f t="shared" si="5"/>
        <v>54900.05</v>
      </c>
      <c r="AG12" s="494">
        <f t="shared" si="5"/>
        <v>101838.75</v>
      </c>
      <c r="AH12" s="494">
        <v>62.99</v>
      </c>
      <c r="AI12" s="496">
        <f t="shared" si="6"/>
        <v>53.908801904972329</v>
      </c>
    </row>
    <row r="13" spans="1:35" ht="15.75">
      <c r="A13" s="702"/>
      <c r="B13" s="499" t="s">
        <v>115</v>
      </c>
      <c r="C13" s="500" t="s">
        <v>113</v>
      </c>
      <c r="D13" s="494">
        <v>22600</v>
      </c>
      <c r="E13" s="494">
        <v>58000</v>
      </c>
      <c r="F13" s="495">
        <v>89.907407407407405</v>
      </c>
      <c r="G13" s="495">
        <v>38.96551724137931</v>
      </c>
      <c r="H13" s="494">
        <v>52851</v>
      </c>
      <c r="I13" s="494">
        <v>55000</v>
      </c>
      <c r="J13" s="494">
        <v>60</v>
      </c>
      <c r="K13" s="494">
        <f t="shared" si="0"/>
        <v>96.092727272727274</v>
      </c>
      <c r="L13" s="494">
        <v>55006.644</v>
      </c>
      <c r="M13" s="494">
        <v>127840</v>
      </c>
      <c r="N13" s="495">
        <v>46.923388610763453</v>
      </c>
      <c r="O13" s="494">
        <v>43.027725281602002</v>
      </c>
      <c r="P13" s="494"/>
      <c r="Q13" s="494"/>
      <c r="R13" s="495">
        <v>0</v>
      </c>
      <c r="S13" s="494">
        <f t="shared" si="3"/>
        <v>0</v>
      </c>
      <c r="T13" s="494">
        <v>15159</v>
      </c>
      <c r="U13" s="494">
        <v>28800</v>
      </c>
      <c r="V13" s="495">
        <v>73.8368055555556</v>
      </c>
      <c r="W13" s="494">
        <f t="shared" si="4"/>
        <v>52.635416666666671</v>
      </c>
      <c r="X13" s="494">
        <v>25</v>
      </c>
      <c r="Y13" s="494">
        <v>90</v>
      </c>
      <c r="Z13" s="494">
        <v>16.666666666666664</v>
      </c>
      <c r="AA13" s="494">
        <v>27.777777777777779</v>
      </c>
      <c r="AB13" s="494"/>
      <c r="AC13" s="494"/>
      <c r="AD13" s="495">
        <v>0</v>
      </c>
      <c r="AE13" s="494">
        <f t="shared" si="7"/>
        <v>0</v>
      </c>
      <c r="AF13" s="494">
        <f t="shared" si="5"/>
        <v>145641.644</v>
      </c>
      <c r="AG13" s="494">
        <f t="shared" si="5"/>
        <v>269730</v>
      </c>
      <c r="AH13" s="494">
        <v>55.48</v>
      </c>
      <c r="AI13" s="496">
        <f t="shared" si="6"/>
        <v>53.99534497460423</v>
      </c>
    </row>
    <row r="14" spans="1:35" ht="16.5" customHeight="1">
      <c r="A14" s="702" t="s">
        <v>116</v>
      </c>
      <c r="B14" s="497" t="s">
        <v>117</v>
      </c>
      <c r="C14" s="493" t="s">
        <v>45</v>
      </c>
      <c r="D14" s="494">
        <v>6118.21</v>
      </c>
      <c r="E14" s="494">
        <v>9300</v>
      </c>
      <c r="F14" s="495">
        <v>58.074259259259264</v>
      </c>
      <c r="G14" s="495">
        <v>65.787204301075263</v>
      </c>
      <c r="H14" s="494"/>
      <c r="I14" s="494"/>
      <c r="J14" s="494">
        <v>0</v>
      </c>
      <c r="K14" s="494">
        <f t="shared" si="0"/>
        <v>0</v>
      </c>
      <c r="L14" s="494"/>
      <c r="M14" s="494"/>
      <c r="N14" s="495">
        <v>0</v>
      </c>
      <c r="O14" s="494">
        <f t="shared" si="2"/>
        <v>0</v>
      </c>
      <c r="P14" s="494">
        <v>6688</v>
      </c>
      <c r="Q14" s="494">
        <v>10240</v>
      </c>
      <c r="R14" s="495">
        <v>62.802734375</v>
      </c>
      <c r="S14" s="494">
        <f t="shared" si="3"/>
        <v>65.3125</v>
      </c>
      <c r="T14" s="494"/>
      <c r="U14" s="494"/>
      <c r="V14" s="495">
        <v>0</v>
      </c>
      <c r="W14" s="494">
        <f t="shared" si="4"/>
        <v>0</v>
      </c>
      <c r="X14" s="494"/>
      <c r="Y14" s="494"/>
      <c r="Z14" s="494"/>
      <c r="AA14" s="494"/>
      <c r="AB14" s="494"/>
      <c r="AC14" s="494"/>
      <c r="AD14" s="495">
        <v>0</v>
      </c>
      <c r="AE14" s="494">
        <f t="shared" si="7"/>
        <v>0</v>
      </c>
      <c r="AF14" s="494">
        <f t="shared" si="5"/>
        <v>12806.21</v>
      </c>
      <c r="AG14" s="494">
        <f t="shared" si="5"/>
        <v>19540</v>
      </c>
      <c r="AH14" s="494">
        <v>64.39</v>
      </c>
      <c r="AI14" s="496">
        <f t="shared" si="6"/>
        <v>65.538433981576247</v>
      </c>
    </row>
    <row r="15" spans="1:35" ht="16.5">
      <c r="A15" s="702"/>
      <c r="B15" s="497" t="s">
        <v>118</v>
      </c>
      <c r="C15" s="493" t="s">
        <v>45</v>
      </c>
      <c r="D15" s="494"/>
      <c r="E15" s="494"/>
      <c r="F15" s="495">
        <v>0</v>
      </c>
      <c r="G15" s="495">
        <f t="shared" si="8"/>
        <v>0</v>
      </c>
      <c r="H15" s="494"/>
      <c r="I15" s="494"/>
      <c r="J15" s="494">
        <v>0</v>
      </c>
      <c r="K15" s="494">
        <f t="shared" si="0"/>
        <v>0</v>
      </c>
      <c r="L15" s="494"/>
      <c r="M15" s="494"/>
      <c r="N15" s="495">
        <v>0</v>
      </c>
      <c r="O15" s="494">
        <f t="shared" si="2"/>
        <v>0</v>
      </c>
      <c r="P15" s="494"/>
      <c r="Q15" s="494"/>
      <c r="R15" s="495">
        <v>0</v>
      </c>
      <c r="S15" s="494">
        <f t="shared" si="3"/>
        <v>0</v>
      </c>
      <c r="T15" s="494"/>
      <c r="U15" s="494"/>
      <c r="V15" s="495">
        <v>0</v>
      </c>
      <c r="W15" s="494">
        <f t="shared" si="4"/>
        <v>0</v>
      </c>
      <c r="X15" s="494"/>
      <c r="Y15" s="494"/>
      <c r="Z15" s="494"/>
      <c r="AA15" s="494"/>
      <c r="AB15" s="494"/>
      <c r="AC15" s="494"/>
      <c r="AD15" s="495">
        <v>0</v>
      </c>
      <c r="AE15" s="494">
        <f t="shared" si="7"/>
        <v>0</v>
      </c>
      <c r="AF15" s="494">
        <f t="shared" si="5"/>
        <v>0</v>
      </c>
      <c r="AG15" s="494">
        <f t="shared" si="5"/>
        <v>0</v>
      </c>
      <c r="AH15" s="494"/>
      <c r="AI15" s="496">
        <f t="shared" si="6"/>
        <v>0</v>
      </c>
    </row>
    <row r="16" spans="1:35" ht="16.5">
      <c r="A16" s="702"/>
      <c r="B16" s="497" t="s">
        <v>119</v>
      </c>
      <c r="C16" s="493" t="s">
        <v>45</v>
      </c>
      <c r="D16" s="494">
        <v>15397.8</v>
      </c>
      <c r="E16" s="494">
        <v>26400</v>
      </c>
      <c r="F16" s="495">
        <v>43.187121212121212</v>
      </c>
      <c r="G16" s="495">
        <v>58.324999999999996</v>
      </c>
      <c r="H16" s="494">
        <v>65742.899999999994</v>
      </c>
      <c r="I16" s="494">
        <v>142700</v>
      </c>
      <c r="J16" s="494">
        <v>51.33</v>
      </c>
      <c r="K16" s="494">
        <f t="shared" si="0"/>
        <v>46.070707778556411</v>
      </c>
      <c r="L16" s="494"/>
      <c r="M16" s="494"/>
      <c r="N16" s="495">
        <v>0</v>
      </c>
      <c r="O16" s="494">
        <f t="shared" si="2"/>
        <v>0</v>
      </c>
      <c r="P16" s="494"/>
      <c r="Q16" s="494"/>
      <c r="R16" s="495">
        <v>0</v>
      </c>
      <c r="S16" s="494">
        <f t="shared" si="3"/>
        <v>0</v>
      </c>
      <c r="T16" s="494"/>
      <c r="U16" s="494"/>
      <c r="V16" s="495">
        <v>0</v>
      </c>
      <c r="W16" s="494">
        <f t="shared" si="4"/>
        <v>0</v>
      </c>
      <c r="X16" s="494"/>
      <c r="Y16" s="494"/>
      <c r="Z16" s="494"/>
      <c r="AA16" s="494"/>
      <c r="AB16" s="494">
        <v>15634</v>
      </c>
      <c r="AC16" s="494">
        <v>52000</v>
      </c>
      <c r="AD16" s="495">
        <v>75.58</v>
      </c>
      <c r="AE16" s="494">
        <v>30.065384615384616</v>
      </c>
      <c r="AF16" s="494">
        <f t="shared" si="5"/>
        <v>96774.7</v>
      </c>
      <c r="AG16" s="494">
        <f t="shared" si="5"/>
        <v>221100</v>
      </c>
      <c r="AH16" s="494">
        <v>55.81</v>
      </c>
      <c r="AI16" s="496">
        <f t="shared" si="6"/>
        <v>43.769651741293529</v>
      </c>
    </row>
    <row r="17" spans="1:35" ht="16.5">
      <c r="A17" s="702"/>
      <c r="B17" s="497" t="s">
        <v>120</v>
      </c>
      <c r="C17" s="493" t="s">
        <v>45</v>
      </c>
      <c r="D17" s="494"/>
      <c r="E17" s="494"/>
      <c r="F17" s="495">
        <v>0</v>
      </c>
      <c r="G17" s="495">
        <f t="shared" si="8"/>
        <v>0</v>
      </c>
      <c r="H17" s="494"/>
      <c r="I17" s="494"/>
      <c r="J17" s="494">
        <v>0</v>
      </c>
      <c r="K17" s="494">
        <f t="shared" si="0"/>
        <v>0</v>
      </c>
      <c r="L17" s="494"/>
      <c r="M17" s="494"/>
      <c r="N17" s="495">
        <v>0</v>
      </c>
      <c r="O17" s="494">
        <f t="shared" si="2"/>
        <v>0</v>
      </c>
      <c r="P17" s="494">
        <v>2943.7</v>
      </c>
      <c r="Q17" s="494">
        <v>6500</v>
      </c>
      <c r="R17" s="495">
        <v>74.565846153846152</v>
      </c>
      <c r="S17" s="494">
        <f t="shared" si="3"/>
        <v>45.287692307692303</v>
      </c>
      <c r="T17" s="494"/>
      <c r="U17" s="494"/>
      <c r="V17" s="495">
        <v>0</v>
      </c>
      <c r="W17" s="494">
        <f t="shared" si="4"/>
        <v>0</v>
      </c>
      <c r="X17" s="494"/>
      <c r="Y17" s="494"/>
      <c r="Z17" s="494"/>
      <c r="AA17" s="494"/>
      <c r="AB17" s="494"/>
      <c r="AC17" s="494"/>
      <c r="AD17" s="495">
        <v>0</v>
      </c>
      <c r="AE17" s="494">
        <f t="shared" si="7"/>
        <v>0</v>
      </c>
      <c r="AF17" s="494">
        <f t="shared" si="5"/>
        <v>2943.7</v>
      </c>
      <c r="AG17" s="494">
        <f t="shared" si="5"/>
        <v>6500</v>
      </c>
      <c r="AH17" s="494">
        <v>49.06</v>
      </c>
      <c r="AI17" s="496">
        <f t="shared" si="6"/>
        <v>45.287692307692303</v>
      </c>
    </row>
    <row r="18" spans="1:35" ht="16.5">
      <c r="A18" s="702"/>
      <c r="B18" s="497" t="s">
        <v>121</v>
      </c>
      <c r="C18" s="493" t="s">
        <v>45</v>
      </c>
      <c r="D18" s="494">
        <v>26090</v>
      </c>
      <c r="E18" s="494">
        <v>30000</v>
      </c>
      <c r="F18" s="495">
        <v>91.411111111111111</v>
      </c>
      <c r="G18" s="495">
        <v>86.966666666666669</v>
      </c>
      <c r="H18" s="494"/>
      <c r="I18" s="494"/>
      <c r="J18" s="494">
        <v>0</v>
      </c>
      <c r="K18" s="494">
        <f t="shared" si="0"/>
        <v>0</v>
      </c>
      <c r="L18" s="494">
        <v>26296.644</v>
      </c>
      <c r="M18" s="494">
        <v>31550</v>
      </c>
      <c r="N18" s="495">
        <v>85.071023771790806</v>
      </c>
      <c r="O18" s="494">
        <v>83.349109350237711</v>
      </c>
      <c r="P18" s="494">
        <v>5949.82</v>
      </c>
      <c r="Q18" s="494">
        <v>18900</v>
      </c>
      <c r="R18" s="495">
        <v>29.872486772486774</v>
      </c>
      <c r="S18" s="494">
        <f t="shared" si="3"/>
        <v>31.480529100529097</v>
      </c>
      <c r="T18" s="501">
        <v>7544</v>
      </c>
      <c r="U18" s="502">
        <v>9100</v>
      </c>
      <c r="V18" s="495">
        <v>96.937252747252799</v>
      </c>
      <c r="W18" s="494">
        <f t="shared" si="4"/>
        <v>82.901098901098905</v>
      </c>
      <c r="X18" s="494">
        <v>7.5</v>
      </c>
      <c r="Y18" s="494">
        <v>15</v>
      </c>
      <c r="Z18" s="494">
        <v>50</v>
      </c>
      <c r="AA18" s="494">
        <v>50</v>
      </c>
      <c r="AB18" s="494"/>
      <c r="AC18" s="494"/>
      <c r="AD18" s="495">
        <v>0</v>
      </c>
      <c r="AE18" s="494">
        <f t="shared" si="7"/>
        <v>0</v>
      </c>
      <c r="AF18" s="494">
        <f t="shared" si="5"/>
        <v>65887.964000000007</v>
      </c>
      <c r="AG18" s="494">
        <f t="shared" si="5"/>
        <v>89565</v>
      </c>
      <c r="AH18" s="494">
        <v>67.959999999999994</v>
      </c>
      <c r="AI18" s="496">
        <f t="shared" si="6"/>
        <v>73.564410204879152</v>
      </c>
    </row>
    <row r="19" spans="1:35" ht="16.5">
      <c r="A19" s="702"/>
      <c r="B19" s="497" t="s">
        <v>122</v>
      </c>
      <c r="C19" s="493" t="s">
        <v>45</v>
      </c>
      <c r="D19" s="494">
        <v>4942.87</v>
      </c>
      <c r="E19" s="494">
        <v>7700</v>
      </c>
      <c r="F19" s="495">
        <v>65.18496551724138</v>
      </c>
      <c r="G19" s="495">
        <v>64.193116883116886</v>
      </c>
      <c r="H19" s="494"/>
      <c r="I19" s="494"/>
      <c r="J19" s="494">
        <v>0</v>
      </c>
      <c r="K19" s="494">
        <f t="shared" si="0"/>
        <v>0</v>
      </c>
      <c r="L19" s="494"/>
      <c r="M19" s="494"/>
      <c r="N19" s="495">
        <v>0</v>
      </c>
      <c r="O19" s="494">
        <f t="shared" si="2"/>
        <v>0</v>
      </c>
      <c r="P19" s="494"/>
      <c r="Q19" s="494"/>
      <c r="R19" s="495">
        <v>0</v>
      </c>
      <c r="S19" s="494">
        <f t="shared" si="3"/>
        <v>0</v>
      </c>
      <c r="T19" s="494"/>
      <c r="U19" s="494"/>
      <c r="V19" s="495">
        <v>0</v>
      </c>
      <c r="W19" s="494">
        <f t="shared" si="4"/>
        <v>0</v>
      </c>
      <c r="X19" s="494"/>
      <c r="Y19" s="494"/>
      <c r="Z19" s="503"/>
      <c r="AA19" s="494"/>
      <c r="AB19" s="494"/>
      <c r="AC19" s="494"/>
      <c r="AD19" s="495">
        <v>0</v>
      </c>
      <c r="AE19" s="494">
        <f t="shared" si="7"/>
        <v>0</v>
      </c>
      <c r="AF19" s="494">
        <f t="shared" si="5"/>
        <v>4942.87</v>
      </c>
      <c r="AG19" s="494">
        <f t="shared" si="5"/>
        <v>7700</v>
      </c>
      <c r="AH19" s="494">
        <v>67.58</v>
      </c>
      <c r="AI19" s="496">
        <f t="shared" si="6"/>
        <v>64.193116883116886</v>
      </c>
    </row>
    <row r="20" spans="1:35" ht="16.5">
      <c r="A20" s="702" t="s">
        <v>123</v>
      </c>
      <c r="B20" s="497" t="s">
        <v>124</v>
      </c>
      <c r="C20" s="500" t="s">
        <v>43</v>
      </c>
      <c r="D20" s="494"/>
      <c r="E20" s="494"/>
      <c r="F20" s="495">
        <v>0</v>
      </c>
      <c r="G20" s="495">
        <f t="shared" si="8"/>
        <v>0</v>
      </c>
      <c r="H20" s="494">
        <v>14931.975</v>
      </c>
      <c r="I20" s="494">
        <v>15000</v>
      </c>
      <c r="J20" s="494">
        <v>86.18</v>
      </c>
      <c r="K20" s="494">
        <f t="shared" si="0"/>
        <v>99.546500000000009</v>
      </c>
      <c r="L20" s="494"/>
      <c r="M20" s="494"/>
      <c r="N20" s="495">
        <v>0</v>
      </c>
      <c r="O20" s="494">
        <f t="shared" si="2"/>
        <v>0</v>
      </c>
      <c r="P20" s="494"/>
      <c r="Q20" s="494"/>
      <c r="R20" s="495">
        <v>0</v>
      </c>
      <c r="S20" s="494">
        <f t="shared" si="3"/>
        <v>0</v>
      </c>
      <c r="T20" s="494">
        <v>15102.11</v>
      </c>
      <c r="U20" s="494">
        <v>149147.20000000001</v>
      </c>
      <c r="V20" s="495">
        <v>62.699417615495399</v>
      </c>
      <c r="W20" s="494">
        <f t="shared" si="4"/>
        <v>10.125640977504101</v>
      </c>
      <c r="X20" s="494"/>
      <c r="Y20" s="494"/>
      <c r="Z20" s="494"/>
      <c r="AA20" s="494"/>
      <c r="AB20" s="494"/>
      <c r="AC20" s="494"/>
      <c r="AD20" s="495">
        <v>0</v>
      </c>
      <c r="AE20" s="494">
        <f t="shared" si="7"/>
        <v>0</v>
      </c>
      <c r="AF20" s="494">
        <f t="shared" si="5"/>
        <v>30034.084999999999</v>
      </c>
      <c r="AG20" s="494">
        <f t="shared" si="5"/>
        <v>164147.20000000001</v>
      </c>
      <c r="AH20" s="494">
        <v>68.17</v>
      </c>
      <c r="AI20" s="496">
        <f t="shared" si="6"/>
        <v>18.297043750974733</v>
      </c>
    </row>
    <row r="21" spans="1:35" ht="16.5">
      <c r="A21" s="702"/>
      <c r="B21" s="497" t="s">
        <v>125</v>
      </c>
      <c r="C21" s="500" t="s">
        <v>43</v>
      </c>
      <c r="D21" s="494"/>
      <c r="E21" s="494"/>
      <c r="F21" s="495">
        <v>0</v>
      </c>
      <c r="G21" s="495">
        <f t="shared" si="8"/>
        <v>0</v>
      </c>
      <c r="H21" s="494"/>
      <c r="I21" s="494"/>
      <c r="J21" s="494">
        <v>0</v>
      </c>
      <c r="K21" s="494">
        <f t="shared" si="0"/>
        <v>0</v>
      </c>
      <c r="L21" s="494">
        <v>21002.687000000002</v>
      </c>
      <c r="M21" s="494">
        <v>43296</v>
      </c>
      <c r="N21" s="495">
        <v>40.079702512934219</v>
      </c>
      <c r="O21" s="494">
        <v>48.509532058388771</v>
      </c>
      <c r="P21" s="494">
        <v>105618.89</v>
      </c>
      <c r="Q21" s="494">
        <v>163500</v>
      </c>
      <c r="R21" s="495">
        <v>63.886850152905197</v>
      </c>
      <c r="S21" s="494">
        <f t="shared" si="3"/>
        <v>64.598709480122324</v>
      </c>
      <c r="T21" s="494"/>
      <c r="U21" s="494"/>
      <c r="V21" s="495">
        <v>0</v>
      </c>
      <c r="W21" s="494">
        <f t="shared" si="4"/>
        <v>0</v>
      </c>
      <c r="X21" s="494"/>
      <c r="Y21" s="494"/>
      <c r="Z21" s="494"/>
      <c r="AA21" s="494"/>
      <c r="AB21" s="494"/>
      <c r="AC21" s="494"/>
      <c r="AD21" s="495">
        <v>0</v>
      </c>
      <c r="AE21" s="494">
        <f t="shared" si="7"/>
        <v>0</v>
      </c>
      <c r="AF21" s="494">
        <f t="shared" si="5"/>
        <v>126621.577</v>
      </c>
      <c r="AG21" s="494">
        <f t="shared" si="5"/>
        <v>206796</v>
      </c>
      <c r="AH21" s="494">
        <v>53.89</v>
      </c>
      <c r="AI21" s="496">
        <f t="shared" si="6"/>
        <v>61.230186754095826</v>
      </c>
    </row>
    <row r="22" spans="1:35" ht="16.5">
      <c r="A22" s="702"/>
      <c r="B22" s="497" t="s">
        <v>126</v>
      </c>
      <c r="C22" s="500" t="s">
        <v>43</v>
      </c>
      <c r="D22" s="494"/>
      <c r="E22" s="494"/>
      <c r="F22" s="495">
        <v>0</v>
      </c>
      <c r="G22" s="495">
        <f t="shared" si="8"/>
        <v>0</v>
      </c>
      <c r="H22" s="494">
        <v>108391.58</v>
      </c>
      <c r="I22" s="494">
        <v>123000</v>
      </c>
      <c r="J22" s="494">
        <v>70.48</v>
      </c>
      <c r="K22" s="494">
        <f t="shared" si="0"/>
        <v>88.123235772357717</v>
      </c>
      <c r="L22" s="494">
        <v>60116.895000000004</v>
      </c>
      <c r="M22" s="494">
        <v>376869</v>
      </c>
      <c r="N22" s="495">
        <v>42.234669753086415</v>
      </c>
      <c r="O22" s="494">
        <v>15.951668882290665</v>
      </c>
      <c r="P22" s="494"/>
      <c r="Q22" s="494"/>
      <c r="R22" s="495">
        <v>0</v>
      </c>
      <c r="S22" s="494">
        <f t="shared" si="3"/>
        <v>0</v>
      </c>
      <c r="T22" s="494"/>
      <c r="U22" s="494"/>
      <c r="V22" s="495">
        <v>0</v>
      </c>
      <c r="W22" s="494">
        <f t="shared" si="4"/>
        <v>0</v>
      </c>
      <c r="X22" s="494"/>
      <c r="Y22" s="494"/>
      <c r="Z22" s="494"/>
      <c r="AA22" s="494"/>
      <c r="AB22" s="494"/>
      <c r="AC22" s="494"/>
      <c r="AD22" s="495">
        <v>0</v>
      </c>
      <c r="AE22" s="494">
        <f t="shared" si="7"/>
        <v>0</v>
      </c>
      <c r="AF22" s="494">
        <f t="shared" si="5"/>
        <v>168508.47500000001</v>
      </c>
      <c r="AG22" s="494">
        <f t="shared" si="5"/>
        <v>499869</v>
      </c>
      <c r="AH22" s="494">
        <v>70.97</v>
      </c>
      <c r="AI22" s="496">
        <f t="shared" si="6"/>
        <v>33.710527158115426</v>
      </c>
    </row>
    <row r="23" spans="1:35" ht="16.5">
      <c r="A23" s="614" t="s">
        <v>127</v>
      </c>
      <c r="B23" s="497" t="s">
        <v>128</v>
      </c>
      <c r="C23" s="500" t="s">
        <v>129</v>
      </c>
      <c r="D23" s="494"/>
      <c r="E23" s="494"/>
      <c r="F23" s="495">
        <v>0</v>
      </c>
      <c r="G23" s="495">
        <f t="shared" si="8"/>
        <v>0</v>
      </c>
      <c r="H23" s="494">
        <v>4657.83</v>
      </c>
      <c r="I23" s="494">
        <v>6000</v>
      </c>
      <c r="J23" s="494">
        <v>47.72</v>
      </c>
      <c r="K23" s="494">
        <f t="shared" si="0"/>
        <v>77.630499999999998</v>
      </c>
      <c r="L23" s="494">
        <v>1096271.92</v>
      </c>
      <c r="M23" s="494">
        <v>5000000</v>
      </c>
      <c r="N23" s="495">
        <v>20.777899999999999</v>
      </c>
      <c r="O23" s="494">
        <v>21.925438400000001</v>
      </c>
      <c r="P23" s="494">
        <v>3949.36</v>
      </c>
      <c r="Q23" s="494">
        <v>7200</v>
      </c>
      <c r="R23" s="495">
        <v>48.499861111111109</v>
      </c>
      <c r="S23" s="494">
        <f t="shared" si="3"/>
        <v>54.852222222222224</v>
      </c>
      <c r="T23" s="494"/>
      <c r="U23" s="494"/>
      <c r="V23" s="495">
        <v>0</v>
      </c>
      <c r="W23" s="494">
        <f t="shared" si="4"/>
        <v>0</v>
      </c>
      <c r="X23" s="494"/>
      <c r="Y23" s="494"/>
      <c r="Z23" s="494"/>
      <c r="AA23" s="494"/>
      <c r="AB23" s="494"/>
      <c r="AC23" s="494"/>
      <c r="AD23" s="495">
        <v>0</v>
      </c>
      <c r="AE23" s="494">
        <f t="shared" si="7"/>
        <v>0</v>
      </c>
      <c r="AF23" s="494">
        <f t="shared" si="5"/>
        <v>1104879.1100000001</v>
      </c>
      <c r="AG23" s="494">
        <f t="shared" si="5"/>
        <v>5013200</v>
      </c>
      <c r="AH23" s="494">
        <v>20.9</v>
      </c>
      <c r="AI23" s="496">
        <f t="shared" si="6"/>
        <v>22.039398188781618</v>
      </c>
    </row>
    <row r="24" spans="1:35" ht="16.5">
      <c r="A24" s="702" t="s">
        <v>130</v>
      </c>
      <c r="B24" s="497" t="s">
        <v>131</v>
      </c>
      <c r="C24" s="500" t="s">
        <v>45</v>
      </c>
      <c r="D24" s="494">
        <v>33487</v>
      </c>
      <c r="E24" s="494">
        <v>47283</v>
      </c>
      <c r="F24" s="495">
        <v>70.188679245283012</v>
      </c>
      <c r="G24" s="495">
        <v>70.822494342575553</v>
      </c>
      <c r="H24" s="494">
        <v>315</v>
      </c>
      <c r="I24" s="494">
        <v>600</v>
      </c>
      <c r="J24" s="494"/>
      <c r="K24" s="494">
        <f t="shared" si="0"/>
        <v>52.5</v>
      </c>
      <c r="L24" s="504"/>
      <c r="M24" s="504"/>
      <c r="N24" s="505">
        <v>0</v>
      </c>
      <c r="O24" s="494">
        <f t="shared" si="2"/>
        <v>0</v>
      </c>
      <c r="P24" s="504"/>
      <c r="Q24" s="504"/>
      <c r="R24" s="505">
        <v>0</v>
      </c>
      <c r="S24" s="494">
        <f t="shared" si="3"/>
        <v>0</v>
      </c>
      <c r="T24" s="504"/>
      <c r="U24" s="504"/>
      <c r="V24" s="505">
        <v>0</v>
      </c>
      <c r="W24" s="494">
        <f t="shared" si="4"/>
        <v>0</v>
      </c>
      <c r="X24" s="504"/>
      <c r="Y24" s="504"/>
      <c r="Z24" s="494"/>
      <c r="AA24" s="494"/>
      <c r="AB24" s="504"/>
      <c r="AC24" s="504"/>
      <c r="AD24" s="505">
        <v>0</v>
      </c>
      <c r="AE24" s="494">
        <f t="shared" si="7"/>
        <v>0</v>
      </c>
      <c r="AF24" s="494">
        <f t="shared" si="5"/>
        <v>33802</v>
      </c>
      <c r="AG24" s="494">
        <f t="shared" si="5"/>
        <v>47883</v>
      </c>
      <c r="AH24" s="494">
        <v>75.25</v>
      </c>
      <c r="AI24" s="496">
        <f t="shared" si="6"/>
        <v>70.592903535701595</v>
      </c>
    </row>
    <row r="25" spans="1:35" ht="16.5">
      <c r="A25" s="702"/>
      <c r="B25" s="497" t="s">
        <v>132</v>
      </c>
      <c r="C25" s="493" t="s">
        <v>133</v>
      </c>
      <c r="D25" s="494">
        <v>6796</v>
      </c>
      <c r="E25" s="494">
        <v>10500</v>
      </c>
      <c r="F25" s="495">
        <v>55.1</v>
      </c>
      <c r="G25" s="495">
        <v>64.723809523809521</v>
      </c>
      <c r="H25" s="494">
        <v>6587.57</v>
      </c>
      <c r="I25" s="494">
        <v>10500</v>
      </c>
      <c r="J25" s="494">
        <v>84.7</v>
      </c>
      <c r="K25" s="494">
        <f t="shared" si="0"/>
        <v>62.738761904761894</v>
      </c>
      <c r="L25" s="494"/>
      <c r="M25" s="494"/>
      <c r="N25" s="495">
        <v>0</v>
      </c>
      <c r="O25" s="494">
        <f t="shared" si="2"/>
        <v>0</v>
      </c>
      <c r="P25" s="494"/>
      <c r="Q25" s="494"/>
      <c r="R25" s="495">
        <v>0</v>
      </c>
      <c r="S25" s="494">
        <f t="shared" si="3"/>
        <v>0</v>
      </c>
      <c r="T25" s="494">
        <v>8930</v>
      </c>
      <c r="U25" s="494">
        <v>12000</v>
      </c>
      <c r="V25" s="495">
        <v>29.6971428571429</v>
      </c>
      <c r="W25" s="494">
        <f t="shared" si="4"/>
        <v>74.416666666666657</v>
      </c>
      <c r="X25" s="494"/>
      <c r="Y25" s="494"/>
      <c r="Z25" s="494"/>
      <c r="AA25" s="494"/>
      <c r="AB25" s="494"/>
      <c r="AC25" s="494"/>
      <c r="AD25" s="495">
        <v>0</v>
      </c>
      <c r="AE25" s="494">
        <f t="shared" si="7"/>
        <v>0</v>
      </c>
      <c r="AF25" s="494">
        <f t="shared" si="5"/>
        <v>22313.57</v>
      </c>
      <c r="AG25" s="494">
        <f t="shared" si="5"/>
        <v>33000</v>
      </c>
      <c r="AH25" s="494">
        <v>42.96</v>
      </c>
      <c r="AI25" s="496">
        <f t="shared" si="6"/>
        <v>67.61687878787879</v>
      </c>
    </row>
    <row r="26" spans="1:35" ht="16.5">
      <c r="A26" s="702"/>
      <c r="B26" s="506" t="s">
        <v>134</v>
      </c>
      <c r="C26" s="507" t="s">
        <v>133</v>
      </c>
      <c r="D26" s="494"/>
      <c r="E26" s="494"/>
      <c r="F26" s="495">
        <v>0</v>
      </c>
      <c r="G26" s="495">
        <f t="shared" si="8"/>
        <v>0</v>
      </c>
      <c r="H26" s="494"/>
      <c r="I26" s="494"/>
      <c r="J26" s="494">
        <v>0</v>
      </c>
      <c r="K26" s="494">
        <f t="shared" si="0"/>
        <v>0</v>
      </c>
      <c r="L26" s="494"/>
      <c r="M26" s="494"/>
      <c r="N26" s="495">
        <v>0</v>
      </c>
      <c r="O26" s="494">
        <f t="shared" si="2"/>
        <v>0</v>
      </c>
      <c r="P26" s="494"/>
      <c r="Q26" s="494"/>
      <c r="R26" s="495">
        <v>0</v>
      </c>
      <c r="S26" s="494">
        <f t="shared" si="3"/>
        <v>0</v>
      </c>
      <c r="T26" s="494"/>
      <c r="U26" s="494"/>
      <c r="V26" s="495">
        <v>0</v>
      </c>
      <c r="W26" s="494">
        <f t="shared" si="4"/>
        <v>0</v>
      </c>
      <c r="X26" s="494"/>
      <c r="Y26" s="494"/>
      <c r="Z26" s="494"/>
      <c r="AA26" s="494"/>
      <c r="AB26" s="494"/>
      <c r="AC26" s="494"/>
      <c r="AD26" s="495">
        <v>0</v>
      </c>
      <c r="AE26" s="494">
        <f t="shared" si="7"/>
        <v>0</v>
      </c>
      <c r="AF26" s="494">
        <f t="shared" si="5"/>
        <v>0</v>
      </c>
      <c r="AG26" s="494">
        <f t="shared" si="5"/>
        <v>0</v>
      </c>
      <c r="AH26" s="494"/>
      <c r="AI26" s="496">
        <f t="shared" si="6"/>
        <v>0</v>
      </c>
    </row>
    <row r="27" spans="1:35" ht="16.5">
      <c r="A27" s="702"/>
      <c r="B27" s="506" t="s">
        <v>389</v>
      </c>
      <c r="C27" s="507" t="s">
        <v>133</v>
      </c>
      <c r="D27" s="494"/>
      <c r="E27" s="494"/>
      <c r="F27" s="495">
        <v>0</v>
      </c>
      <c r="G27" s="495">
        <f t="shared" si="8"/>
        <v>0</v>
      </c>
      <c r="H27" s="494"/>
      <c r="I27" s="494"/>
      <c r="J27" s="494">
        <v>0</v>
      </c>
      <c r="K27" s="494">
        <f t="shared" si="0"/>
        <v>0</v>
      </c>
      <c r="L27" s="494"/>
      <c r="M27" s="494"/>
      <c r="N27" s="495">
        <v>0</v>
      </c>
      <c r="O27" s="494">
        <f t="shared" si="2"/>
        <v>0</v>
      </c>
      <c r="P27" s="494"/>
      <c r="Q27" s="494"/>
      <c r="R27" s="495">
        <v>0</v>
      </c>
      <c r="S27" s="494">
        <f t="shared" si="3"/>
        <v>0</v>
      </c>
      <c r="T27" s="494"/>
      <c r="U27" s="494"/>
      <c r="V27" s="495">
        <v>0</v>
      </c>
      <c r="W27" s="494">
        <f t="shared" si="4"/>
        <v>0</v>
      </c>
      <c r="X27" s="494"/>
      <c r="Y27" s="494"/>
      <c r="Z27" s="494"/>
      <c r="AA27" s="494"/>
      <c r="AB27" s="494"/>
      <c r="AC27" s="494"/>
      <c r="AD27" s="495">
        <v>0</v>
      </c>
      <c r="AE27" s="494">
        <f t="shared" si="7"/>
        <v>0</v>
      </c>
      <c r="AF27" s="494">
        <f t="shared" si="5"/>
        <v>0</v>
      </c>
      <c r="AG27" s="494">
        <f t="shared" si="5"/>
        <v>0</v>
      </c>
      <c r="AH27" s="494"/>
      <c r="AI27" s="496">
        <f t="shared" si="6"/>
        <v>0</v>
      </c>
    </row>
    <row r="28" spans="1:35" ht="16.5">
      <c r="A28" s="702"/>
      <c r="B28" s="497" t="s">
        <v>135</v>
      </c>
      <c r="C28" s="493" t="s">
        <v>136</v>
      </c>
      <c r="D28" s="494"/>
      <c r="E28" s="494"/>
      <c r="F28" s="495">
        <v>0</v>
      </c>
      <c r="G28" s="495">
        <f t="shared" si="8"/>
        <v>0</v>
      </c>
      <c r="H28" s="494"/>
      <c r="I28" s="494"/>
      <c r="J28" s="494">
        <v>0</v>
      </c>
      <c r="K28" s="494">
        <f t="shared" si="0"/>
        <v>0</v>
      </c>
      <c r="L28" s="494">
        <v>41585</v>
      </c>
      <c r="M28" s="494">
        <v>84000</v>
      </c>
      <c r="N28" s="495">
        <v>97.845238095238102</v>
      </c>
      <c r="O28" s="494">
        <v>49.50595238095238</v>
      </c>
      <c r="P28" s="494"/>
      <c r="Q28" s="494"/>
      <c r="R28" s="495">
        <v>0</v>
      </c>
      <c r="S28" s="494">
        <f t="shared" si="3"/>
        <v>0</v>
      </c>
      <c r="T28" s="494"/>
      <c r="U28" s="494"/>
      <c r="V28" s="495">
        <v>0</v>
      </c>
      <c r="W28" s="494">
        <f t="shared" si="4"/>
        <v>0</v>
      </c>
      <c r="X28" s="494"/>
      <c r="Y28" s="494"/>
      <c r="Z28" s="494"/>
      <c r="AA28" s="494"/>
      <c r="AB28" s="494"/>
      <c r="AC28" s="494"/>
      <c r="AD28" s="495">
        <v>0</v>
      </c>
      <c r="AE28" s="494">
        <f t="shared" si="7"/>
        <v>0</v>
      </c>
      <c r="AF28" s="494">
        <f t="shared" si="5"/>
        <v>41585</v>
      </c>
      <c r="AG28" s="494">
        <f t="shared" si="5"/>
        <v>84000</v>
      </c>
      <c r="AH28" s="494">
        <v>97.85</v>
      </c>
      <c r="AI28" s="496">
        <f t="shared" si="6"/>
        <v>49.50595238095238</v>
      </c>
    </row>
    <row r="29" spans="1:35" ht="16.5">
      <c r="A29" s="702"/>
      <c r="B29" s="497" t="s">
        <v>139</v>
      </c>
      <c r="C29" s="500" t="s">
        <v>140</v>
      </c>
      <c r="D29" s="494">
        <v>81.257000000000005</v>
      </c>
      <c r="E29" s="494">
        <v>240</v>
      </c>
      <c r="F29" s="495">
        <v>8.8888888888888893</v>
      </c>
      <c r="G29" s="495">
        <v>33.857083333333335</v>
      </c>
      <c r="H29" s="494"/>
      <c r="I29" s="494"/>
      <c r="J29" s="494">
        <v>0</v>
      </c>
      <c r="K29" s="494">
        <f t="shared" si="0"/>
        <v>0</v>
      </c>
      <c r="L29" s="494">
        <v>79.454999999999998</v>
      </c>
      <c r="M29" s="494">
        <v>675</v>
      </c>
      <c r="N29" s="495">
        <v>18.863800000000001</v>
      </c>
      <c r="O29" s="494">
        <v>11.771111111111111</v>
      </c>
      <c r="P29" s="494"/>
      <c r="Q29" s="494"/>
      <c r="R29" s="495">
        <v>0</v>
      </c>
      <c r="S29" s="494">
        <f t="shared" si="3"/>
        <v>0</v>
      </c>
      <c r="T29" s="494"/>
      <c r="U29" s="494"/>
      <c r="V29" s="495">
        <v>0</v>
      </c>
      <c r="W29" s="494">
        <f t="shared" si="4"/>
        <v>0</v>
      </c>
      <c r="X29" s="494"/>
      <c r="Y29" s="494"/>
      <c r="Z29" s="494"/>
      <c r="AA29" s="494"/>
      <c r="AB29" s="494"/>
      <c r="AC29" s="494"/>
      <c r="AD29" s="495">
        <v>0</v>
      </c>
      <c r="AE29" s="494">
        <f t="shared" si="7"/>
        <v>0</v>
      </c>
      <c r="AF29" s="494">
        <f t="shared" si="5"/>
        <v>160.71199999999999</v>
      </c>
      <c r="AG29" s="494">
        <f t="shared" si="5"/>
        <v>915</v>
      </c>
      <c r="AH29" s="494">
        <v>35.619999999999997</v>
      </c>
      <c r="AI29" s="496">
        <f t="shared" si="6"/>
        <v>17.56415300546448</v>
      </c>
    </row>
    <row r="30" spans="1:35" ht="16.5">
      <c r="A30" s="702"/>
      <c r="B30" s="497" t="s">
        <v>141</v>
      </c>
      <c r="C30" s="500" t="s">
        <v>140</v>
      </c>
      <c r="D30" s="494"/>
      <c r="E30" s="494"/>
      <c r="F30" s="495">
        <v>0</v>
      </c>
      <c r="G30" s="495">
        <f t="shared" si="8"/>
        <v>0</v>
      </c>
      <c r="H30" s="494"/>
      <c r="I30" s="494"/>
      <c r="J30" s="494">
        <v>0</v>
      </c>
      <c r="K30" s="494">
        <f t="shared" si="0"/>
        <v>0</v>
      </c>
      <c r="L30" s="494"/>
      <c r="M30" s="494"/>
      <c r="N30" s="495">
        <v>0</v>
      </c>
      <c r="O30" s="494">
        <f t="shared" si="2"/>
        <v>0</v>
      </c>
      <c r="P30" s="494"/>
      <c r="Q30" s="494"/>
      <c r="R30" s="495">
        <v>0</v>
      </c>
      <c r="S30" s="494">
        <f t="shared" si="3"/>
        <v>0</v>
      </c>
      <c r="T30" s="494"/>
      <c r="U30" s="494"/>
      <c r="V30" s="495">
        <v>0</v>
      </c>
      <c r="W30" s="494">
        <f t="shared" si="4"/>
        <v>0</v>
      </c>
      <c r="X30" s="494">
        <v>25</v>
      </c>
      <c r="Y30" s="494">
        <v>30</v>
      </c>
      <c r="Z30" s="494">
        <v>47.5</v>
      </c>
      <c r="AA30" s="494">
        <v>83.333333333333343</v>
      </c>
      <c r="AB30" s="494"/>
      <c r="AC30" s="494"/>
      <c r="AD30" s="495">
        <v>0</v>
      </c>
      <c r="AE30" s="494">
        <f t="shared" si="7"/>
        <v>0</v>
      </c>
      <c r="AF30" s="494">
        <f t="shared" si="5"/>
        <v>25</v>
      </c>
      <c r="AG30" s="494">
        <f t="shared" si="5"/>
        <v>30</v>
      </c>
      <c r="AH30" s="494">
        <v>48.94</v>
      </c>
      <c r="AI30" s="496">
        <f t="shared" si="6"/>
        <v>83.333333333333343</v>
      </c>
    </row>
    <row r="31" spans="1:35" ht="16.5" customHeight="1">
      <c r="A31" s="702" t="s">
        <v>393</v>
      </c>
      <c r="B31" s="497" t="s">
        <v>391</v>
      </c>
      <c r="C31" s="500" t="s">
        <v>137</v>
      </c>
      <c r="D31" s="494"/>
      <c r="E31" s="494"/>
      <c r="F31" s="495">
        <v>0</v>
      </c>
      <c r="G31" s="495">
        <f t="shared" si="8"/>
        <v>0</v>
      </c>
      <c r="H31" s="494"/>
      <c r="I31" s="494"/>
      <c r="J31" s="494">
        <v>0</v>
      </c>
      <c r="K31" s="494">
        <f t="shared" si="0"/>
        <v>0</v>
      </c>
      <c r="L31" s="494"/>
      <c r="M31" s="494"/>
      <c r="N31" s="495">
        <v>0</v>
      </c>
      <c r="O31" s="494">
        <f t="shared" si="2"/>
        <v>0</v>
      </c>
      <c r="P31" s="494"/>
      <c r="Q31" s="494"/>
      <c r="R31" s="495">
        <v>0</v>
      </c>
      <c r="S31" s="494">
        <f t="shared" si="3"/>
        <v>0</v>
      </c>
      <c r="T31" s="494"/>
      <c r="U31" s="494"/>
      <c r="V31" s="495">
        <v>0</v>
      </c>
      <c r="W31" s="494">
        <f t="shared" si="4"/>
        <v>0</v>
      </c>
      <c r="X31" s="494">
        <v>0.3</v>
      </c>
      <c r="Y31" s="494">
        <v>1.3</v>
      </c>
      <c r="Z31" s="494">
        <v>30.76923076923077</v>
      </c>
      <c r="AA31" s="494">
        <v>23.076923076923077</v>
      </c>
      <c r="AB31" s="494"/>
      <c r="AC31" s="494"/>
      <c r="AD31" s="495">
        <v>0</v>
      </c>
      <c r="AE31" s="494">
        <f t="shared" si="7"/>
        <v>0</v>
      </c>
      <c r="AF31" s="494">
        <f t="shared" si="5"/>
        <v>0.3</v>
      </c>
      <c r="AG31" s="494">
        <f t="shared" si="5"/>
        <v>1.3</v>
      </c>
      <c r="AH31" s="494"/>
      <c r="AI31" s="496">
        <f t="shared" si="6"/>
        <v>23.076923076923077</v>
      </c>
    </row>
    <row r="32" spans="1:35" ht="16.5">
      <c r="A32" s="702"/>
      <c r="B32" s="497" t="s">
        <v>392</v>
      </c>
      <c r="C32" s="500" t="s">
        <v>137</v>
      </c>
      <c r="D32" s="494"/>
      <c r="E32" s="494"/>
      <c r="F32" s="495">
        <v>0</v>
      </c>
      <c r="G32" s="495">
        <f t="shared" si="8"/>
        <v>0</v>
      </c>
      <c r="H32" s="494"/>
      <c r="I32" s="494"/>
      <c r="J32" s="494">
        <v>0</v>
      </c>
      <c r="K32" s="494">
        <f t="shared" si="0"/>
        <v>0</v>
      </c>
      <c r="L32" s="494"/>
      <c r="M32" s="494"/>
      <c r="N32" s="495">
        <v>0</v>
      </c>
      <c r="O32" s="494">
        <f t="shared" si="2"/>
        <v>0</v>
      </c>
      <c r="P32" s="494"/>
      <c r="Q32" s="494"/>
      <c r="R32" s="495">
        <v>0</v>
      </c>
      <c r="S32" s="494">
        <f t="shared" si="3"/>
        <v>0</v>
      </c>
      <c r="T32" s="494"/>
      <c r="U32" s="494"/>
      <c r="V32" s="495">
        <v>0</v>
      </c>
      <c r="W32" s="494">
        <f t="shared" si="4"/>
        <v>0</v>
      </c>
      <c r="X32" s="494">
        <v>1.2</v>
      </c>
      <c r="Y32" s="494">
        <v>3.6</v>
      </c>
      <c r="Z32" s="494">
        <v>66.666666666666657</v>
      </c>
      <c r="AA32" s="494">
        <v>33.333333333333329</v>
      </c>
      <c r="AB32" s="494"/>
      <c r="AC32" s="494"/>
      <c r="AD32" s="495">
        <v>0</v>
      </c>
      <c r="AE32" s="494">
        <f t="shared" si="7"/>
        <v>0</v>
      </c>
      <c r="AF32" s="494">
        <f t="shared" si="5"/>
        <v>1.2</v>
      </c>
      <c r="AG32" s="494">
        <f t="shared" si="5"/>
        <v>3.6</v>
      </c>
      <c r="AH32" s="494"/>
      <c r="AI32" s="496">
        <f t="shared" si="6"/>
        <v>33.333333333333329</v>
      </c>
    </row>
    <row r="33" spans="1:35" ht="16.5">
      <c r="A33" s="702"/>
      <c r="B33" s="497" t="s">
        <v>138</v>
      </c>
      <c r="C33" s="500" t="s">
        <v>45</v>
      </c>
      <c r="D33" s="508">
        <v>42542.39</v>
      </c>
      <c r="E33" s="509">
        <v>66355</v>
      </c>
      <c r="F33" s="495">
        <v>61.306540342298291</v>
      </c>
      <c r="G33" s="495">
        <v>64.113314746439613</v>
      </c>
      <c r="H33" s="494"/>
      <c r="I33" s="494"/>
      <c r="J33" s="494">
        <v>0</v>
      </c>
      <c r="K33" s="494">
        <f t="shared" si="0"/>
        <v>0</v>
      </c>
      <c r="L33" s="494"/>
      <c r="M33" s="494"/>
      <c r="N33" s="495">
        <v>0</v>
      </c>
      <c r="O33" s="494">
        <f t="shared" si="2"/>
        <v>0</v>
      </c>
      <c r="P33" s="494"/>
      <c r="Q33" s="494"/>
      <c r="R33" s="495">
        <v>0</v>
      </c>
      <c r="S33" s="494">
        <f t="shared" si="3"/>
        <v>0</v>
      </c>
      <c r="T33" s="494"/>
      <c r="U33" s="494"/>
      <c r="V33" s="495">
        <v>0</v>
      </c>
      <c r="W33" s="494">
        <f t="shared" si="4"/>
        <v>0</v>
      </c>
      <c r="X33" s="494"/>
      <c r="Y33" s="494"/>
      <c r="Z33" s="494"/>
      <c r="AA33" s="494"/>
      <c r="AB33" s="494"/>
      <c r="AC33" s="494"/>
      <c r="AD33" s="495">
        <v>0</v>
      </c>
      <c r="AE33" s="494">
        <f t="shared" si="7"/>
        <v>0</v>
      </c>
      <c r="AF33" s="494">
        <f t="shared" si="5"/>
        <v>42542.39</v>
      </c>
      <c r="AG33" s="494">
        <f t="shared" si="5"/>
        <v>66355</v>
      </c>
      <c r="AH33" s="494">
        <v>65.81</v>
      </c>
      <c r="AI33" s="496">
        <f t="shared" si="6"/>
        <v>64.113314746439613</v>
      </c>
    </row>
    <row r="34" spans="1:35" ht="30" customHeight="1">
      <c r="A34" s="702" t="s">
        <v>457</v>
      </c>
      <c r="B34" s="510" t="s">
        <v>143</v>
      </c>
      <c r="C34" s="511" t="s">
        <v>144</v>
      </c>
      <c r="D34" s="494"/>
      <c r="E34" s="494"/>
      <c r="F34" s="495">
        <v>0</v>
      </c>
      <c r="G34" s="495">
        <f t="shared" si="8"/>
        <v>0</v>
      </c>
      <c r="H34" s="494"/>
      <c r="I34" s="494"/>
      <c r="J34" s="494">
        <v>0</v>
      </c>
      <c r="K34" s="494">
        <f t="shared" si="0"/>
        <v>0</v>
      </c>
      <c r="L34" s="494"/>
      <c r="M34" s="494"/>
      <c r="N34" s="495">
        <v>0</v>
      </c>
      <c r="O34" s="494">
        <f t="shared" si="2"/>
        <v>0</v>
      </c>
      <c r="P34" s="494"/>
      <c r="Q34" s="494"/>
      <c r="R34" s="495">
        <v>0</v>
      </c>
      <c r="S34" s="494">
        <f t="shared" si="3"/>
        <v>0</v>
      </c>
      <c r="T34" s="494"/>
      <c r="U34" s="494"/>
      <c r="V34" s="495">
        <v>0</v>
      </c>
      <c r="W34" s="494">
        <f t="shared" si="4"/>
        <v>0</v>
      </c>
      <c r="X34" s="494"/>
      <c r="Y34" s="494"/>
      <c r="Z34" s="494"/>
      <c r="AA34" s="494"/>
      <c r="AB34" s="494"/>
      <c r="AC34" s="494"/>
      <c r="AD34" s="495">
        <v>0</v>
      </c>
      <c r="AE34" s="494">
        <f t="shared" si="7"/>
        <v>0</v>
      </c>
      <c r="AF34" s="494">
        <f t="shared" si="5"/>
        <v>0</v>
      </c>
      <c r="AG34" s="494">
        <f t="shared" si="5"/>
        <v>0</v>
      </c>
      <c r="AH34" s="494"/>
      <c r="AI34" s="496">
        <f t="shared" si="6"/>
        <v>0</v>
      </c>
    </row>
    <row r="35" spans="1:35" ht="30">
      <c r="A35" s="702"/>
      <c r="B35" s="510" t="s">
        <v>394</v>
      </c>
      <c r="C35" s="511" t="s">
        <v>144</v>
      </c>
      <c r="D35" s="512">
        <v>2615</v>
      </c>
      <c r="E35" s="512">
        <v>11830</v>
      </c>
      <c r="F35" s="513">
        <v>34.146341463414636</v>
      </c>
      <c r="G35" s="495">
        <v>22.104818258664412</v>
      </c>
      <c r="H35" s="512">
        <v>2052</v>
      </c>
      <c r="I35" s="494">
        <v>27900</v>
      </c>
      <c r="J35" s="494">
        <v>17.97</v>
      </c>
      <c r="K35" s="494">
        <f t="shared" si="0"/>
        <v>7.354838709677419</v>
      </c>
      <c r="L35" s="512"/>
      <c r="M35" s="512"/>
      <c r="N35" s="513">
        <v>0</v>
      </c>
      <c r="O35" s="494">
        <f t="shared" si="2"/>
        <v>0</v>
      </c>
      <c r="P35" s="512"/>
      <c r="Q35" s="512"/>
      <c r="R35" s="513">
        <v>0</v>
      </c>
      <c r="S35" s="494">
        <f t="shared" si="3"/>
        <v>0</v>
      </c>
      <c r="T35" s="512"/>
      <c r="U35" s="512"/>
      <c r="V35" s="513">
        <v>0</v>
      </c>
      <c r="W35" s="494">
        <f t="shared" si="4"/>
        <v>0</v>
      </c>
      <c r="X35" s="512"/>
      <c r="Y35" s="512"/>
      <c r="Z35" s="494"/>
      <c r="AA35" s="494"/>
      <c r="AB35" s="512"/>
      <c r="AC35" s="512"/>
      <c r="AD35" s="513">
        <v>0</v>
      </c>
      <c r="AE35" s="494">
        <f t="shared" si="7"/>
        <v>0</v>
      </c>
      <c r="AF35" s="494">
        <f t="shared" si="5"/>
        <v>4667</v>
      </c>
      <c r="AG35" s="494">
        <f t="shared" si="5"/>
        <v>39730</v>
      </c>
      <c r="AH35" s="494">
        <v>9.5</v>
      </c>
      <c r="AI35" s="496">
        <f t="shared" si="6"/>
        <v>11.746790838157564</v>
      </c>
    </row>
    <row r="36" spans="1:35" ht="16.5" customHeight="1">
      <c r="A36" s="702" t="s">
        <v>145</v>
      </c>
      <c r="B36" s="497" t="s">
        <v>146</v>
      </c>
      <c r="C36" s="493" t="s">
        <v>147</v>
      </c>
      <c r="D36" s="494"/>
      <c r="E36" s="494"/>
      <c r="F36" s="495">
        <v>0</v>
      </c>
      <c r="G36" s="495">
        <f t="shared" si="8"/>
        <v>0</v>
      </c>
      <c r="H36" s="494"/>
      <c r="I36" s="494"/>
      <c r="J36" s="494">
        <v>0</v>
      </c>
      <c r="K36" s="494">
        <f t="shared" si="0"/>
        <v>0</v>
      </c>
      <c r="L36" s="494"/>
      <c r="M36" s="494"/>
      <c r="N36" s="495">
        <v>0</v>
      </c>
      <c r="O36" s="494">
        <f t="shared" si="2"/>
        <v>0</v>
      </c>
      <c r="P36" s="494"/>
      <c r="Q36" s="494"/>
      <c r="R36" s="495">
        <v>0</v>
      </c>
      <c r="S36" s="494">
        <f t="shared" si="3"/>
        <v>0</v>
      </c>
      <c r="T36" s="494"/>
      <c r="U36" s="494"/>
      <c r="V36" s="495">
        <v>0</v>
      </c>
      <c r="W36" s="494">
        <f t="shared" si="4"/>
        <v>0</v>
      </c>
      <c r="X36" s="494">
        <v>20</v>
      </c>
      <c r="Y36" s="494">
        <v>60</v>
      </c>
      <c r="Z36" s="494">
        <v>25</v>
      </c>
      <c r="AA36" s="494">
        <v>33.333333333333329</v>
      </c>
      <c r="AB36" s="494"/>
      <c r="AC36" s="494"/>
      <c r="AD36" s="495">
        <v>0</v>
      </c>
      <c r="AE36" s="494">
        <f t="shared" si="7"/>
        <v>0</v>
      </c>
      <c r="AF36" s="494">
        <f t="shared" si="5"/>
        <v>20</v>
      </c>
      <c r="AG36" s="494">
        <f t="shared" si="5"/>
        <v>60</v>
      </c>
      <c r="AH36" s="494">
        <v>52</v>
      </c>
      <c r="AI36" s="496">
        <f t="shared" si="6"/>
        <v>33.333333333333329</v>
      </c>
    </row>
    <row r="37" spans="1:35" ht="16.5">
      <c r="A37" s="702"/>
      <c r="B37" s="497" t="s">
        <v>148</v>
      </c>
      <c r="C37" s="493" t="s">
        <v>51</v>
      </c>
      <c r="D37" s="494"/>
      <c r="E37" s="494"/>
      <c r="F37" s="495">
        <v>0</v>
      </c>
      <c r="G37" s="495">
        <f t="shared" si="8"/>
        <v>0</v>
      </c>
      <c r="H37" s="494"/>
      <c r="I37" s="494"/>
      <c r="J37" s="494">
        <v>0</v>
      </c>
      <c r="K37" s="494">
        <f t="shared" si="0"/>
        <v>0</v>
      </c>
      <c r="L37" s="494"/>
      <c r="M37" s="494"/>
      <c r="N37" s="495">
        <v>0</v>
      </c>
      <c r="O37" s="494">
        <f t="shared" si="2"/>
        <v>0</v>
      </c>
      <c r="P37" s="494"/>
      <c r="Q37" s="494"/>
      <c r="R37" s="495">
        <v>0</v>
      </c>
      <c r="S37" s="494">
        <f t="shared" si="3"/>
        <v>0</v>
      </c>
      <c r="T37" s="494">
        <v>76187.5</v>
      </c>
      <c r="U37" s="494">
        <v>218750</v>
      </c>
      <c r="V37" s="495">
        <v>80</v>
      </c>
      <c r="W37" s="494">
        <f t="shared" si="4"/>
        <v>34.828571428571429</v>
      </c>
      <c r="X37" s="494"/>
      <c r="Y37" s="494"/>
      <c r="Z37" s="494"/>
      <c r="AA37" s="494"/>
      <c r="AB37" s="494"/>
      <c r="AC37" s="494"/>
      <c r="AD37" s="495">
        <v>0</v>
      </c>
      <c r="AE37" s="494">
        <f t="shared" si="7"/>
        <v>0</v>
      </c>
      <c r="AF37" s="494">
        <f t="shared" si="5"/>
        <v>76187.5</v>
      </c>
      <c r="AG37" s="494">
        <f t="shared" si="5"/>
        <v>218750</v>
      </c>
      <c r="AH37" s="494">
        <v>31.01</v>
      </c>
      <c r="AI37" s="496">
        <f t="shared" si="6"/>
        <v>34.828571428571429</v>
      </c>
    </row>
    <row r="38" spans="1:35" ht="16.5">
      <c r="A38" s="702"/>
      <c r="B38" s="497" t="s">
        <v>181</v>
      </c>
      <c r="C38" s="493" t="s">
        <v>51</v>
      </c>
      <c r="D38" s="494"/>
      <c r="E38" s="494"/>
      <c r="F38" s="495">
        <v>0</v>
      </c>
      <c r="G38" s="495">
        <f t="shared" si="8"/>
        <v>0</v>
      </c>
      <c r="H38" s="494"/>
      <c r="I38" s="494"/>
      <c r="J38" s="494">
        <v>0</v>
      </c>
      <c r="K38" s="494">
        <f t="shared" si="0"/>
        <v>0</v>
      </c>
      <c r="L38" s="494"/>
      <c r="M38" s="494"/>
      <c r="N38" s="495">
        <v>0</v>
      </c>
      <c r="O38" s="494">
        <f t="shared" si="2"/>
        <v>0</v>
      </c>
      <c r="P38" s="494"/>
      <c r="Q38" s="494"/>
      <c r="R38" s="495">
        <v>0</v>
      </c>
      <c r="S38" s="494">
        <f t="shared" si="3"/>
        <v>0</v>
      </c>
      <c r="T38" s="494"/>
      <c r="U38" s="494"/>
      <c r="V38" s="495">
        <v>0</v>
      </c>
      <c r="W38" s="494">
        <f t="shared" si="4"/>
        <v>0</v>
      </c>
      <c r="X38" s="494"/>
      <c r="Y38" s="494"/>
      <c r="Z38" s="494"/>
      <c r="AA38" s="494"/>
      <c r="AB38" s="494"/>
      <c r="AC38" s="494"/>
      <c r="AD38" s="495">
        <v>0</v>
      </c>
      <c r="AE38" s="494">
        <f t="shared" si="7"/>
        <v>0</v>
      </c>
      <c r="AF38" s="494">
        <f t="shared" si="5"/>
        <v>0</v>
      </c>
      <c r="AG38" s="494">
        <f t="shared" si="5"/>
        <v>0</v>
      </c>
      <c r="AH38" s="494"/>
      <c r="AI38" s="496">
        <f t="shared" si="6"/>
        <v>0</v>
      </c>
    </row>
    <row r="39" spans="1:35" ht="25.5">
      <c r="A39" s="514" t="s">
        <v>149</v>
      </c>
      <c r="B39" s="497" t="s">
        <v>395</v>
      </c>
      <c r="C39" s="500" t="s">
        <v>45</v>
      </c>
      <c r="D39" s="494">
        <v>8965</v>
      </c>
      <c r="E39" s="494">
        <v>15000</v>
      </c>
      <c r="F39" s="495">
        <v>41.64</v>
      </c>
      <c r="G39" s="495">
        <v>59.766666666666666</v>
      </c>
      <c r="H39" s="515">
        <v>1261</v>
      </c>
      <c r="I39" s="516">
        <v>13425</v>
      </c>
      <c r="J39" s="494">
        <v>4.68</v>
      </c>
      <c r="K39" s="494">
        <f t="shared" si="0"/>
        <v>9.3929236499068889</v>
      </c>
      <c r="L39" s="494"/>
      <c r="M39" s="494"/>
      <c r="N39" s="495">
        <v>0</v>
      </c>
      <c r="O39" s="494">
        <f t="shared" si="2"/>
        <v>0</v>
      </c>
      <c r="P39" s="494"/>
      <c r="Q39" s="494"/>
      <c r="R39" s="495">
        <v>0</v>
      </c>
      <c r="S39" s="494">
        <f t="shared" si="3"/>
        <v>0</v>
      </c>
      <c r="T39" s="494">
        <v>2600</v>
      </c>
      <c r="U39" s="494">
        <v>4200</v>
      </c>
      <c r="V39" s="495">
        <v>58.3333333333333</v>
      </c>
      <c r="W39" s="494">
        <f t="shared" si="4"/>
        <v>61.904761904761905</v>
      </c>
      <c r="X39" s="494">
        <v>64</v>
      </c>
      <c r="Y39" s="494">
        <v>105</v>
      </c>
      <c r="Z39" s="494">
        <v>53.846153846153847</v>
      </c>
      <c r="AA39" s="494">
        <v>60.952380952380956</v>
      </c>
      <c r="AB39" s="494"/>
      <c r="AC39" s="494"/>
      <c r="AD39" s="495">
        <v>0</v>
      </c>
      <c r="AE39" s="494">
        <f t="shared" si="7"/>
        <v>0</v>
      </c>
      <c r="AF39" s="494">
        <f t="shared" si="5"/>
        <v>12890</v>
      </c>
      <c r="AG39" s="494">
        <f t="shared" si="5"/>
        <v>32730</v>
      </c>
      <c r="AH39" s="494">
        <v>45.57</v>
      </c>
      <c r="AI39" s="496">
        <f t="shared" si="6"/>
        <v>39.382829208677059</v>
      </c>
    </row>
    <row r="40" spans="1:35" ht="16.5" customHeight="1">
      <c r="A40" s="702" t="s">
        <v>458</v>
      </c>
      <c r="B40" s="497" t="s">
        <v>152</v>
      </c>
      <c r="C40" s="500" t="s">
        <v>45</v>
      </c>
      <c r="D40" s="494"/>
      <c r="E40" s="494"/>
      <c r="F40" s="495">
        <v>0</v>
      </c>
      <c r="G40" s="495">
        <f t="shared" si="8"/>
        <v>0</v>
      </c>
      <c r="H40" s="494"/>
      <c r="I40" s="494"/>
      <c r="J40" s="494">
        <v>0</v>
      </c>
      <c r="K40" s="494">
        <f t="shared" si="0"/>
        <v>0</v>
      </c>
      <c r="L40" s="494"/>
      <c r="M40" s="494"/>
      <c r="N40" s="495">
        <v>0</v>
      </c>
      <c r="O40" s="494">
        <f t="shared" si="2"/>
        <v>0</v>
      </c>
      <c r="P40" s="494"/>
      <c r="Q40" s="494"/>
      <c r="R40" s="495">
        <v>0</v>
      </c>
      <c r="S40" s="494">
        <f t="shared" si="3"/>
        <v>0</v>
      </c>
      <c r="T40" s="494">
        <v>3625.65</v>
      </c>
      <c r="U40" s="494">
        <v>4088</v>
      </c>
      <c r="V40" s="495">
        <v>88.293333333333294</v>
      </c>
      <c r="W40" s="494">
        <f t="shared" si="4"/>
        <v>88.69006849315069</v>
      </c>
      <c r="X40" s="494"/>
      <c r="Y40" s="494"/>
      <c r="Z40" s="494"/>
      <c r="AA40" s="494"/>
      <c r="AB40" s="494">
        <v>1210.8</v>
      </c>
      <c r="AC40" s="494">
        <v>8700</v>
      </c>
      <c r="AD40" s="495">
        <v>14.94</v>
      </c>
      <c r="AE40" s="494">
        <v>13.917241379310344</v>
      </c>
      <c r="AF40" s="494">
        <f t="shared" si="5"/>
        <v>4836.45</v>
      </c>
      <c r="AG40" s="494">
        <f t="shared" si="5"/>
        <v>12788</v>
      </c>
      <c r="AH40" s="494">
        <v>39.71</v>
      </c>
      <c r="AI40" s="496">
        <f t="shared" si="6"/>
        <v>37.820222083203006</v>
      </c>
    </row>
    <row r="41" spans="1:35" ht="16.5">
      <c r="A41" s="702"/>
      <c r="B41" s="497" t="s">
        <v>150</v>
      </c>
      <c r="C41" s="493" t="s">
        <v>43</v>
      </c>
      <c r="D41" s="494"/>
      <c r="E41" s="494"/>
      <c r="F41" s="495">
        <v>0</v>
      </c>
      <c r="G41" s="495">
        <f t="shared" si="8"/>
        <v>0</v>
      </c>
      <c r="H41" s="494"/>
      <c r="I41" s="494"/>
      <c r="J41" s="494">
        <v>0</v>
      </c>
      <c r="K41" s="494">
        <f t="shared" si="0"/>
        <v>0</v>
      </c>
      <c r="L41" s="494"/>
      <c r="M41" s="494"/>
      <c r="N41" s="495">
        <v>0</v>
      </c>
      <c r="O41" s="494">
        <f t="shared" si="2"/>
        <v>0</v>
      </c>
      <c r="P41" s="494"/>
      <c r="Q41" s="494"/>
      <c r="R41" s="495">
        <v>0</v>
      </c>
      <c r="S41" s="494">
        <f t="shared" si="3"/>
        <v>0</v>
      </c>
      <c r="T41" s="494"/>
      <c r="U41" s="494"/>
      <c r="V41" s="495">
        <v>0</v>
      </c>
      <c r="W41" s="494">
        <f t="shared" si="4"/>
        <v>0</v>
      </c>
      <c r="X41" s="494"/>
      <c r="Y41" s="494"/>
      <c r="Z41" s="494"/>
      <c r="AA41" s="494"/>
      <c r="AB41" s="494"/>
      <c r="AC41" s="494"/>
      <c r="AD41" s="495">
        <v>0</v>
      </c>
      <c r="AE41" s="494">
        <f t="shared" si="7"/>
        <v>0</v>
      </c>
      <c r="AF41" s="494">
        <f t="shared" si="5"/>
        <v>0</v>
      </c>
      <c r="AG41" s="494">
        <f t="shared" si="5"/>
        <v>0</v>
      </c>
      <c r="AH41" s="494"/>
      <c r="AI41" s="496">
        <f t="shared" si="6"/>
        <v>0</v>
      </c>
    </row>
    <row r="42" spans="1:35" ht="16.5" customHeight="1">
      <c r="A42" s="702" t="s">
        <v>459</v>
      </c>
      <c r="B42" s="497" t="s">
        <v>154</v>
      </c>
      <c r="C42" s="493" t="s">
        <v>45</v>
      </c>
      <c r="D42" s="494"/>
      <c r="E42" s="494"/>
      <c r="F42" s="495">
        <v>0</v>
      </c>
      <c r="G42" s="495">
        <f t="shared" si="8"/>
        <v>0</v>
      </c>
      <c r="H42" s="494"/>
      <c r="I42" s="494"/>
      <c r="J42" s="494">
        <v>0</v>
      </c>
      <c r="K42" s="494">
        <f t="shared" si="0"/>
        <v>0</v>
      </c>
      <c r="L42" s="494">
        <v>19317.23</v>
      </c>
      <c r="M42" s="494">
        <v>153625</v>
      </c>
      <c r="N42" s="495">
        <v>40.443094555873927</v>
      </c>
      <c r="O42" s="494">
        <v>12.574275020341741</v>
      </c>
      <c r="P42" s="494"/>
      <c r="Q42" s="494"/>
      <c r="R42" s="495">
        <v>0</v>
      </c>
      <c r="S42" s="494">
        <f t="shared" si="3"/>
        <v>0</v>
      </c>
      <c r="T42" s="494"/>
      <c r="U42" s="494"/>
      <c r="V42" s="495">
        <v>0</v>
      </c>
      <c r="W42" s="494">
        <f t="shared" si="4"/>
        <v>0</v>
      </c>
      <c r="X42" s="494"/>
      <c r="Y42" s="494"/>
      <c r="Z42" s="494"/>
      <c r="AA42" s="494"/>
      <c r="AB42" s="494"/>
      <c r="AC42" s="494"/>
      <c r="AD42" s="495">
        <v>0</v>
      </c>
      <c r="AE42" s="494">
        <f t="shared" si="7"/>
        <v>0</v>
      </c>
      <c r="AF42" s="494">
        <f t="shared" si="5"/>
        <v>19317.23</v>
      </c>
      <c r="AG42" s="494">
        <f t="shared" si="5"/>
        <v>153625</v>
      </c>
      <c r="AH42" s="494">
        <v>40.44</v>
      </c>
      <c r="AI42" s="496">
        <f t="shared" si="6"/>
        <v>12.574275020341741</v>
      </c>
    </row>
    <row r="43" spans="1:35" ht="15.75">
      <c r="A43" s="702"/>
      <c r="B43" s="517" t="s">
        <v>155</v>
      </c>
      <c r="C43" s="493" t="s">
        <v>140</v>
      </c>
      <c r="D43" s="494"/>
      <c r="E43" s="494"/>
      <c r="F43" s="495">
        <v>0</v>
      </c>
      <c r="G43" s="495">
        <f t="shared" si="8"/>
        <v>0</v>
      </c>
      <c r="H43" s="494">
        <v>58829</v>
      </c>
      <c r="I43" s="494">
        <v>120000</v>
      </c>
      <c r="J43" s="494">
        <v>47.328333333333298</v>
      </c>
      <c r="K43" s="494">
        <f t="shared" si="0"/>
        <v>49.024166666666666</v>
      </c>
      <c r="L43" s="494">
        <v>242228.05400000003</v>
      </c>
      <c r="M43" s="494">
        <v>641500</v>
      </c>
      <c r="N43" s="495">
        <v>13.32285780883721</v>
      </c>
      <c r="O43" s="494">
        <v>37.759634294621982</v>
      </c>
      <c r="P43" s="494">
        <v>162518.65</v>
      </c>
      <c r="Q43" s="494">
        <v>638394.9</v>
      </c>
      <c r="R43" s="495">
        <v>40.0933006073193</v>
      </c>
      <c r="S43" s="494">
        <f t="shared" si="3"/>
        <v>25.457385389513604</v>
      </c>
      <c r="T43" s="494">
        <v>436482.05499999999</v>
      </c>
      <c r="U43" s="494">
        <v>540000</v>
      </c>
      <c r="V43" s="495">
        <v>92.734830707070699</v>
      </c>
      <c r="W43" s="494">
        <f t="shared" si="4"/>
        <v>80.830010185185188</v>
      </c>
      <c r="X43" s="494"/>
      <c r="Y43" s="494"/>
      <c r="Z43" s="494"/>
      <c r="AA43" s="494"/>
      <c r="AB43" s="494"/>
      <c r="AC43" s="494"/>
      <c r="AD43" s="495">
        <v>0</v>
      </c>
      <c r="AE43" s="494">
        <f t="shared" si="7"/>
        <v>0</v>
      </c>
      <c r="AF43" s="494">
        <f t="shared" si="5"/>
        <v>900057.75900000008</v>
      </c>
      <c r="AG43" s="494">
        <f t="shared" si="5"/>
        <v>1939894.9</v>
      </c>
      <c r="AH43" s="494">
        <v>29.44</v>
      </c>
      <c r="AI43" s="496">
        <f t="shared" si="6"/>
        <v>46.397243427981593</v>
      </c>
    </row>
    <row r="44" spans="1:35" ht="15.75">
      <c r="A44" s="702"/>
      <c r="B44" s="517" t="s">
        <v>156</v>
      </c>
      <c r="C44" s="493" t="s">
        <v>140</v>
      </c>
      <c r="D44" s="494"/>
      <c r="E44" s="494"/>
      <c r="F44" s="495">
        <v>0</v>
      </c>
      <c r="G44" s="495">
        <f t="shared" si="8"/>
        <v>0</v>
      </c>
      <c r="H44" s="494">
        <v>14306</v>
      </c>
      <c r="I44" s="494">
        <v>12500</v>
      </c>
      <c r="J44" s="494">
        <v>56.695999999999998</v>
      </c>
      <c r="K44" s="494">
        <f t="shared" si="0"/>
        <v>114.44799999999999</v>
      </c>
      <c r="L44" s="494">
        <v>64908.665000000001</v>
      </c>
      <c r="M44" s="494">
        <v>360500</v>
      </c>
      <c r="N44" s="495">
        <v>12.135446595646133</v>
      </c>
      <c r="O44" s="494">
        <v>18.005177531206655</v>
      </c>
      <c r="P44" s="494">
        <v>23019.42</v>
      </c>
      <c r="Q44" s="494">
        <v>59575.75</v>
      </c>
      <c r="R44" s="495">
        <v>35.8008658008658</v>
      </c>
      <c r="S44" s="494">
        <f t="shared" si="3"/>
        <v>38.638909287755503</v>
      </c>
      <c r="T44" s="494">
        <v>35131.449999999997</v>
      </c>
      <c r="U44" s="494">
        <v>90000</v>
      </c>
      <c r="V44" s="495">
        <v>39.655970370370397</v>
      </c>
      <c r="W44" s="494">
        <f t="shared" si="4"/>
        <v>39.034944444444442</v>
      </c>
      <c r="X44" s="494"/>
      <c r="Y44" s="494"/>
      <c r="Z44" s="494"/>
      <c r="AA44" s="494"/>
      <c r="AB44" s="494"/>
      <c r="AC44" s="494"/>
      <c r="AD44" s="495">
        <v>0</v>
      </c>
      <c r="AE44" s="494">
        <f t="shared" si="7"/>
        <v>0</v>
      </c>
      <c r="AF44" s="494">
        <f t="shared" si="5"/>
        <v>137365.535</v>
      </c>
      <c r="AG44" s="494">
        <f t="shared" si="5"/>
        <v>522575.75</v>
      </c>
      <c r="AH44" s="494">
        <v>17.75</v>
      </c>
      <c r="AI44" s="496">
        <f t="shared" si="6"/>
        <v>26.286243668980049</v>
      </c>
    </row>
    <row r="45" spans="1:35" ht="15.75">
      <c r="A45" s="702"/>
      <c r="B45" s="517" t="s">
        <v>157</v>
      </c>
      <c r="C45" s="493" t="s">
        <v>158</v>
      </c>
      <c r="D45" s="494"/>
      <c r="E45" s="494"/>
      <c r="F45" s="495">
        <v>0</v>
      </c>
      <c r="G45" s="495">
        <f t="shared" si="8"/>
        <v>0</v>
      </c>
      <c r="H45" s="494">
        <v>1202</v>
      </c>
      <c r="I45" s="494">
        <v>2000</v>
      </c>
      <c r="J45" s="494">
        <v>65.7</v>
      </c>
      <c r="K45" s="494">
        <f t="shared" si="0"/>
        <v>60.099999999999994</v>
      </c>
      <c r="L45" s="494">
        <v>4016.625</v>
      </c>
      <c r="M45" s="494">
        <v>20500</v>
      </c>
      <c r="N45" s="495">
        <v>18.147384705195567</v>
      </c>
      <c r="O45" s="494">
        <v>19.59329268292683</v>
      </c>
      <c r="P45" s="494">
        <v>721.77</v>
      </c>
      <c r="Q45" s="494">
        <v>4843.8</v>
      </c>
      <c r="R45" s="495">
        <v>10.154882154882156</v>
      </c>
      <c r="S45" s="494">
        <f t="shared" si="3"/>
        <v>14.900904248730335</v>
      </c>
      <c r="T45" s="494">
        <v>1264.81</v>
      </c>
      <c r="U45" s="494">
        <v>3200</v>
      </c>
      <c r="V45" s="495">
        <v>38.798000000000002</v>
      </c>
      <c r="W45" s="494">
        <f t="shared" si="4"/>
        <v>39.525312499999998</v>
      </c>
      <c r="X45" s="494"/>
      <c r="Y45" s="494"/>
      <c r="Z45" s="494"/>
      <c r="AA45" s="494"/>
      <c r="AB45" s="494"/>
      <c r="AC45" s="494"/>
      <c r="AD45" s="495">
        <v>0</v>
      </c>
      <c r="AE45" s="494">
        <f t="shared" si="7"/>
        <v>0</v>
      </c>
      <c r="AF45" s="494">
        <f t="shared" si="5"/>
        <v>7205.2049999999999</v>
      </c>
      <c r="AG45" s="494">
        <f t="shared" si="5"/>
        <v>30543.8</v>
      </c>
      <c r="AH45" s="494">
        <v>19.96</v>
      </c>
      <c r="AI45" s="496">
        <f t="shared" si="6"/>
        <v>23.589746527936931</v>
      </c>
    </row>
    <row r="46" spans="1:35" ht="15.75">
      <c r="A46" s="702"/>
      <c r="B46" s="517" t="s">
        <v>159</v>
      </c>
      <c r="C46" s="493" t="s">
        <v>160</v>
      </c>
      <c r="D46" s="494"/>
      <c r="E46" s="494"/>
      <c r="F46" s="495">
        <v>0</v>
      </c>
      <c r="G46" s="495">
        <f t="shared" si="8"/>
        <v>0</v>
      </c>
      <c r="H46" s="494">
        <v>185</v>
      </c>
      <c r="I46" s="494">
        <v>1500</v>
      </c>
      <c r="J46" s="494">
        <v>4.7</v>
      </c>
      <c r="K46" s="494">
        <f t="shared" si="0"/>
        <v>12.333333333333334</v>
      </c>
      <c r="L46" s="494">
        <v>2043.4029999999998</v>
      </c>
      <c r="M46" s="494">
        <v>7650</v>
      </c>
      <c r="N46" s="495">
        <v>9.2881320685881068</v>
      </c>
      <c r="O46" s="494">
        <v>26.711150326797384</v>
      </c>
      <c r="P46" s="494">
        <v>301.45999999999998</v>
      </c>
      <c r="Q46" s="494">
        <v>4736.16</v>
      </c>
      <c r="R46" s="495">
        <v>7.9572108112847717</v>
      </c>
      <c r="S46" s="494">
        <f t="shared" si="3"/>
        <v>6.3650721259416914</v>
      </c>
      <c r="T46" s="494">
        <v>172.86</v>
      </c>
      <c r="U46" s="494">
        <v>2000</v>
      </c>
      <c r="V46" s="495">
        <v>8.3001000000000005</v>
      </c>
      <c r="W46" s="494">
        <f t="shared" si="4"/>
        <v>8.6430000000000007</v>
      </c>
      <c r="X46" s="494"/>
      <c r="Y46" s="494"/>
      <c r="Z46" s="494"/>
      <c r="AA46" s="494"/>
      <c r="AB46" s="494"/>
      <c r="AC46" s="494"/>
      <c r="AD46" s="495">
        <v>0</v>
      </c>
      <c r="AE46" s="494">
        <f t="shared" si="7"/>
        <v>0</v>
      </c>
      <c r="AF46" s="494">
        <f t="shared" si="5"/>
        <v>2702.723</v>
      </c>
      <c r="AG46" s="494">
        <f t="shared" si="5"/>
        <v>15886.16</v>
      </c>
      <c r="AH46" s="494">
        <v>8.8699999999999992</v>
      </c>
      <c r="AI46" s="496">
        <f t="shared" si="6"/>
        <v>17.013066719710743</v>
      </c>
    </row>
    <row r="47" spans="1:35" ht="15.75">
      <c r="A47" s="702"/>
      <c r="B47" s="517" t="s">
        <v>161</v>
      </c>
      <c r="C47" s="493" t="s">
        <v>160</v>
      </c>
      <c r="D47" s="494"/>
      <c r="E47" s="494"/>
      <c r="F47" s="495">
        <v>0</v>
      </c>
      <c r="G47" s="495">
        <f t="shared" si="8"/>
        <v>0</v>
      </c>
      <c r="H47" s="494">
        <v>2854</v>
      </c>
      <c r="I47" s="494">
        <v>5000</v>
      </c>
      <c r="J47" s="494">
        <v>52.52</v>
      </c>
      <c r="K47" s="494">
        <f t="shared" si="0"/>
        <v>57.08</v>
      </c>
      <c r="L47" s="494">
        <v>12183.169</v>
      </c>
      <c r="M47" s="494">
        <v>39800</v>
      </c>
      <c r="N47" s="495">
        <v>21.262858143607708</v>
      </c>
      <c r="O47" s="494">
        <v>30.610977386934675</v>
      </c>
      <c r="P47" s="494">
        <v>2139.36</v>
      </c>
      <c r="Q47" s="494">
        <v>3552.12</v>
      </c>
      <c r="R47" s="495">
        <v>51.899335232668562</v>
      </c>
      <c r="S47" s="494">
        <f t="shared" si="3"/>
        <v>60.227695010303719</v>
      </c>
      <c r="T47" s="494">
        <v>1528.48</v>
      </c>
      <c r="U47" s="494">
        <v>2500</v>
      </c>
      <c r="V47" s="495">
        <v>52.477080000000001</v>
      </c>
      <c r="W47" s="494">
        <f t="shared" si="4"/>
        <v>61.139200000000002</v>
      </c>
      <c r="X47" s="494"/>
      <c r="Y47" s="494"/>
      <c r="Z47" s="494"/>
      <c r="AA47" s="494"/>
      <c r="AB47" s="494"/>
      <c r="AC47" s="494"/>
      <c r="AD47" s="495">
        <v>0</v>
      </c>
      <c r="AE47" s="494">
        <f t="shared" si="7"/>
        <v>0</v>
      </c>
      <c r="AF47" s="494">
        <f t="shared" si="5"/>
        <v>18705.008999999998</v>
      </c>
      <c r="AG47" s="494">
        <f t="shared" si="5"/>
        <v>50852.12</v>
      </c>
      <c r="AH47" s="494">
        <v>26.18</v>
      </c>
      <c r="AI47" s="496">
        <f t="shared" si="6"/>
        <v>36.783144930830801</v>
      </c>
    </row>
    <row r="48" spans="1:35" ht="16.5">
      <c r="A48" s="702"/>
      <c r="B48" s="497" t="s">
        <v>162</v>
      </c>
      <c r="C48" s="493" t="s">
        <v>113</v>
      </c>
      <c r="D48" s="494">
        <v>8760</v>
      </c>
      <c r="E48" s="494">
        <v>42000</v>
      </c>
      <c r="F48" s="495">
        <v>25.939583333333331</v>
      </c>
      <c r="G48" s="495">
        <v>20.857142857142858</v>
      </c>
      <c r="H48" s="494">
        <v>2560</v>
      </c>
      <c r="I48" s="494">
        <v>9600</v>
      </c>
      <c r="J48" s="494">
        <v>78.8333333333333</v>
      </c>
      <c r="K48" s="494">
        <f t="shared" si="0"/>
        <v>26.666666666666668</v>
      </c>
      <c r="L48" s="494"/>
      <c r="M48" s="494"/>
      <c r="N48" s="495">
        <v>0</v>
      </c>
      <c r="O48" s="494">
        <f t="shared" si="2"/>
        <v>0</v>
      </c>
      <c r="P48" s="494"/>
      <c r="Q48" s="494"/>
      <c r="R48" s="495">
        <v>0</v>
      </c>
      <c r="S48" s="494">
        <f t="shared" si="3"/>
        <v>0</v>
      </c>
      <c r="T48" s="494">
        <v>7331</v>
      </c>
      <c r="U48" s="494">
        <v>12240</v>
      </c>
      <c r="V48" s="495">
        <v>14.1034482758621</v>
      </c>
      <c r="W48" s="494">
        <f t="shared" si="4"/>
        <v>59.893790849673202</v>
      </c>
      <c r="X48" s="494"/>
      <c r="Y48" s="494"/>
      <c r="Z48" s="494"/>
      <c r="AA48" s="494"/>
      <c r="AB48" s="494">
        <v>2204</v>
      </c>
      <c r="AC48" s="494">
        <v>6680</v>
      </c>
      <c r="AD48" s="495">
        <v>18.04</v>
      </c>
      <c r="AE48" s="494">
        <v>32.994011976047908</v>
      </c>
      <c r="AF48" s="494">
        <f t="shared" si="5"/>
        <v>20855</v>
      </c>
      <c r="AG48" s="494">
        <f t="shared" si="5"/>
        <v>70520</v>
      </c>
      <c r="AH48" s="494">
        <v>22.08</v>
      </c>
      <c r="AI48" s="496">
        <f t="shared" si="6"/>
        <v>29.573170731707314</v>
      </c>
    </row>
    <row r="49" spans="1:35" ht="15.75" customHeight="1">
      <c r="A49" s="702" t="s">
        <v>163</v>
      </c>
      <c r="B49" s="518" t="s">
        <v>164</v>
      </c>
      <c r="C49" s="493" t="s">
        <v>165</v>
      </c>
      <c r="D49" s="494">
        <v>1598.07</v>
      </c>
      <c r="E49" s="494">
        <v>2500</v>
      </c>
      <c r="F49" s="495">
        <v>67.632025316455696</v>
      </c>
      <c r="G49" s="495">
        <v>63.922800000000002</v>
      </c>
      <c r="H49" s="494"/>
      <c r="I49" s="494"/>
      <c r="J49" s="494">
        <v>0</v>
      </c>
      <c r="K49" s="494">
        <f t="shared" si="0"/>
        <v>0</v>
      </c>
      <c r="L49" s="494"/>
      <c r="M49" s="494"/>
      <c r="N49" s="495">
        <v>0</v>
      </c>
      <c r="O49" s="494">
        <f t="shared" si="2"/>
        <v>0</v>
      </c>
      <c r="P49" s="494"/>
      <c r="Q49" s="494"/>
      <c r="R49" s="495">
        <v>0</v>
      </c>
      <c r="S49" s="494">
        <f t="shared" si="3"/>
        <v>0</v>
      </c>
      <c r="T49" s="494">
        <v>5477</v>
      </c>
      <c r="U49" s="494">
        <v>13095</v>
      </c>
      <c r="V49" s="495">
        <v>49.719116883116897</v>
      </c>
      <c r="W49" s="494">
        <f t="shared" si="4"/>
        <v>41.825124093165329</v>
      </c>
      <c r="X49" s="494"/>
      <c r="Y49" s="494"/>
      <c r="Z49" s="494"/>
      <c r="AA49" s="494"/>
      <c r="AB49" s="494"/>
      <c r="AC49" s="494"/>
      <c r="AD49" s="495">
        <v>0</v>
      </c>
      <c r="AE49" s="494">
        <f t="shared" si="7"/>
        <v>0</v>
      </c>
      <c r="AF49" s="494">
        <f t="shared" si="5"/>
        <v>7075.07</v>
      </c>
      <c r="AG49" s="494">
        <f t="shared" si="5"/>
        <v>15595</v>
      </c>
      <c r="AH49" s="494">
        <v>42.2</v>
      </c>
      <c r="AI49" s="496">
        <f t="shared" si="6"/>
        <v>45.367553703109969</v>
      </c>
    </row>
    <row r="50" spans="1:35" ht="16.5">
      <c r="A50" s="702"/>
      <c r="B50" s="497" t="s">
        <v>396</v>
      </c>
      <c r="C50" s="493" t="s">
        <v>45</v>
      </c>
      <c r="D50" s="494"/>
      <c r="E50" s="494"/>
      <c r="F50" s="495">
        <v>0</v>
      </c>
      <c r="G50" s="495">
        <f t="shared" si="8"/>
        <v>0</v>
      </c>
      <c r="H50" s="494">
        <v>910</v>
      </c>
      <c r="I50" s="494">
        <v>4000</v>
      </c>
      <c r="J50" s="494">
        <v>58.84</v>
      </c>
      <c r="K50" s="494">
        <f t="shared" si="0"/>
        <v>22.75</v>
      </c>
      <c r="L50" s="494"/>
      <c r="M50" s="494"/>
      <c r="N50" s="495">
        <v>0</v>
      </c>
      <c r="O50" s="494">
        <f t="shared" si="2"/>
        <v>0</v>
      </c>
      <c r="P50" s="494"/>
      <c r="Q50" s="494"/>
      <c r="R50" s="495">
        <v>0</v>
      </c>
      <c r="S50" s="494">
        <f t="shared" si="3"/>
        <v>0</v>
      </c>
      <c r="T50" s="494"/>
      <c r="U50" s="494"/>
      <c r="V50" s="495">
        <v>0</v>
      </c>
      <c r="W50" s="494">
        <f t="shared" si="4"/>
        <v>0</v>
      </c>
      <c r="X50" s="494"/>
      <c r="Y50" s="494"/>
      <c r="Z50" s="494"/>
      <c r="AA50" s="494"/>
      <c r="AB50" s="494"/>
      <c r="AC50" s="494"/>
      <c r="AD50" s="495">
        <v>0</v>
      </c>
      <c r="AE50" s="494">
        <f t="shared" si="7"/>
        <v>0</v>
      </c>
      <c r="AF50" s="494">
        <f t="shared" si="5"/>
        <v>910</v>
      </c>
      <c r="AG50" s="494">
        <f t="shared" si="5"/>
        <v>4000</v>
      </c>
      <c r="AH50" s="494">
        <v>24.63</v>
      </c>
      <c r="AI50" s="496">
        <f t="shared" si="6"/>
        <v>22.75</v>
      </c>
    </row>
    <row r="51" spans="1:35" ht="16.5" customHeight="1">
      <c r="A51" s="702" t="s">
        <v>166</v>
      </c>
      <c r="B51" s="497" t="s">
        <v>167</v>
      </c>
      <c r="C51" s="493" t="s">
        <v>168</v>
      </c>
      <c r="D51" s="494">
        <v>75.5</v>
      </c>
      <c r="E51" s="494">
        <v>122</v>
      </c>
      <c r="F51" s="495">
        <v>88.2638888888889</v>
      </c>
      <c r="G51" s="495">
        <v>61.885245901639344</v>
      </c>
      <c r="H51" s="494"/>
      <c r="I51" s="494"/>
      <c r="J51" s="494">
        <v>0</v>
      </c>
      <c r="K51" s="494">
        <f t="shared" si="0"/>
        <v>0</v>
      </c>
      <c r="L51" s="494">
        <v>5.8578760000000001</v>
      </c>
      <c r="M51" s="494">
        <v>12.93</v>
      </c>
      <c r="N51" s="495">
        <v>53.098290598290596</v>
      </c>
      <c r="O51" s="494">
        <v>45.30453209590101</v>
      </c>
      <c r="P51" s="494">
        <v>2.5099999999999998</v>
      </c>
      <c r="Q51" s="494">
        <v>12.7</v>
      </c>
      <c r="R51" s="495">
        <v>54.99325236167342</v>
      </c>
      <c r="S51" s="494">
        <f t="shared" si="3"/>
        <v>19.763779527559056</v>
      </c>
      <c r="T51" s="494"/>
      <c r="U51" s="494"/>
      <c r="V51" s="495">
        <v>0</v>
      </c>
      <c r="W51" s="494">
        <f t="shared" si="4"/>
        <v>0</v>
      </c>
      <c r="X51" s="494"/>
      <c r="Y51" s="494"/>
      <c r="Z51" s="494"/>
      <c r="AA51" s="494"/>
      <c r="AB51" s="494">
        <v>2</v>
      </c>
      <c r="AC51" s="494">
        <v>5</v>
      </c>
      <c r="AD51" s="495">
        <v>70</v>
      </c>
      <c r="AE51" s="494">
        <v>40</v>
      </c>
      <c r="AF51" s="494">
        <f t="shared" si="5"/>
        <v>85.86787600000001</v>
      </c>
      <c r="AG51" s="494">
        <f t="shared" si="5"/>
        <v>152.63</v>
      </c>
      <c r="AH51" s="494">
        <v>77.86</v>
      </c>
      <c r="AI51" s="496">
        <f t="shared" si="6"/>
        <v>56.258845574264569</v>
      </c>
    </row>
    <row r="52" spans="1:35" ht="16.5">
      <c r="A52" s="702"/>
      <c r="B52" s="497" t="s">
        <v>169</v>
      </c>
      <c r="C52" s="493" t="s">
        <v>45</v>
      </c>
      <c r="D52" s="494">
        <v>83946.55</v>
      </c>
      <c r="E52" s="494">
        <v>392000</v>
      </c>
      <c r="F52" s="495">
        <v>49.084061886051074</v>
      </c>
      <c r="G52" s="495">
        <v>21.414936224489797</v>
      </c>
      <c r="H52" s="494">
        <v>521511.43</v>
      </c>
      <c r="I52" s="494">
        <v>1095000</v>
      </c>
      <c r="J52" s="494">
        <v>37.5</v>
      </c>
      <c r="K52" s="494">
        <f t="shared" si="0"/>
        <v>47.626614611872149</v>
      </c>
      <c r="L52" s="494">
        <v>436160.08</v>
      </c>
      <c r="M52" s="494">
        <v>1231788</v>
      </c>
      <c r="N52" s="495">
        <v>47.48225090180199</v>
      </c>
      <c r="O52" s="494">
        <v>35.408696951098726</v>
      </c>
      <c r="P52" s="494">
        <v>1117919</v>
      </c>
      <c r="Q52" s="494">
        <v>2510000</v>
      </c>
      <c r="R52" s="495">
        <v>39.946334661354584</v>
      </c>
      <c r="S52" s="494">
        <f t="shared" si="3"/>
        <v>44.538605577689246</v>
      </c>
      <c r="T52" s="494">
        <v>1341048.56</v>
      </c>
      <c r="U52" s="494">
        <v>2427500</v>
      </c>
      <c r="V52" s="495">
        <v>56.499229258713797</v>
      </c>
      <c r="W52" s="494">
        <f t="shared" si="4"/>
        <v>55.244018949536567</v>
      </c>
      <c r="X52" s="494"/>
      <c r="Y52" s="494"/>
      <c r="Z52" s="494"/>
      <c r="AA52" s="494"/>
      <c r="AB52" s="494"/>
      <c r="AC52" s="494"/>
      <c r="AD52" s="495">
        <v>0</v>
      </c>
      <c r="AE52" s="494">
        <f t="shared" si="7"/>
        <v>0</v>
      </c>
      <c r="AF52" s="494">
        <f t="shared" si="5"/>
        <v>3500585.62</v>
      </c>
      <c r="AG52" s="494">
        <f t="shared" si="5"/>
        <v>7656288</v>
      </c>
      <c r="AH52" s="494">
        <v>46.46</v>
      </c>
      <c r="AI52" s="496">
        <f t="shared" si="6"/>
        <v>45.721707699605865</v>
      </c>
    </row>
    <row r="53" spans="1:35" ht="16.5">
      <c r="A53" s="702"/>
      <c r="B53" s="497" t="s">
        <v>170</v>
      </c>
      <c r="C53" s="493" t="s">
        <v>45</v>
      </c>
      <c r="D53" s="494"/>
      <c r="E53" s="494"/>
      <c r="F53" s="495">
        <v>0</v>
      </c>
      <c r="G53" s="495">
        <f t="shared" si="8"/>
        <v>0</v>
      </c>
      <c r="H53" s="494"/>
      <c r="I53" s="494"/>
      <c r="J53" s="494">
        <v>0</v>
      </c>
      <c r="K53" s="494">
        <f t="shared" si="0"/>
        <v>0</v>
      </c>
      <c r="L53" s="494"/>
      <c r="M53" s="494"/>
      <c r="N53" s="495">
        <v>0</v>
      </c>
      <c r="O53" s="494">
        <f t="shared" si="2"/>
        <v>0</v>
      </c>
      <c r="P53" s="494"/>
      <c r="Q53" s="494"/>
      <c r="R53" s="495">
        <v>0</v>
      </c>
      <c r="S53" s="494">
        <f t="shared" si="3"/>
        <v>0</v>
      </c>
      <c r="T53" s="494">
        <v>1555720.32</v>
      </c>
      <c r="U53" s="494">
        <v>3084750</v>
      </c>
      <c r="V53" s="495">
        <v>93.8044444444444</v>
      </c>
      <c r="W53" s="494">
        <f t="shared" si="4"/>
        <v>50.432622416727448</v>
      </c>
      <c r="X53" s="494"/>
      <c r="Y53" s="494"/>
      <c r="Z53" s="494"/>
      <c r="AA53" s="494"/>
      <c r="AB53" s="494">
        <v>6.8</v>
      </c>
      <c r="AC53" s="494">
        <v>12</v>
      </c>
      <c r="AD53" s="495">
        <v>60.67</v>
      </c>
      <c r="AE53" s="494">
        <v>56.666666666666664</v>
      </c>
      <c r="AF53" s="494">
        <f t="shared" si="5"/>
        <v>1555727.12</v>
      </c>
      <c r="AG53" s="494">
        <f t="shared" si="5"/>
        <v>3084762</v>
      </c>
      <c r="AH53" s="494">
        <v>57.5</v>
      </c>
      <c r="AI53" s="496">
        <f t="shared" si="6"/>
        <v>50.432646667716995</v>
      </c>
    </row>
    <row r="54" spans="1:35" ht="16.5">
      <c r="A54" s="702"/>
      <c r="B54" s="497" t="s">
        <v>171</v>
      </c>
      <c r="C54" s="493" t="s">
        <v>45</v>
      </c>
      <c r="D54" s="494"/>
      <c r="E54" s="494"/>
      <c r="F54" s="495">
        <v>0</v>
      </c>
      <c r="G54" s="495">
        <f t="shared" si="8"/>
        <v>0</v>
      </c>
      <c r="H54" s="494"/>
      <c r="I54" s="494"/>
      <c r="J54" s="494">
        <v>0</v>
      </c>
      <c r="K54" s="494">
        <f t="shared" si="0"/>
        <v>0</v>
      </c>
      <c r="L54" s="494"/>
      <c r="M54" s="494"/>
      <c r="N54" s="495">
        <v>0</v>
      </c>
      <c r="O54" s="494">
        <f t="shared" si="2"/>
        <v>0</v>
      </c>
      <c r="P54" s="494"/>
      <c r="Q54" s="494"/>
      <c r="R54" s="495">
        <v>0</v>
      </c>
      <c r="S54" s="494">
        <f t="shared" si="3"/>
        <v>0</v>
      </c>
      <c r="T54" s="494"/>
      <c r="U54" s="494"/>
      <c r="V54" s="495">
        <v>0</v>
      </c>
      <c r="W54" s="494">
        <f t="shared" si="4"/>
        <v>0</v>
      </c>
      <c r="X54" s="494"/>
      <c r="Y54" s="494"/>
      <c r="Z54" s="494"/>
      <c r="AA54" s="494"/>
      <c r="AB54" s="494"/>
      <c r="AC54" s="494"/>
      <c r="AD54" s="495">
        <v>0</v>
      </c>
      <c r="AE54" s="494">
        <f t="shared" si="7"/>
        <v>0</v>
      </c>
      <c r="AF54" s="494">
        <f t="shared" si="5"/>
        <v>0</v>
      </c>
      <c r="AG54" s="494">
        <f t="shared" si="5"/>
        <v>0</v>
      </c>
      <c r="AH54" s="494"/>
      <c r="AI54" s="496">
        <f t="shared" si="6"/>
        <v>0</v>
      </c>
    </row>
    <row r="55" spans="1:35" ht="16.5" customHeight="1">
      <c r="A55" s="702" t="s">
        <v>172</v>
      </c>
      <c r="B55" s="497" t="s">
        <v>460</v>
      </c>
      <c r="C55" s="493" t="s">
        <v>113</v>
      </c>
      <c r="D55" s="494">
        <v>131602.394</v>
      </c>
      <c r="E55" s="494">
        <v>310000</v>
      </c>
      <c r="F55" s="495">
        <v>41.853953488372092</v>
      </c>
      <c r="G55" s="495">
        <v>42.452385161290323</v>
      </c>
      <c r="H55" s="494">
        <v>231759</v>
      </c>
      <c r="I55" s="494">
        <v>500000</v>
      </c>
      <c r="J55" s="494">
        <v>84.06</v>
      </c>
      <c r="K55" s="494">
        <f t="shared" si="0"/>
        <v>46.351799999999997</v>
      </c>
      <c r="L55" s="494"/>
      <c r="M55" s="494"/>
      <c r="N55" s="495">
        <v>0</v>
      </c>
      <c r="O55" s="494">
        <f t="shared" si="2"/>
        <v>0</v>
      </c>
      <c r="P55" s="494"/>
      <c r="Q55" s="494"/>
      <c r="R55" s="495">
        <v>0</v>
      </c>
      <c r="S55" s="494">
        <f t="shared" si="3"/>
        <v>0</v>
      </c>
      <c r="T55" s="494">
        <v>124120.18</v>
      </c>
      <c r="U55" s="494">
        <v>350000</v>
      </c>
      <c r="V55" s="495">
        <v>42.439393939393902</v>
      </c>
      <c r="W55" s="494">
        <f t="shared" si="4"/>
        <v>35.462908571428571</v>
      </c>
      <c r="X55" s="494"/>
      <c r="Y55" s="494"/>
      <c r="Z55" s="494"/>
      <c r="AA55" s="494"/>
      <c r="AB55" s="494"/>
      <c r="AC55" s="494"/>
      <c r="AD55" s="495">
        <v>0</v>
      </c>
      <c r="AE55" s="494">
        <f t="shared" si="7"/>
        <v>0</v>
      </c>
      <c r="AF55" s="494">
        <f t="shared" si="5"/>
        <v>487481.57399999996</v>
      </c>
      <c r="AG55" s="494">
        <f t="shared" si="5"/>
        <v>1160000</v>
      </c>
      <c r="AH55" s="494">
        <v>35.119999999999997</v>
      </c>
      <c r="AI55" s="496">
        <f t="shared" si="6"/>
        <v>42.024273620689648</v>
      </c>
    </row>
    <row r="56" spans="1:35" ht="16.5">
      <c r="A56" s="702"/>
      <c r="B56" s="497" t="s">
        <v>397</v>
      </c>
      <c r="C56" s="493" t="s">
        <v>113</v>
      </c>
      <c r="D56" s="494"/>
      <c r="E56" s="494"/>
      <c r="F56" s="495">
        <v>0</v>
      </c>
      <c r="G56" s="495">
        <f t="shared" si="8"/>
        <v>0</v>
      </c>
      <c r="H56" s="494">
        <v>414169</v>
      </c>
      <c r="I56" s="494">
        <v>500000</v>
      </c>
      <c r="J56" s="494"/>
      <c r="K56" s="494">
        <f t="shared" si="0"/>
        <v>82.833799999999997</v>
      </c>
      <c r="L56" s="494"/>
      <c r="M56" s="494"/>
      <c r="N56" s="495">
        <v>0</v>
      </c>
      <c r="O56" s="494">
        <f t="shared" si="2"/>
        <v>0</v>
      </c>
      <c r="P56" s="494"/>
      <c r="Q56" s="494"/>
      <c r="R56" s="495">
        <v>0</v>
      </c>
      <c r="S56" s="494">
        <f t="shared" si="3"/>
        <v>0</v>
      </c>
      <c r="T56" s="494"/>
      <c r="U56" s="494"/>
      <c r="V56" s="495">
        <v>0</v>
      </c>
      <c r="W56" s="494">
        <f t="shared" si="4"/>
        <v>0</v>
      </c>
      <c r="X56" s="494"/>
      <c r="Y56" s="494"/>
      <c r="Z56" s="494"/>
      <c r="AA56" s="494"/>
      <c r="AB56" s="494"/>
      <c r="AC56" s="494"/>
      <c r="AD56" s="495">
        <v>0</v>
      </c>
      <c r="AE56" s="494">
        <f t="shared" si="7"/>
        <v>0</v>
      </c>
      <c r="AF56" s="494">
        <f t="shared" si="5"/>
        <v>414169</v>
      </c>
      <c r="AG56" s="494">
        <f t="shared" si="5"/>
        <v>500000</v>
      </c>
      <c r="AH56" s="494">
        <v>76.06</v>
      </c>
      <c r="AI56" s="496">
        <f t="shared" si="6"/>
        <v>82.833799999999997</v>
      </c>
    </row>
    <row r="57" spans="1:35" ht="16.5">
      <c r="A57" s="702"/>
      <c r="B57" s="497" t="s">
        <v>174</v>
      </c>
      <c r="C57" s="493" t="s">
        <v>113</v>
      </c>
      <c r="D57" s="494">
        <v>15111.43</v>
      </c>
      <c r="E57" s="494">
        <v>56200</v>
      </c>
      <c r="F57" s="495">
        <v>24.024096385542169</v>
      </c>
      <c r="G57" s="495">
        <v>26.888665480427047</v>
      </c>
      <c r="H57" s="494">
        <v>9776</v>
      </c>
      <c r="I57" s="494">
        <v>10800</v>
      </c>
      <c r="J57" s="494">
        <v>46.4</v>
      </c>
      <c r="K57" s="494">
        <f t="shared" si="0"/>
        <v>90.518518518518519</v>
      </c>
      <c r="L57" s="494"/>
      <c r="M57" s="494"/>
      <c r="N57" s="495">
        <v>0</v>
      </c>
      <c r="O57" s="494">
        <f t="shared" si="2"/>
        <v>0</v>
      </c>
      <c r="P57" s="494"/>
      <c r="Q57" s="494"/>
      <c r="R57" s="495">
        <v>0</v>
      </c>
      <c r="S57" s="494">
        <f t="shared" si="3"/>
        <v>0</v>
      </c>
      <c r="T57" s="494"/>
      <c r="U57" s="494"/>
      <c r="V57" s="495">
        <v>0</v>
      </c>
      <c r="W57" s="494">
        <f t="shared" si="4"/>
        <v>0</v>
      </c>
      <c r="X57" s="494"/>
      <c r="Y57" s="494"/>
      <c r="Z57" s="494"/>
      <c r="AA57" s="494"/>
      <c r="AB57" s="494"/>
      <c r="AC57" s="494"/>
      <c r="AD57" s="495">
        <v>0</v>
      </c>
      <c r="AE57" s="494">
        <f t="shared" si="7"/>
        <v>0</v>
      </c>
      <c r="AF57" s="494">
        <f t="shared" si="5"/>
        <v>24887.43</v>
      </c>
      <c r="AG57" s="494">
        <f t="shared" si="5"/>
        <v>67000</v>
      </c>
      <c r="AH57" s="494">
        <v>39.64</v>
      </c>
      <c r="AI57" s="496">
        <f t="shared" si="6"/>
        <v>37.145417910447762</v>
      </c>
    </row>
    <row r="58" spans="1:35" ht="16.5">
      <c r="A58" s="702"/>
      <c r="B58" s="497" t="s">
        <v>175</v>
      </c>
      <c r="C58" s="493" t="s">
        <v>51</v>
      </c>
      <c r="D58" s="494"/>
      <c r="E58" s="494"/>
      <c r="F58" s="495">
        <v>0</v>
      </c>
      <c r="G58" s="495">
        <f t="shared" si="8"/>
        <v>0</v>
      </c>
      <c r="H58" s="494">
        <v>23320.146000000001</v>
      </c>
      <c r="I58" s="494">
        <v>35000</v>
      </c>
      <c r="J58" s="494"/>
      <c r="K58" s="494">
        <f t="shared" si="0"/>
        <v>66.628988571428565</v>
      </c>
      <c r="L58" s="494"/>
      <c r="M58" s="494"/>
      <c r="N58" s="495">
        <v>0</v>
      </c>
      <c r="O58" s="494">
        <f t="shared" si="2"/>
        <v>0</v>
      </c>
      <c r="P58" s="494"/>
      <c r="Q58" s="494"/>
      <c r="R58" s="495">
        <v>0</v>
      </c>
      <c r="S58" s="494">
        <f t="shared" si="3"/>
        <v>0</v>
      </c>
      <c r="T58" s="494"/>
      <c r="U58" s="494"/>
      <c r="V58" s="495">
        <v>0</v>
      </c>
      <c r="W58" s="494">
        <f t="shared" si="4"/>
        <v>0</v>
      </c>
      <c r="X58" s="494"/>
      <c r="Y58" s="494"/>
      <c r="Z58" s="494"/>
      <c r="AA58" s="494"/>
      <c r="AB58" s="494"/>
      <c r="AC58" s="494"/>
      <c r="AD58" s="495">
        <v>0</v>
      </c>
      <c r="AE58" s="494">
        <f t="shared" si="7"/>
        <v>0</v>
      </c>
      <c r="AF58" s="494">
        <f t="shared" si="5"/>
        <v>23320.146000000001</v>
      </c>
      <c r="AG58" s="494">
        <f t="shared" si="5"/>
        <v>35000</v>
      </c>
      <c r="AH58" s="494">
        <v>39.28</v>
      </c>
      <c r="AI58" s="496">
        <f t="shared" si="6"/>
        <v>66.628988571428565</v>
      </c>
    </row>
    <row r="59" spans="1:35" ht="16.5">
      <c r="A59" s="700" t="s">
        <v>176</v>
      </c>
      <c r="B59" s="497" t="s">
        <v>177</v>
      </c>
      <c r="C59" s="493" t="s">
        <v>113</v>
      </c>
      <c r="D59" s="494">
        <v>40.024999999999999</v>
      </c>
      <c r="E59" s="494">
        <v>800</v>
      </c>
      <c r="F59" s="495">
        <v>36.940666666666665</v>
      </c>
      <c r="G59" s="495">
        <v>5.0031249999999998</v>
      </c>
      <c r="H59" s="494">
        <v>60806</v>
      </c>
      <c r="I59" s="494">
        <v>424000</v>
      </c>
      <c r="J59" s="494"/>
      <c r="K59" s="494">
        <f t="shared" si="0"/>
        <v>14.341037735849058</v>
      </c>
      <c r="L59" s="494"/>
      <c r="M59" s="494"/>
      <c r="N59" s="495">
        <v>0</v>
      </c>
      <c r="O59" s="494">
        <f t="shared" si="2"/>
        <v>0</v>
      </c>
      <c r="P59" s="494"/>
      <c r="Q59" s="494"/>
      <c r="R59" s="495">
        <v>0</v>
      </c>
      <c r="S59" s="494">
        <f t="shared" si="3"/>
        <v>0</v>
      </c>
      <c r="T59" s="494"/>
      <c r="U59" s="494"/>
      <c r="V59" s="495">
        <v>0</v>
      </c>
      <c r="W59" s="494">
        <f t="shared" si="4"/>
        <v>0</v>
      </c>
      <c r="X59" s="494"/>
      <c r="Y59" s="494"/>
      <c r="Z59" s="494"/>
      <c r="AA59" s="494"/>
      <c r="AB59" s="494"/>
      <c r="AC59" s="494"/>
      <c r="AD59" s="495">
        <v>0</v>
      </c>
      <c r="AE59" s="494">
        <f t="shared" si="7"/>
        <v>0</v>
      </c>
      <c r="AF59" s="494">
        <f t="shared" si="5"/>
        <v>60846.025000000001</v>
      </c>
      <c r="AG59" s="494">
        <f t="shared" si="5"/>
        <v>424800</v>
      </c>
      <c r="AH59" s="494">
        <v>66.91</v>
      </c>
      <c r="AI59" s="496">
        <f t="shared" si="6"/>
        <v>14.323452212806027</v>
      </c>
    </row>
    <row r="60" spans="1:35" ht="16.5">
      <c r="A60" s="700"/>
      <c r="B60" s="497" t="s">
        <v>178</v>
      </c>
      <c r="C60" s="493" t="s">
        <v>140</v>
      </c>
      <c r="D60" s="494"/>
      <c r="E60" s="494"/>
      <c r="F60" s="495">
        <v>0</v>
      </c>
      <c r="G60" s="495">
        <f t="shared" si="8"/>
        <v>0</v>
      </c>
      <c r="H60" s="494">
        <v>2127</v>
      </c>
      <c r="I60" s="494">
        <v>2400</v>
      </c>
      <c r="J60" s="494">
        <v>41.14</v>
      </c>
      <c r="K60" s="494">
        <f t="shared" si="0"/>
        <v>88.625</v>
      </c>
      <c r="L60" s="494"/>
      <c r="M60" s="494"/>
      <c r="N60" s="495">
        <v>0</v>
      </c>
      <c r="O60" s="494">
        <f t="shared" si="2"/>
        <v>0</v>
      </c>
      <c r="P60" s="494"/>
      <c r="Q60" s="494"/>
      <c r="R60" s="495">
        <v>0</v>
      </c>
      <c r="S60" s="494">
        <f t="shared" si="3"/>
        <v>0</v>
      </c>
      <c r="T60" s="494">
        <v>84.626999999999995</v>
      </c>
      <c r="U60" s="494">
        <v>300</v>
      </c>
      <c r="V60" s="495">
        <v>90.850999999999999</v>
      </c>
      <c r="W60" s="494">
        <f t="shared" si="4"/>
        <v>28.209</v>
      </c>
      <c r="X60" s="494"/>
      <c r="Y60" s="494"/>
      <c r="Z60" s="494"/>
      <c r="AA60" s="494"/>
      <c r="AB60" s="494"/>
      <c r="AC60" s="494"/>
      <c r="AD60" s="495">
        <v>0</v>
      </c>
      <c r="AE60" s="494">
        <f t="shared" si="7"/>
        <v>0</v>
      </c>
      <c r="AF60" s="494">
        <f t="shared" si="5"/>
        <v>2211.627</v>
      </c>
      <c r="AG60" s="494">
        <f t="shared" si="5"/>
        <v>2700</v>
      </c>
      <c r="AH60" s="494">
        <v>83.67</v>
      </c>
      <c r="AI60" s="496">
        <f t="shared" si="6"/>
        <v>81.912111111111102</v>
      </c>
    </row>
    <row r="61" spans="1:35" ht="16.5">
      <c r="A61" s="700" t="s">
        <v>179</v>
      </c>
      <c r="B61" s="506" t="s">
        <v>180</v>
      </c>
      <c r="C61" s="507" t="s">
        <v>113</v>
      </c>
      <c r="D61" s="494"/>
      <c r="E61" s="494"/>
      <c r="F61" s="495">
        <v>0</v>
      </c>
      <c r="G61" s="495">
        <f t="shared" si="8"/>
        <v>0</v>
      </c>
      <c r="H61" s="494"/>
      <c r="I61" s="494"/>
      <c r="J61" s="494">
        <v>0</v>
      </c>
      <c r="K61" s="494">
        <f t="shared" si="0"/>
        <v>0</v>
      </c>
      <c r="L61" s="494"/>
      <c r="M61" s="494"/>
      <c r="N61" s="495">
        <v>0</v>
      </c>
      <c r="O61" s="494">
        <f t="shared" si="2"/>
        <v>0</v>
      </c>
      <c r="P61" s="494"/>
      <c r="Q61" s="494"/>
      <c r="R61" s="495">
        <v>0</v>
      </c>
      <c r="S61" s="494">
        <f t="shared" si="3"/>
        <v>0</v>
      </c>
      <c r="T61" s="494">
        <v>643983.28499999992</v>
      </c>
      <c r="U61" s="494">
        <v>2859130</v>
      </c>
      <c r="V61" s="495">
        <v>15.9599504081921</v>
      </c>
      <c r="W61" s="494">
        <f t="shared" si="4"/>
        <v>22.523749707078725</v>
      </c>
      <c r="X61" s="494">
        <v>9</v>
      </c>
      <c r="Y61" s="494">
        <v>10</v>
      </c>
      <c r="Z61" s="494">
        <v>86</v>
      </c>
      <c r="AA61" s="494">
        <v>90</v>
      </c>
      <c r="AB61" s="494"/>
      <c r="AC61" s="494"/>
      <c r="AD61" s="495">
        <v>0</v>
      </c>
      <c r="AE61" s="494">
        <f t="shared" si="7"/>
        <v>0</v>
      </c>
      <c r="AF61" s="494">
        <f t="shared" si="5"/>
        <v>643992.28499999992</v>
      </c>
      <c r="AG61" s="494">
        <f t="shared" si="5"/>
        <v>2859140</v>
      </c>
      <c r="AH61" s="494">
        <v>30.22</v>
      </c>
      <c r="AI61" s="496">
        <f t="shared" si="6"/>
        <v>22.523985708989414</v>
      </c>
    </row>
    <row r="62" spans="1:35" ht="16.5">
      <c r="A62" s="700"/>
      <c r="B62" s="506" t="s">
        <v>399</v>
      </c>
      <c r="C62" s="519" t="s">
        <v>400</v>
      </c>
      <c r="D62" s="494"/>
      <c r="E62" s="494"/>
      <c r="F62" s="495">
        <v>0</v>
      </c>
      <c r="G62" s="495">
        <f t="shared" si="8"/>
        <v>0</v>
      </c>
      <c r="H62" s="494"/>
      <c r="I62" s="494"/>
      <c r="J62" s="494">
        <v>0</v>
      </c>
      <c r="K62" s="494">
        <f t="shared" si="0"/>
        <v>0</v>
      </c>
      <c r="L62" s="494">
        <v>135.69999999999999</v>
      </c>
      <c r="M62" s="494">
        <v>200</v>
      </c>
      <c r="N62" s="495">
        <v>61.220000000000006</v>
      </c>
      <c r="O62" s="494">
        <v>67.849999999999994</v>
      </c>
      <c r="P62" s="494"/>
      <c r="Q62" s="494"/>
      <c r="R62" s="495">
        <v>0</v>
      </c>
      <c r="S62" s="494">
        <f t="shared" si="3"/>
        <v>0</v>
      </c>
      <c r="T62" s="494"/>
      <c r="U62" s="494"/>
      <c r="V62" s="495">
        <v>0</v>
      </c>
      <c r="W62" s="494">
        <f t="shared" si="4"/>
        <v>0</v>
      </c>
      <c r="X62" s="494"/>
      <c r="Y62" s="494"/>
      <c r="Z62" s="494"/>
      <c r="AA62" s="494"/>
      <c r="AB62" s="494"/>
      <c r="AC62" s="494"/>
      <c r="AD62" s="495">
        <v>0</v>
      </c>
      <c r="AE62" s="494">
        <f t="shared" si="7"/>
        <v>0</v>
      </c>
      <c r="AF62" s="494">
        <f t="shared" si="5"/>
        <v>135.69999999999999</v>
      </c>
      <c r="AG62" s="494">
        <f t="shared" si="5"/>
        <v>200</v>
      </c>
      <c r="AH62" s="494">
        <v>61.22</v>
      </c>
      <c r="AI62" s="496">
        <f t="shared" si="6"/>
        <v>67.849999999999994</v>
      </c>
    </row>
    <row r="63" spans="1:35" ht="16.5">
      <c r="A63" s="614" t="s">
        <v>182</v>
      </c>
      <c r="B63" s="497" t="s">
        <v>183</v>
      </c>
      <c r="C63" s="493" t="s">
        <v>184</v>
      </c>
      <c r="D63" s="494">
        <v>78955</v>
      </c>
      <c r="E63" s="494">
        <v>87075</v>
      </c>
      <c r="F63" s="495">
        <v>53.751666666666665</v>
      </c>
      <c r="G63" s="495">
        <v>90.674705713465414</v>
      </c>
      <c r="H63" s="494"/>
      <c r="I63" s="494"/>
      <c r="J63" s="494">
        <v>0</v>
      </c>
      <c r="K63" s="494">
        <f t="shared" si="0"/>
        <v>0</v>
      </c>
      <c r="L63" s="494"/>
      <c r="M63" s="494"/>
      <c r="N63" s="495">
        <v>0</v>
      </c>
      <c r="O63" s="494">
        <f t="shared" si="2"/>
        <v>0</v>
      </c>
      <c r="P63" s="494"/>
      <c r="Q63" s="494"/>
      <c r="R63" s="495">
        <v>0</v>
      </c>
      <c r="S63" s="494">
        <f t="shared" si="3"/>
        <v>0</v>
      </c>
      <c r="T63" s="494"/>
      <c r="U63" s="494"/>
      <c r="V63" s="495">
        <v>0</v>
      </c>
      <c r="W63" s="494">
        <f t="shared" si="4"/>
        <v>0</v>
      </c>
      <c r="X63" s="494"/>
      <c r="Y63" s="494"/>
      <c r="Z63" s="494"/>
      <c r="AA63" s="494"/>
      <c r="AB63" s="494"/>
      <c r="AC63" s="494"/>
      <c r="AD63" s="495">
        <v>0</v>
      </c>
      <c r="AE63" s="494">
        <f t="shared" si="7"/>
        <v>0</v>
      </c>
      <c r="AF63" s="494">
        <f t="shared" si="5"/>
        <v>78955</v>
      </c>
      <c r="AG63" s="494">
        <f t="shared" si="5"/>
        <v>87075</v>
      </c>
      <c r="AH63" s="494">
        <v>91.34</v>
      </c>
      <c r="AI63" s="496">
        <f t="shared" si="6"/>
        <v>90.674705713465414</v>
      </c>
    </row>
    <row r="64" spans="1:35" ht="16.5">
      <c r="A64" s="700" t="s">
        <v>402</v>
      </c>
      <c r="B64" s="497" t="s">
        <v>185</v>
      </c>
      <c r="C64" s="493" t="s">
        <v>186</v>
      </c>
      <c r="D64" s="494"/>
      <c r="E64" s="494"/>
      <c r="F64" s="495">
        <v>0</v>
      </c>
      <c r="G64" s="495">
        <f t="shared" si="8"/>
        <v>0</v>
      </c>
      <c r="H64" s="494"/>
      <c r="I64" s="494"/>
      <c r="J64" s="494">
        <v>0</v>
      </c>
      <c r="K64" s="494">
        <f t="shared" si="0"/>
        <v>0</v>
      </c>
      <c r="L64" s="494"/>
      <c r="M64" s="494"/>
      <c r="N64" s="495">
        <v>0</v>
      </c>
      <c r="O64" s="494">
        <f t="shared" si="2"/>
        <v>0</v>
      </c>
      <c r="P64" s="494"/>
      <c r="Q64" s="494"/>
      <c r="R64" s="495">
        <v>0</v>
      </c>
      <c r="S64" s="494">
        <f t="shared" si="3"/>
        <v>0</v>
      </c>
      <c r="T64" s="494"/>
      <c r="U64" s="494"/>
      <c r="V64" s="495">
        <v>0</v>
      </c>
      <c r="W64" s="494">
        <f t="shared" si="4"/>
        <v>0</v>
      </c>
      <c r="X64" s="494">
        <v>6000</v>
      </c>
      <c r="Y64" s="494">
        <v>24000</v>
      </c>
      <c r="Z64" s="494">
        <v>27.083333333333332</v>
      </c>
      <c r="AA64" s="494">
        <v>25</v>
      </c>
      <c r="AB64" s="494"/>
      <c r="AC64" s="494"/>
      <c r="AD64" s="495">
        <v>0</v>
      </c>
      <c r="AE64" s="494">
        <f t="shared" si="7"/>
        <v>0</v>
      </c>
      <c r="AF64" s="494">
        <f t="shared" si="5"/>
        <v>6000</v>
      </c>
      <c r="AG64" s="494">
        <f t="shared" si="5"/>
        <v>24000</v>
      </c>
      <c r="AH64" s="494">
        <v>27.083333333333332</v>
      </c>
      <c r="AI64" s="496">
        <f t="shared" si="6"/>
        <v>25</v>
      </c>
    </row>
    <row r="65" spans="1:35" ht="16.5" hidden="1">
      <c r="A65" s="700"/>
      <c r="B65" s="497" t="s">
        <v>187</v>
      </c>
      <c r="C65" s="493" t="s">
        <v>186</v>
      </c>
      <c r="D65" s="494"/>
      <c r="E65" s="494"/>
      <c r="F65" s="495">
        <v>0</v>
      </c>
      <c r="G65" s="495">
        <f t="shared" si="8"/>
        <v>0</v>
      </c>
      <c r="H65" s="494"/>
      <c r="I65" s="494"/>
      <c r="J65" s="494">
        <v>0</v>
      </c>
      <c r="K65" s="494">
        <f t="shared" si="0"/>
        <v>0</v>
      </c>
      <c r="L65" s="494"/>
      <c r="M65" s="494"/>
      <c r="N65" s="495"/>
      <c r="O65" s="494"/>
      <c r="P65" s="494"/>
      <c r="Q65" s="494"/>
      <c r="R65" s="495">
        <v>0</v>
      </c>
      <c r="S65" s="494">
        <f t="shared" si="3"/>
        <v>0</v>
      </c>
      <c r="T65" s="494"/>
      <c r="U65" s="494"/>
      <c r="V65" s="495">
        <v>0</v>
      </c>
      <c r="W65" s="494">
        <f t="shared" si="4"/>
        <v>0</v>
      </c>
      <c r="X65" s="494"/>
      <c r="Y65" s="494"/>
      <c r="Z65" s="494">
        <v>0</v>
      </c>
      <c r="AA65" s="494">
        <f t="shared" si="1"/>
        <v>0</v>
      </c>
      <c r="AB65" s="494"/>
      <c r="AC65" s="494"/>
      <c r="AD65" s="495">
        <v>0</v>
      </c>
      <c r="AE65" s="494">
        <f t="shared" si="7"/>
        <v>0</v>
      </c>
      <c r="AF65" s="494">
        <f t="shared" si="5"/>
        <v>0</v>
      </c>
      <c r="AG65" s="494">
        <f t="shared" si="5"/>
        <v>0</v>
      </c>
      <c r="AH65" s="494"/>
      <c r="AI65" s="496">
        <f t="shared" si="6"/>
        <v>0</v>
      </c>
    </row>
    <row r="66" spans="1:35" ht="16.5">
      <c r="A66" s="700"/>
      <c r="B66" s="497" t="s">
        <v>401</v>
      </c>
      <c r="C66" s="493" t="s">
        <v>186</v>
      </c>
      <c r="D66" s="494">
        <v>5584788</v>
      </c>
      <c r="E66" s="494">
        <v>7720000</v>
      </c>
      <c r="F66" s="495">
        <v>63.43332984293194</v>
      </c>
      <c r="G66" s="495">
        <v>72.34181347150259</v>
      </c>
      <c r="H66" s="494"/>
      <c r="I66" s="494"/>
      <c r="J66" s="494">
        <v>0</v>
      </c>
      <c r="K66" s="494">
        <f t="shared" si="0"/>
        <v>0</v>
      </c>
      <c r="L66" s="494"/>
      <c r="M66" s="494"/>
      <c r="N66" s="495">
        <v>0</v>
      </c>
      <c r="O66" s="494">
        <f t="shared" si="2"/>
        <v>0</v>
      </c>
      <c r="P66" s="494"/>
      <c r="Q66" s="494"/>
      <c r="R66" s="495">
        <v>0</v>
      </c>
      <c r="S66" s="494">
        <f t="shared" si="3"/>
        <v>0</v>
      </c>
      <c r="T66" s="494">
        <v>2087113</v>
      </c>
      <c r="U66" s="494">
        <v>5835000</v>
      </c>
      <c r="V66" s="495">
        <v>0</v>
      </c>
      <c r="W66" s="494">
        <f t="shared" si="4"/>
        <v>35.768860325621247</v>
      </c>
      <c r="X66" s="494"/>
      <c r="Y66" s="494"/>
      <c r="Z66" s="494">
        <v>0</v>
      </c>
      <c r="AA66" s="494">
        <f t="shared" si="1"/>
        <v>0</v>
      </c>
      <c r="AB66" s="494"/>
      <c r="AC66" s="494"/>
      <c r="AD66" s="495">
        <v>0</v>
      </c>
      <c r="AE66" s="494">
        <f t="shared" si="7"/>
        <v>0</v>
      </c>
      <c r="AF66" s="494">
        <f t="shared" si="5"/>
        <v>7671901</v>
      </c>
      <c r="AG66" s="494">
        <f t="shared" si="5"/>
        <v>13555000</v>
      </c>
      <c r="AH66" s="494">
        <v>73.150000000000006</v>
      </c>
      <c r="AI66" s="496">
        <f t="shared" si="6"/>
        <v>56.598310586499444</v>
      </c>
    </row>
    <row r="67" spans="1:35" ht="16.5">
      <c r="A67" s="613" t="s">
        <v>403</v>
      </c>
      <c r="B67" s="497" t="s">
        <v>404</v>
      </c>
      <c r="C67" s="493" t="s">
        <v>408</v>
      </c>
      <c r="D67" s="494"/>
      <c r="E67" s="494"/>
      <c r="F67" s="495">
        <v>0</v>
      </c>
      <c r="G67" s="495">
        <f t="shared" si="8"/>
        <v>0</v>
      </c>
      <c r="H67" s="494"/>
      <c r="I67" s="494"/>
      <c r="J67" s="494">
        <v>0</v>
      </c>
      <c r="K67" s="494">
        <f t="shared" si="0"/>
        <v>0</v>
      </c>
      <c r="L67" s="494">
        <v>172.62099999999998</v>
      </c>
      <c r="M67" s="494">
        <v>227.87299999999999</v>
      </c>
      <c r="N67" s="495">
        <v>79.142179074617729</v>
      </c>
      <c r="O67" s="494">
        <v>75.753160751822278</v>
      </c>
      <c r="P67" s="494"/>
      <c r="Q67" s="494"/>
      <c r="R67" s="495">
        <v>0</v>
      </c>
      <c r="S67" s="494">
        <f t="shared" si="3"/>
        <v>0</v>
      </c>
      <c r="T67" s="494"/>
      <c r="U67" s="494"/>
      <c r="V67" s="495">
        <v>0</v>
      </c>
      <c r="W67" s="494">
        <f t="shared" si="4"/>
        <v>0</v>
      </c>
      <c r="X67" s="494"/>
      <c r="Y67" s="494"/>
      <c r="Z67" s="494">
        <v>0</v>
      </c>
      <c r="AA67" s="494">
        <f t="shared" si="1"/>
        <v>0</v>
      </c>
      <c r="AB67" s="494"/>
      <c r="AC67" s="494"/>
      <c r="AD67" s="495">
        <v>0</v>
      </c>
      <c r="AE67" s="494">
        <f t="shared" si="7"/>
        <v>0</v>
      </c>
      <c r="AF67" s="494">
        <f t="shared" si="5"/>
        <v>172.62099999999998</v>
      </c>
      <c r="AG67" s="494">
        <f t="shared" si="5"/>
        <v>227.87299999999999</v>
      </c>
      <c r="AH67" s="494">
        <v>79.14</v>
      </c>
      <c r="AI67" s="496">
        <f t="shared" si="6"/>
        <v>75.753160751822278</v>
      </c>
    </row>
    <row r="68" spans="1:35" ht="18" thickBot="1">
      <c r="A68" s="520"/>
      <c r="B68" s="701" t="s">
        <v>188</v>
      </c>
      <c r="C68" s="701"/>
      <c r="D68" s="701"/>
      <c r="E68" s="701"/>
      <c r="F68" s="521">
        <f>AVERAGEIF(F7:F67,"&gt;0")</f>
        <v>52.593572440402077</v>
      </c>
      <c r="G68" s="521">
        <f>AVERAGEIF(G7:G67,"&gt;0")</f>
        <v>50.804481034958243</v>
      </c>
      <c r="H68" s="522"/>
      <c r="I68" s="522"/>
      <c r="J68" s="523">
        <f>AVERAGEIF(J7:J67,"&gt;0")</f>
        <v>52.595934523809525</v>
      </c>
      <c r="K68" s="523">
        <f>AVERAGEIF(K7:K67,"&gt;0")</f>
        <v>55.018756955047863</v>
      </c>
      <c r="L68" s="522"/>
      <c r="M68" s="522"/>
      <c r="N68" s="524">
        <f>AVERAGEIF(N7:N67,"&gt;0")</f>
        <v>44.25773689219232</v>
      </c>
      <c r="O68" s="524">
        <f>AVERAGEIF(O7:O67,"&gt;0")</f>
        <v>38.731767602285267</v>
      </c>
      <c r="P68" s="523"/>
      <c r="Q68" s="522"/>
      <c r="R68" s="524">
        <f>AVERAGEIF(R7:R67,"&gt;0")</f>
        <v>42.377464204986659</v>
      </c>
      <c r="S68" s="524">
        <f>AVERAGEIF(S7:S67,"&gt;0")</f>
        <v>39.193237637307845</v>
      </c>
      <c r="T68" s="522"/>
      <c r="U68" s="522"/>
      <c r="V68" s="524">
        <f>AVERAGEIF(V7:V67,"&gt;0")</f>
        <v>56.357435150799162</v>
      </c>
      <c r="W68" s="524">
        <f>AVERAGEIF(W7:W67,"&gt;0")</f>
        <v>48.402604225120186</v>
      </c>
      <c r="X68" s="522"/>
      <c r="Y68" s="522"/>
      <c r="Z68" s="523">
        <f>AVERAGEIF(Z7:Z67,"&gt;0")</f>
        <v>40.745726495726494</v>
      </c>
      <c r="AA68" s="523">
        <f>AVERAGEIF(AA7:AA67,"&gt;0")</f>
        <v>44.803367928367926</v>
      </c>
      <c r="AB68" s="522"/>
      <c r="AC68" s="522"/>
      <c r="AD68" s="523">
        <f>AVERAGEIF(AD7:AD67,"&gt;0")</f>
        <v>50.422500000000007</v>
      </c>
      <c r="AE68" s="523">
        <f>AVERAGEIF(AE7:AE67,"&gt;0")</f>
        <v>37.245777962251985</v>
      </c>
      <c r="AF68" s="523">
        <f t="shared" ref="AF68:AG68" si="9">D68+H68+L68+P68+T68+X68+AB68</f>
        <v>0</v>
      </c>
      <c r="AG68" s="523">
        <f t="shared" si="9"/>
        <v>0</v>
      </c>
      <c r="AH68" s="521">
        <f>AVERAGEIF(AH7:AH67,"&gt;0")</f>
        <v>48.330261437908497</v>
      </c>
      <c r="AI68" s="521">
        <f>AVERAGEIF(AI7:AI67,"&gt;0")</f>
        <v>44.484085871157269</v>
      </c>
    </row>
    <row r="69" spans="1:35" ht="15.75" thickTop="1"/>
    <row r="72" spans="1:35">
      <c r="K72" s="525"/>
      <c r="L72" s="196"/>
      <c r="M72" s="196"/>
    </row>
    <row r="73" spans="1:35" ht="17.25">
      <c r="K73" s="525"/>
      <c r="L73" s="526"/>
      <c r="M73" s="526"/>
    </row>
    <row r="74" spans="1:35" ht="17.25">
      <c r="K74" s="525"/>
      <c r="L74" s="526"/>
      <c r="M74" s="526"/>
    </row>
    <row r="75" spans="1:35" ht="17.25">
      <c r="K75" s="525"/>
      <c r="L75" s="526"/>
      <c r="M75" s="526"/>
    </row>
    <row r="76" spans="1:35" ht="41.25" customHeight="1">
      <c r="B76" s="527"/>
      <c r="C76" s="488"/>
      <c r="D76" s="488"/>
      <c r="K76" s="525"/>
      <c r="L76" s="526"/>
      <c r="M76" s="526"/>
    </row>
    <row r="77" spans="1:35" ht="18">
      <c r="B77" s="528"/>
      <c r="C77" s="529"/>
      <c r="D77" s="530"/>
      <c r="K77" s="525"/>
      <c r="L77" s="526"/>
      <c r="M77" s="526"/>
    </row>
    <row r="78" spans="1:35" ht="18">
      <c r="B78" s="528"/>
      <c r="C78" s="529"/>
      <c r="D78" s="530"/>
      <c r="K78" s="525"/>
      <c r="L78" s="526"/>
      <c r="M78" s="526"/>
    </row>
    <row r="79" spans="1:35" ht="18">
      <c r="B79" s="528"/>
      <c r="C79" s="529"/>
      <c r="D79" s="530"/>
      <c r="K79" s="525"/>
      <c r="L79" s="526"/>
      <c r="M79" s="526"/>
    </row>
    <row r="80" spans="1:35" ht="18">
      <c r="B80" s="528"/>
      <c r="C80" s="529"/>
      <c r="D80" s="530"/>
    </row>
    <row r="81" spans="2:4" ht="18">
      <c r="B81" s="528"/>
      <c r="C81" s="529"/>
      <c r="D81" s="530"/>
    </row>
    <row r="82" spans="2:4" ht="18">
      <c r="B82" s="528"/>
      <c r="C82" s="529"/>
      <c r="D82" s="530"/>
    </row>
    <row r="83" spans="2:4" ht="18">
      <c r="B83" s="528"/>
      <c r="C83" s="529"/>
      <c r="D83" s="530"/>
    </row>
  </sheetData>
  <mergeCells count="62">
    <mergeCell ref="D3:G3"/>
    <mergeCell ref="A1:B1"/>
    <mergeCell ref="A2:B2"/>
    <mergeCell ref="A3:A6"/>
    <mergeCell ref="B3:B6"/>
    <mergeCell ref="C3:C6"/>
    <mergeCell ref="AF3:AI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H3:K3"/>
    <mergeCell ref="L3:O3"/>
    <mergeCell ref="P3:S3"/>
    <mergeCell ref="T3:W3"/>
    <mergeCell ref="X3:AA3"/>
    <mergeCell ref="AB3:AE3"/>
    <mergeCell ref="AI4:AI6"/>
    <mergeCell ref="A7:A9"/>
    <mergeCell ref="Y4:Y6"/>
    <mergeCell ref="Z4:Z6"/>
    <mergeCell ref="AA4:AA6"/>
    <mergeCell ref="AB4:AB6"/>
    <mergeCell ref="AC4:AC6"/>
    <mergeCell ref="AD4:AD6"/>
    <mergeCell ref="S4:S6"/>
    <mergeCell ref="T4:T6"/>
    <mergeCell ref="U4:U6"/>
    <mergeCell ref="V4:V6"/>
    <mergeCell ref="W4:W6"/>
    <mergeCell ref="X4:X6"/>
    <mergeCell ref="M4:M6"/>
    <mergeCell ref="N4:N6"/>
    <mergeCell ref="A34:A35"/>
    <mergeCell ref="AE4:AE6"/>
    <mergeCell ref="AF4:AF6"/>
    <mergeCell ref="AG4:AG6"/>
    <mergeCell ref="AH4:AH6"/>
    <mergeCell ref="O4:O6"/>
    <mergeCell ref="P4:P6"/>
    <mergeCell ref="Q4:Q6"/>
    <mergeCell ref="R4:R6"/>
    <mergeCell ref="A11:A13"/>
    <mergeCell ref="A14:A19"/>
    <mergeCell ref="A20:A22"/>
    <mergeCell ref="A24:A30"/>
    <mergeCell ref="A31:A33"/>
    <mergeCell ref="A59:A60"/>
    <mergeCell ref="A61:A62"/>
    <mergeCell ref="A64:A66"/>
    <mergeCell ref="B68:E68"/>
    <mergeCell ref="A36:A38"/>
    <mergeCell ref="A40:A41"/>
    <mergeCell ref="A42:A48"/>
    <mergeCell ref="A49:A50"/>
    <mergeCell ref="A51:A54"/>
    <mergeCell ref="A55:A58"/>
  </mergeCells>
  <pageMargins left="0.33" right="0.17" top="0.75" bottom="0.75" header="0.3" footer="0.3"/>
  <pageSetup paperSize="9" scale="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R89"/>
  <sheetViews>
    <sheetView view="pageBreakPreview" zoomScaleSheetLayoutView="100" workbookViewId="0">
      <selection activeCell="B84" sqref="A84:XFD84"/>
    </sheetView>
  </sheetViews>
  <sheetFormatPr defaultColWidth="9.140625" defaultRowHeight="15"/>
  <cols>
    <col min="2" max="2" width="23" customWidth="1"/>
    <col min="3" max="3" width="13.7109375" customWidth="1"/>
    <col min="4" max="4" width="16.28515625" customWidth="1"/>
    <col min="5" max="5" width="15.28515625" bestFit="1" customWidth="1"/>
    <col min="6" max="6" width="15.42578125" bestFit="1" customWidth="1"/>
    <col min="7" max="7" width="12.140625" customWidth="1"/>
    <col min="8" max="8" width="13.28515625" customWidth="1"/>
  </cols>
  <sheetData>
    <row r="1" spans="1:18" ht="18">
      <c r="A1" s="624" t="s">
        <v>286</v>
      </c>
      <c r="B1" s="624"/>
      <c r="C1" s="624"/>
      <c r="D1" s="624"/>
      <c r="E1" s="624"/>
      <c r="F1" s="624"/>
      <c r="G1" s="624"/>
      <c r="H1" s="624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 thickBot="1">
      <c r="A2" s="624" t="s">
        <v>189</v>
      </c>
      <c r="B2" s="624"/>
      <c r="C2" s="624"/>
      <c r="D2" s="624"/>
      <c r="E2" s="624"/>
      <c r="F2" s="624"/>
      <c r="G2" s="624"/>
      <c r="H2" s="62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>
      <c r="A3" s="715" t="s">
        <v>97</v>
      </c>
      <c r="B3" s="717" t="s">
        <v>273</v>
      </c>
      <c r="C3" s="717" t="s">
        <v>40</v>
      </c>
      <c r="D3" s="720" t="s">
        <v>3</v>
      </c>
      <c r="E3" s="720"/>
      <c r="F3" s="720"/>
      <c r="G3" s="720"/>
      <c r="H3" s="721"/>
    </row>
    <row r="4" spans="1:18" ht="15" customHeight="1">
      <c r="A4" s="716"/>
      <c r="B4" s="718"/>
      <c r="C4" s="719"/>
      <c r="D4" s="3" t="s">
        <v>4</v>
      </c>
      <c r="E4" s="3" t="s">
        <v>481</v>
      </c>
      <c r="F4" s="3" t="s">
        <v>482</v>
      </c>
      <c r="G4" s="627" t="s">
        <v>478</v>
      </c>
      <c r="H4" s="722" t="s">
        <v>479</v>
      </c>
    </row>
    <row r="5" spans="1:18" ht="30">
      <c r="A5" s="716"/>
      <c r="B5" s="718"/>
      <c r="C5" s="719"/>
      <c r="D5" s="612" t="s">
        <v>477</v>
      </c>
      <c r="E5" s="612" t="s">
        <v>520</v>
      </c>
      <c r="F5" s="612" t="s">
        <v>553</v>
      </c>
      <c r="G5" s="627"/>
      <c r="H5" s="722"/>
    </row>
    <row r="6" spans="1:18" ht="16.5">
      <c r="A6" s="713">
        <v>1</v>
      </c>
      <c r="B6" s="40" t="s">
        <v>104</v>
      </c>
      <c r="C6" s="41"/>
      <c r="D6" s="39">
        <v>86335.717000000004</v>
      </c>
      <c r="E6" s="39">
        <v>56226.276999999995</v>
      </c>
      <c r="F6" s="39">
        <v>146019.69</v>
      </c>
      <c r="G6" s="35">
        <v>-34.874836332221577</v>
      </c>
      <c r="H6" s="328">
        <v>159.70008649158831</v>
      </c>
    </row>
    <row r="7" spans="1:18" ht="15.75">
      <c r="A7" s="713"/>
      <c r="B7" s="42" t="s">
        <v>105</v>
      </c>
      <c r="C7" s="42" t="s">
        <v>106</v>
      </c>
      <c r="D7" s="39">
        <v>4612.28</v>
      </c>
      <c r="E7" s="39">
        <v>3411.24</v>
      </c>
      <c r="F7" s="39">
        <v>4150.09</v>
      </c>
      <c r="G7" s="35">
        <v>-26.040049606702112</v>
      </c>
      <c r="H7" s="328">
        <v>21.659279323647723</v>
      </c>
    </row>
    <row r="8" spans="1:18" ht="15.75">
      <c r="A8" s="713"/>
      <c r="B8" s="42" t="s">
        <v>107</v>
      </c>
      <c r="C8" s="42" t="s">
        <v>106</v>
      </c>
      <c r="D8" s="39">
        <v>27514.603000000003</v>
      </c>
      <c r="E8" s="39">
        <v>28490.021000000001</v>
      </c>
      <c r="F8" s="39">
        <v>30238.15</v>
      </c>
      <c r="G8" s="35">
        <v>3.5450920371266079</v>
      </c>
      <c r="H8" s="328">
        <v>6.1359344031371563</v>
      </c>
    </row>
    <row r="9" spans="1:18" ht="15.75">
      <c r="A9" s="713"/>
      <c r="B9" s="42" t="s">
        <v>108</v>
      </c>
      <c r="C9" s="42" t="s">
        <v>106</v>
      </c>
      <c r="D9" s="39">
        <v>54208.834000000003</v>
      </c>
      <c r="E9" s="39">
        <v>24325.015999999996</v>
      </c>
      <c r="F9" s="39">
        <v>111631.45</v>
      </c>
      <c r="G9" s="35">
        <v>-55.127210446917204</v>
      </c>
      <c r="H9" s="328">
        <v>358.91624490606711</v>
      </c>
    </row>
    <row r="10" spans="1:18" ht="16.5">
      <c r="A10" s="713">
        <v>2</v>
      </c>
      <c r="B10" s="40" t="s">
        <v>109</v>
      </c>
      <c r="C10" s="41"/>
      <c r="D10" s="39">
        <v>42700.876099999994</v>
      </c>
      <c r="E10" s="39">
        <v>43014.775000000001</v>
      </c>
      <c r="F10" s="39">
        <v>42737.066000000006</v>
      </c>
      <c r="G10" s="35">
        <v>0.73511114681792833</v>
      </c>
      <c r="H10" s="328">
        <v>-0.6456130480747504</v>
      </c>
    </row>
    <row r="11" spans="1:18" ht="16.5">
      <c r="A11" s="713"/>
      <c r="B11" s="43" t="s">
        <v>110</v>
      </c>
      <c r="C11" s="42" t="s">
        <v>43</v>
      </c>
      <c r="D11" s="39">
        <v>42700.876099999994</v>
      </c>
      <c r="E11" s="39">
        <v>43014.775000000001</v>
      </c>
      <c r="F11" s="39">
        <v>42737.066000000006</v>
      </c>
      <c r="G11" s="35">
        <v>0.73511114681792833</v>
      </c>
      <c r="H11" s="328">
        <v>-0.6456130480747504</v>
      </c>
    </row>
    <row r="12" spans="1:18" ht="15.75">
      <c r="A12" s="713">
        <v>3</v>
      </c>
      <c r="B12" s="44" t="s">
        <v>111</v>
      </c>
      <c r="C12" s="45"/>
      <c r="D12" s="39">
        <v>189220.38</v>
      </c>
      <c r="E12" s="39">
        <v>203102.505</v>
      </c>
      <c r="F12" s="39">
        <v>212927.43400000001</v>
      </c>
      <c r="G12" s="35">
        <v>7.3364851079994651</v>
      </c>
      <c r="H12" s="328">
        <v>4.8374238417197262</v>
      </c>
    </row>
    <row r="13" spans="1:18" ht="15.75">
      <c r="A13" s="713"/>
      <c r="B13" s="46" t="s">
        <v>112</v>
      </c>
      <c r="C13" s="47" t="s">
        <v>113</v>
      </c>
      <c r="D13" s="39">
        <v>10678.35</v>
      </c>
      <c r="E13" s="39">
        <v>15306.060000000001</v>
      </c>
      <c r="F13" s="39">
        <v>12385.740000000002</v>
      </c>
      <c r="G13" s="35">
        <v>43.337313348972458</v>
      </c>
      <c r="H13" s="328">
        <v>-19.079501844367513</v>
      </c>
    </row>
    <row r="14" spans="1:18" ht="15.75">
      <c r="A14" s="713"/>
      <c r="B14" s="46" t="s">
        <v>114</v>
      </c>
      <c r="C14" s="47" t="s">
        <v>113</v>
      </c>
      <c r="D14" s="39">
        <v>45411.030000000006</v>
      </c>
      <c r="E14" s="39">
        <v>56447.945000000007</v>
      </c>
      <c r="F14" s="39">
        <v>54900.05</v>
      </c>
      <c r="G14" s="35">
        <v>24.304480651506921</v>
      </c>
      <c r="H14" s="328">
        <v>-2.7421635986925708</v>
      </c>
    </row>
    <row r="15" spans="1:18" ht="15.75">
      <c r="A15" s="713"/>
      <c r="B15" s="46" t="s">
        <v>115</v>
      </c>
      <c r="C15" s="47" t="s">
        <v>113</v>
      </c>
      <c r="D15" s="39">
        <v>133131</v>
      </c>
      <c r="E15" s="39">
        <v>131348.5</v>
      </c>
      <c r="F15" s="39">
        <v>145641.644</v>
      </c>
      <c r="G15" s="35">
        <v>-1.3389067910554218</v>
      </c>
      <c r="H15" s="328">
        <v>10.881847908426806</v>
      </c>
    </row>
    <row r="16" spans="1:18" ht="16.5">
      <c r="A16" s="713">
        <v>4</v>
      </c>
      <c r="B16" s="40" t="s">
        <v>116</v>
      </c>
      <c r="C16" s="41"/>
      <c r="D16" s="39">
        <v>243277.5</v>
      </c>
      <c r="E16" s="39">
        <v>212636.658</v>
      </c>
      <c r="F16" s="39">
        <v>183355.44400000002</v>
      </c>
      <c r="G16" s="35">
        <v>-12.595016801800412</v>
      </c>
      <c r="H16" s="328">
        <v>-13.770539038475661</v>
      </c>
    </row>
    <row r="17" spans="1:8" ht="16.5">
      <c r="A17" s="713"/>
      <c r="B17" s="43" t="s">
        <v>117</v>
      </c>
      <c r="C17" s="42" t="s">
        <v>45</v>
      </c>
      <c r="D17" s="39">
        <v>13121.369999999999</v>
      </c>
      <c r="E17" s="39">
        <v>12903</v>
      </c>
      <c r="F17" s="39">
        <v>12806.21</v>
      </c>
      <c r="G17" s="35">
        <v>-1.6642317075122435</v>
      </c>
      <c r="H17" s="328">
        <v>-0.75013562737348138</v>
      </c>
    </row>
    <row r="18" spans="1:8" ht="16.5">
      <c r="A18" s="713"/>
      <c r="B18" s="43" t="s">
        <v>118</v>
      </c>
      <c r="C18" s="42" t="s">
        <v>45</v>
      </c>
      <c r="D18" s="39">
        <v>0</v>
      </c>
      <c r="E18" s="39">
        <v>0</v>
      </c>
      <c r="F18" s="39">
        <v>0</v>
      </c>
      <c r="G18" s="35">
        <v>0</v>
      </c>
      <c r="H18" s="328">
        <v>0</v>
      </c>
    </row>
    <row r="19" spans="1:8" ht="16.5">
      <c r="A19" s="713"/>
      <c r="B19" s="43" t="s">
        <v>119</v>
      </c>
      <c r="C19" s="42" t="s">
        <v>45</v>
      </c>
      <c r="D19" s="39">
        <v>146649.25</v>
      </c>
      <c r="E19" s="39">
        <v>123388.2</v>
      </c>
      <c r="F19" s="39">
        <v>96774.7</v>
      </c>
      <c r="G19" s="35">
        <v>-15.861690393916092</v>
      </c>
      <c r="H19" s="328">
        <v>-21.568918259606676</v>
      </c>
    </row>
    <row r="20" spans="1:8" ht="16.5">
      <c r="A20" s="713"/>
      <c r="B20" s="43" t="s">
        <v>120</v>
      </c>
      <c r="C20" s="42" t="s">
        <v>45</v>
      </c>
      <c r="D20" s="39">
        <v>4846.78</v>
      </c>
      <c r="E20" s="39">
        <v>3189</v>
      </c>
      <c r="F20" s="39">
        <v>2943.7</v>
      </c>
      <c r="G20" s="35">
        <v>-34.203739389862946</v>
      </c>
      <c r="H20" s="328">
        <v>-7.6920664785199193</v>
      </c>
    </row>
    <row r="21" spans="1:8" ht="16.5">
      <c r="A21" s="713"/>
      <c r="B21" s="43" t="s">
        <v>121</v>
      </c>
      <c r="C21" s="42" t="s">
        <v>45</v>
      </c>
      <c r="D21" s="39">
        <v>73427.839999999997</v>
      </c>
      <c r="E21" s="39">
        <v>67979.207999999999</v>
      </c>
      <c r="F21" s="39">
        <v>65887.964000000007</v>
      </c>
      <c r="G21" s="35">
        <v>-7.4203898684749561</v>
      </c>
      <c r="H21" s="328">
        <v>-3.0762994473251126</v>
      </c>
    </row>
    <row r="22" spans="1:8" ht="16.5">
      <c r="A22" s="713"/>
      <c r="B22" s="43" t="s">
        <v>122</v>
      </c>
      <c r="C22" s="42" t="s">
        <v>45</v>
      </c>
      <c r="D22" s="39">
        <v>5232.26</v>
      </c>
      <c r="E22" s="39">
        <v>5177.25</v>
      </c>
      <c r="F22" s="39">
        <v>4942.87</v>
      </c>
      <c r="G22" s="35">
        <v>-1.0513621264998392</v>
      </c>
      <c r="H22" s="328">
        <v>-4.5271138152494075</v>
      </c>
    </row>
    <row r="23" spans="1:8" ht="16.5">
      <c r="A23" s="713">
        <v>5</v>
      </c>
      <c r="B23" s="40" t="s">
        <v>123</v>
      </c>
      <c r="C23" s="45"/>
      <c r="D23" s="39">
        <v>322515.76</v>
      </c>
      <c r="E23" s="39">
        <v>314577.77780000004</v>
      </c>
      <c r="F23" s="39">
        <v>325164.13699999999</v>
      </c>
      <c r="G23" s="35">
        <v>-2.461269551602669</v>
      </c>
      <c r="H23" s="328">
        <v>3.3652597058939477</v>
      </c>
    </row>
    <row r="24" spans="1:8" ht="16.5">
      <c r="A24" s="713"/>
      <c r="B24" s="43" t="s">
        <v>124</v>
      </c>
      <c r="C24" s="47" t="s">
        <v>43</v>
      </c>
      <c r="D24" s="39">
        <v>34040.53</v>
      </c>
      <c r="E24" s="39">
        <v>26380.190999999999</v>
      </c>
      <c r="F24" s="39">
        <v>30034.084999999999</v>
      </c>
      <c r="G24" s="35">
        <v>-22.503583228580766</v>
      </c>
      <c r="H24" s="328">
        <v>13.850900473010228</v>
      </c>
    </row>
    <row r="25" spans="1:8" ht="16.5">
      <c r="A25" s="713"/>
      <c r="B25" s="43" t="s">
        <v>125</v>
      </c>
      <c r="C25" s="47" t="s">
        <v>43</v>
      </c>
      <c r="D25" s="39">
        <v>123775.49</v>
      </c>
      <c r="E25" s="39">
        <v>111433.10800000001</v>
      </c>
      <c r="F25" s="39">
        <v>126621.577</v>
      </c>
      <c r="G25" s="35">
        <v>-9.9715880745048935</v>
      </c>
      <c r="H25" s="328">
        <v>13.630122386965994</v>
      </c>
    </row>
    <row r="26" spans="1:8" ht="16.5">
      <c r="A26" s="713"/>
      <c r="B26" s="43" t="s">
        <v>126</v>
      </c>
      <c r="C26" s="47" t="s">
        <v>43</v>
      </c>
      <c r="D26" s="39">
        <v>164699.74</v>
      </c>
      <c r="E26" s="39">
        <v>176764.47880000001</v>
      </c>
      <c r="F26" s="39">
        <v>168508.47500000001</v>
      </c>
      <c r="G26" s="35">
        <v>7.3252931668259009</v>
      </c>
      <c r="H26" s="328">
        <v>-4.6706237905078609</v>
      </c>
    </row>
    <row r="27" spans="1:8" ht="16.5">
      <c r="A27" s="713">
        <v>6</v>
      </c>
      <c r="B27" s="40" t="s">
        <v>127</v>
      </c>
      <c r="C27" s="42"/>
      <c r="D27" s="39">
        <v>1082834.82</v>
      </c>
      <c r="E27" s="39">
        <v>1047714.43</v>
      </c>
      <c r="F27" s="39">
        <v>1104879.1100000001</v>
      </c>
      <c r="G27" s="35">
        <v>-3.2433746450820706</v>
      </c>
      <c r="H27" s="328">
        <v>5.4561317820162287</v>
      </c>
    </row>
    <row r="28" spans="1:8" ht="16.5">
      <c r="A28" s="713"/>
      <c r="B28" s="43" t="s">
        <v>128</v>
      </c>
      <c r="C28" s="47" t="s">
        <v>129</v>
      </c>
      <c r="D28" s="39">
        <v>1082834.82</v>
      </c>
      <c r="E28" s="39">
        <v>1047714.43</v>
      </c>
      <c r="F28" s="39">
        <v>1104879.1100000001</v>
      </c>
      <c r="G28" s="35">
        <v>-3.2433746450820706</v>
      </c>
      <c r="H28" s="328">
        <v>5.4561317820162287</v>
      </c>
    </row>
    <row r="29" spans="1:8" ht="16.5">
      <c r="A29" s="713">
        <v>7</v>
      </c>
      <c r="B29" s="40" t="s">
        <v>130</v>
      </c>
      <c r="C29" s="47"/>
      <c r="D29" s="39">
        <v>83742.16399999999</v>
      </c>
      <c r="E29" s="39">
        <v>85758.29</v>
      </c>
      <c r="F29" s="39">
        <v>98050.409000000014</v>
      </c>
      <c r="G29" s="35">
        <v>2.4075398863588049</v>
      </c>
      <c r="H29" s="328">
        <v>14.333446947228083</v>
      </c>
    </row>
    <row r="30" spans="1:8" ht="16.5">
      <c r="A30" s="713"/>
      <c r="B30" s="43" t="s">
        <v>131</v>
      </c>
      <c r="C30" s="47" t="s">
        <v>45</v>
      </c>
      <c r="D30" s="39">
        <v>30360</v>
      </c>
      <c r="E30" s="39">
        <v>29165</v>
      </c>
      <c r="F30" s="39">
        <v>33802</v>
      </c>
      <c r="G30" s="35">
        <v>-3.9361001317523119</v>
      </c>
      <c r="H30" s="328">
        <v>15.899194239670834</v>
      </c>
    </row>
    <row r="31" spans="1:8" ht="16.5">
      <c r="A31" s="713"/>
      <c r="B31" s="43" t="s">
        <v>132</v>
      </c>
      <c r="C31" s="42" t="s">
        <v>133</v>
      </c>
      <c r="D31" s="39">
        <v>17457.383999999998</v>
      </c>
      <c r="E31" s="39">
        <v>15078.74</v>
      </c>
      <c r="F31" s="39">
        <v>22313.57</v>
      </c>
      <c r="G31" s="35">
        <v>-13.62543208077453</v>
      </c>
      <c r="H31" s="328">
        <v>47.980335226948654</v>
      </c>
    </row>
    <row r="32" spans="1:8" ht="16.5">
      <c r="A32" s="713"/>
      <c r="B32" s="43" t="s">
        <v>134</v>
      </c>
      <c r="C32" s="42" t="s">
        <v>133</v>
      </c>
      <c r="D32" s="39">
        <v>0</v>
      </c>
      <c r="E32" s="39">
        <v>0</v>
      </c>
      <c r="F32" s="39">
        <v>0</v>
      </c>
      <c r="G32" s="35">
        <v>0</v>
      </c>
      <c r="H32" s="328">
        <v>0</v>
      </c>
    </row>
    <row r="33" spans="1:8" ht="16.5">
      <c r="A33" s="713"/>
      <c r="B33" s="43" t="s">
        <v>389</v>
      </c>
      <c r="C33" s="42"/>
      <c r="D33" s="39">
        <v>0</v>
      </c>
      <c r="E33" s="39">
        <v>0</v>
      </c>
      <c r="F33" s="39">
        <v>0</v>
      </c>
      <c r="G33" s="35">
        <v>0</v>
      </c>
      <c r="H33" s="328">
        <v>0</v>
      </c>
    </row>
    <row r="34" spans="1:8" ht="16.5">
      <c r="A34" s="713"/>
      <c r="B34" s="43" t="s">
        <v>135</v>
      </c>
      <c r="C34" s="47" t="s">
        <v>136</v>
      </c>
      <c r="D34" s="39">
        <v>35620</v>
      </c>
      <c r="E34" s="39">
        <v>41095</v>
      </c>
      <c r="F34" s="39">
        <v>41585</v>
      </c>
      <c r="G34" s="35">
        <v>15.370578326782706</v>
      </c>
      <c r="H34" s="328">
        <v>1.1923591677819729</v>
      </c>
    </row>
    <row r="35" spans="1:8" ht="16.5">
      <c r="A35" s="713"/>
      <c r="B35" s="43" t="s">
        <v>139</v>
      </c>
      <c r="C35" s="47"/>
      <c r="D35" s="39">
        <v>287.77999999999997</v>
      </c>
      <c r="E35" s="39">
        <v>400.55</v>
      </c>
      <c r="F35" s="39">
        <v>324.839</v>
      </c>
      <c r="G35" s="35">
        <v>39.186183890471909</v>
      </c>
      <c r="H35" s="328">
        <v>-18.901760079890153</v>
      </c>
    </row>
    <row r="36" spans="1:8" ht="16.5">
      <c r="A36" s="713"/>
      <c r="B36" s="43" t="s">
        <v>141</v>
      </c>
      <c r="C36" s="47"/>
      <c r="D36" s="39">
        <v>17</v>
      </c>
      <c r="E36" s="39">
        <v>19</v>
      </c>
      <c r="F36" s="39">
        <v>25</v>
      </c>
      <c r="G36" s="35">
        <v>11.764705882352942</v>
      </c>
      <c r="H36" s="328">
        <v>31.578947368421069</v>
      </c>
    </row>
    <row r="37" spans="1:8" ht="16.5">
      <c r="A37" s="713">
        <v>8</v>
      </c>
      <c r="B37" s="40" t="s">
        <v>406</v>
      </c>
      <c r="C37" s="42"/>
      <c r="D37" s="39">
        <v>26093.9</v>
      </c>
      <c r="E37" s="39">
        <v>43065.8</v>
      </c>
      <c r="F37" s="39">
        <v>42543.89</v>
      </c>
      <c r="G37" s="35">
        <v>65.041638083996645</v>
      </c>
      <c r="H37" s="328">
        <v>-1.2118897129508923</v>
      </c>
    </row>
    <row r="38" spans="1:8" ht="16.5">
      <c r="A38" s="713"/>
      <c r="B38" s="43" t="s">
        <v>391</v>
      </c>
      <c r="C38" s="47" t="s">
        <v>137</v>
      </c>
      <c r="D38" s="39">
        <v>0.5</v>
      </c>
      <c r="E38" s="39">
        <v>0.4</v>
      </c>
      <c r="F38" s="39">
        <v>0.3</v>
      </c>
      <c r="G38" s="35">
        <v>-20</v>
      </c>
      <c r="H38" s="328">
        <v>-25.000000000000014</v>
      </c>
    </row>
    <row r="39" spans="1:8" ht="16.5">
      <c r="A39" s="713"/>
      <c r="B39" s="43" t="s">
        <v>392</v>
      </c>
      <c r="C39" s="47" t="s">
        <v>137</v>
      </c>
      <c r="D39" s="39">
        <v>2.4</v>
      </c>
      <c r="E39" s="39">
        <v>2.4</v>
      </c>
      <c r="F39" s="39">
        <v>1.2</v>
      </c>
      <c r="G39" s="35">
        <v>0</v>
      </c>
      <c r="H39" s="328">
        <v>-50</v>
      </c>
    </row>
    <row r="40" spans="1:8" ht="16.5">
      <c r="A40" s="713"/>
      <c r="B40" s="43" t="s">
        <v>138</v>
      </c>
      <c r="C40" s="47" t="s">
        <v>45</v>
      </c>
      <c r="D40" s="39">
        <v>26091</v>
      </c>
      <c r="E40" s="39">
        <v>43063</v>
      </c>
      <c r="F40" s="39">
        <v>42542.39</v>
      </c>
      <c r="G40" s="35">
        <v>65.049250699474925</v>
      </c>
      <c r="H40" s="328">
        <v>-1.2089496783781897</v>
      </c>
    </row>
    <row r="41" spans="1:8" ht="16.5">
      <c r="A41" s="713">
        <v>9</v>
      </c>
      <c r="B41" s="40" t="s">
        <v>142</v>
      </c>
      <c r="C41" s="42"/>
      <c r="D41" s="39">
        <v>5741.85</v>
      </c>
      <c r="E41" s="39">
        <v>3775</v>
      </c>
      <c r="F41" s="39">
        <v>4667</v>
      </c>
      <c r="G41" s="35">
        <v>-34.254639184235046</v>
      </c>
      <c r="H41" s="328">
        <v>23.629139072847664</v>
      </c>
    </row>
    <row r="42" spans="1:8" ht="16.5">
      <c r="A42" s="713"/>
      <c r="B42" s="43" t="s">
        <v>394</v>
      </c>
      <c r="C42" s="42" t="s">
        <v>144</v>
      </c>
      <c r="D42" s="39">
        <v>2887.85</v>
      </c>
      <c r="E42" s="39">
        <v>2392</v>
      </c>
      <c r="F42" s="39">
        <v>2615</v>
      </c>
      <c r="G42" s="35">
        <v>-17.170213134338695</v>
      </c>
      <c r="H42" s="328">
        <v>9.3227424749163816</v>
      </c>
    </row>
    <row r="43" spans="1:8" ht="16.5">
      <c r="A43" s="713"/>
      <c r="B43" s="43" t="s">
        <v>143</v>
      </c>
      <c r="C43" s="42" t="s">
        <v>144</v>
      </c>
      <c r="D43" s="39">
        <v>2854</v>
      </c>
      <c r="E43" s="39">
        <v>1383</v>
      </c>
      <c r="F43" s="39">
        <v>2052</v>
      </c>
      <c r="G43" s="35">
        <v>-51.541695865451999</v>
      </c>
      <c r="H43" s="328">
        <v>48.373101952277665</v>
      </c>
    </row>
    <row r="44" spans="1:8" ht="16.5">
      <c r="A44" s="713">
        <v>10</v>
      </c>
      <c r="B44" s="40" t="s">
        <v>145</v>
      </c>
      <c r="C44" s="42"/>
      <c r="D44" s="39">
        <v>15298</v>
      </c>
      <c r="E44" s="39">
        <v>67850.15625</v>
      </c>
      <c r="F44" s="39">
        <v>76207.5</v>
      </c>
      <c r="G44" s="35">
        <v>343.523050398745</v>
      </c>
      <c r="H44" s="328">
        <v>12.317353727538389</v>
      </c>
    </row>
    <row r="45" spans="1:8" ht="16.5">
      <c r="A45" s="713"/>
      <c r="B45" s="43" t="s">
        <v>146</v>
      </c>
      <c r="C45" s="42" t="s">
        <v>147</v>
      </c>
      <c r="D45" s="39">
        <v>11</v>
      </c>
      <c r="E45" s="39">
        <v>15</v>
      </c>
      <c r="F45" s="39">
        <v>20</v>
      </c>
      <c r="G45" s="35">
        <v>36.363636363636346</v>
      </c>
      <c r="H45" s="328">
        <v>33.333333333333314</v>
      </c>
    </row>
    <row r="46" spans="1:8" ht="16.5">
      <c r="A46" s="713"/>
      <c r="B46" s="43" t="s">
        <v>405</v>
      </c>
      <c r="C46" s="42" t="s">
        <v>51</v>
      </c>
      <c r="D46" s="39">
        <v>0</v>
      </c>
      <c r="E46" s="39">
        <v>0</v>
      </c>
      <c r="F46" s="39">
        <v>0</v>
      </c>
      <c r="G46" s="35">
        <v>0</v>
      </c>
      <c r="H46" s="328">
        <v>0</v>
      </c>
    </row>
    <row r="47" spans="1:8" ht="16.5">
      <c r="A47" s="713"/>
      <c r="B47" s="43" t="s">
        <v>148</v>
      </c>
      <c r="C47" s="42" t="s">
        <v>51</v>
      </c>
      <c r="D47" s="39">
        <v>15287</v>
      </c>
      <c r="E47" s="39">
        <v>67835.15625</v>
      </c>
      <c r="F47" s="39">
        <v>76187.5</v>
      </c>
      <c r="G47" s="35">
        <v>343.74407176031923</v>
      </c>
      <c r="H47" s="328">
        <v>12.312706584205728</v>
      </c>
    </row>
    <row r="48" spans="1:8" ht="16.5">
      <c r="A48" s="713">
        <v>11</v>
      </c>
      <c r="B48" s="40" t="s">
        <v>149</v>
      </c>
      <c r="C48" s="42"/>
      <c r="D48" s="39">
        <v>18107</v>
      </c>
      <c r="E48" s="39">
        <v>14901</v>
      </c>
      <c r="F48" s="39">
        <v>12890</v>
      </c>
      <c r="G48" s="35">
        <v>-17.705859612304636</v>
      </c>
      <c r="H48" s="328">
        <v>-13.495738541037511</v>
      </c>
    </row>
    <row r="49" spans="1:8" ht="16.5">
      <c r="A49" s="713"/>
      <c r="B49" s="43" t="s">
        <v>407</v>
      </c>
      <c r="C49" s="47" t="s">
        <v>45</v>
      </c>
      <c r="D49" s="39">
        <v>18107</v>
      </c>
      <c r="E49" s="39">
        <v>14901</v>
      </c>
      <c r="F49" s="39">
        <v>12890</v>
      </c>
      <c r="G49" s="35">
        <v>-17.705859612304636</v>
      </c>
      <c r="H49" s="328">
        <v>-13.495738541037511</v>
      </c>
    </row>
    <row r="50" spans="1:8" ht="16.5">
      <c r="A50" s="713">
        <v>12</v>
      </c>
      <c r="B50" s="40" t="s">
        <v>151</v>
      </c>
      <c r="C50" s="42"/>
      <c r="D50" s="39">
        <v>4674.3</v>
      </c>
      <c r="E50" s="39">
        <v>5078.3600000000006</v>
      </c>
      <c r="F50" s="39">
        <v>4836.45</v>
      </c>
      <c r="G50" s="35">
        <v>8.6442889844468738</v>
      </c>
      <c r="H50" s="328">
        <v>-4.7635457116076907</v>
      </c>
    </row>
    <row r="51" spans="1:8" ht="16.5">
      <c r="A51" s="713"/>
      <c r="B51" s="43" t="s">
        <v>152</v>
      </c>
      <c r="C51" s="47" t="s">
        <v>45</v>
      </c>
      <c r="D51" s="39">
        <v>4674.3</v>
      </c>
      <c r="E51" s="39">
        <v>5078.3600000000006</v>
      </c>
      <c r="F51" s="39">
        <v>4836.45</v>
      </c>
      <c r="G51" s="35">
        <v>8.6442889844468738</v>
      </c>
      <c r="H51" s="328">
        <v>-4.7635457116076907</v>
      </c>
    </row>
    <row r="52" spans="1:8" ht="16.5">
      <c r="A52" s="713"/>
      <c r="B52" s="43" t="s">
        <v>150</v>
      </c>
      <c r="C52" s="47" t="s">
        <v>43</v>
      </c>
      <c r="D52" s="39">
        <v>0</v>
      </c>
      <c r="E52" s="39">
        <v>0</v>
      </c>
      <c r="F52" s="39">
        <v>0</v>
      </c>
      <c r="G52" s="35">
        <v>0</v>
      </c>
      <c r="H52" s="328">
        <v>0</v>
      </c>
    </row>
    <row r="53" spans="1:8" ht="16.5">
      <c r="A53" s="713">
        <v>13</v>
      </c>
      <c r="B53" s="40" t="s">
        <v>153</v>
      </c>
      <c r="C53" s="42"/>
      <c r="D53" s="39">
        <v>1006452.349</v>
      </c>
      <c r="E53" s="39">
        <v>1014272.662</v>
      </c>
      <c r="F53" s="39">
        <v>1106208.4610000001</v>
      </c>
      <c r="G53" s="35">
        <v>0.77701771055234303</v>
      </c>
      <c r="H53" s="328">
        <v>9.0642095014880795</v>
      </c>
    </row>
    <row r="54" spans="1:8" ht="16.5">
      <c r="A54" s="713"/>
      <c r="B54" s="43" t="s">
        <v>154</v>
      </c>
      <c r="C54" s="42" t="s">
        <v>45</v>
      </c>
      <c r="D54" s="39">
        <v>24935.1</v>
      </c>
      <c r="E54" s="39">
        <v>17643.3</v>
      </c>
      <c r="F54" s="39">
        <v>19317.23</v>
      </c>
      <c r="G54" s="35">
        <v>-29.243115126869355</v>
      </c>
      <c r="H54" s="328">
        <v>9.4876241972873459</v>
      </c>
    </row>
    <row r="55" spans="1:8" ht="15.75">
      <c r="A55" s="713"/>
      <c r="B55" s="48" t="s">
        <v>155</v>
      </c>
      <c r="C55" s="42" t="s">
        <v>140</v>
      </c>
      <c r="D55" s="39">
        <v>818313.27</v>
      </c>
      <c r="E55" s="39">
        <v>838576.46299999999</v>
      </c>
      <c r="F55" s="39">
        <v>900057.75900000008</v>
      </c>
      <c r="G55" s="35">
        <v>2.4762146408795331</v>
      </c>
      <c r="H55" s="328">
        <v>7.331626716549053</v>
      </c>
    </row>
    <row r="56" spans="1:8" ht="15.75">
      <c r="A56" s="713"/>
      <c r="B56" s="48" t="s">
        <v>156</v>
      </c>
      <c r="C56" s="42" t="s">
        <v>140</v>
      </c>
      <c r="D56" s="39">
        <v>112514.16499999999</v>
      </c>
      <c r="E56" s="39">
        <v>110893.003</v>
      </c>
      <c r="F56" s="39">
        <v>137365.535</v>
      </c>
      <c r="G56" s="35">
        <v>-1.4408514696793873</v>
      </c>
      <c r="H56" s="328">
        <v>23.872139164632415</v>
      </c>
    </row>
    <row r="57" spans="1:8" ht="15.75">
      <c r="A57" s="713"/>
      <c r="B57" s="48" t="s">
        <v>157</v>
      </c>
      <c r="C57" s="42" t="s">
        <v>158</v>
      </c>
      <c r="D57" s="39">
        <v>5097.99</v>
      </c>
      <c r="E57" s="39">
        <v>5029.3890000000001</v>
      </c>
      <c r="F57" s="39">
        <v>7205.2049999999999</v>
      </c>
      <c r="G57" s="35">
        <v>-1.3456479906786711</v>
      </c>
      <c r="H57" s="328">
        <v>43.262034414120677</v>
      </c>
    </row>
    <row r="58" spans="1:8" ht="15.75">
      <c r="A58" s="713"/>
      <c r="B58" s="48" t="s">
        <v>159</v>
      </c>
      <c r="C58" s="42" t="s">
        <v>160</v>
      </c>
      <c r="D58" s="39">
        <v>2767.6750000000002</v>
      </c>
      <c r="E58" s="39">
        <v>2421.0119999999997</v>
      </c>
      <c r="F58" s="39">
        <v>2702.723</v>
      </c>
      <c r="G58" s="35">
        <v>-12.525422963317595</v>
      </c>
      <c r="H58" s="328">
        <v>11.636084414286273</v>
      </c>
    </row>
    <row r="59" spans="1:8" ht="15.75">
      <c r="A59" s="713"/>
      <c r="B59" s="48" t="s">
        <v>161</v>
      </c>
      <c r="C59" s="42" t="s">
        <v>160</v>
      </c>
      <c r="D59" s="39">
        <v>16485.149000000001</v>
      </c>
      <c r="E59" s="39">
        <v>17007.494999999999</v>
      </c>
      <c r="F59" s="39">
        <v>18705.008999999998</v>
      </c>
      <c r="G59" s="35">
        <v>3.1685852520956672</v>
      </c>
      <c r="H59" s="328">
        <v>9.980976034389542</v>
      </c>
    </row>
    <row r="60" spans="1:8" ht="16.5">
      <c r="A60" s="713"/>
      <c r="B60" s="43" t="s">
        <v>162</v>
      </c>
      <c r="C60" s="42" t="s">
        <v>113</v>
      </c>
      <c r="D60" s="39">
        <v>26339</v>
      </c>
      <c r="E60" s="39">
        <v>22702</v>
      </c>
      <c r="F60" s="39">
        <v>20855</v>
      </c>
      <c r="G60" s="35">
        <v>-13.808420972702066</v>
      </c>
      <c r="H60" s="328">
        <v>-8.1358470619328642</v>
      </c>
    </row>
    <row r="61" spans="1:8" ht="16.5">
      <c r="A61" s="713">
        <v>14</v>
      </c>
      <c r="B61" s="40" t="s">
        <v>163</v>
      </c>
      <c r="C61" s="42"/>
      <c r="D61" s="39">
        <v>8723.2950000000001</v>
      </c>
      <c r="E61" s="39">
        <v>8045</v>
      </c>
      <c r="F61" s="39">
        <v>7985.07</v>
      </c>
      <c r="G61" s="35">
        <v>-7.7756742148465747</v>
      </c>
      <c r="H61" s="328">
        <v>-0.74493474207582722</v>
      </c>
    </row>
    <row r="62" spans="1:8" ht="15.75">
      <c r="A62" s="713"/>
      <c r="B62" s="25" t="s">
        <v>164</v>
      </c>
      <c r="C62" s="42" t="s">
        <v>165</v>
      </c>
      <c r="D62" s="39">
        <v>7377.2950000000001</v>
      </c>
      <c r="E62" s="39">
        <v>7060</v>
      </c>
      <c r="F62" s="39">
        <v>7075.07</v>
      </c>
      <c r="G62" s="35">
        <v>-4.3009666822324419</v>
      </c>
      <c r="H62" s="328">
        <v>0.21345609065154747</v>
      </c>
    </row>
    <row r="63" spans="1:8" ht="15.75">
      <c r="A63" s="713"/>
      <c r="B63" s="25" t="s">
        <v>396</v>
      </c>
      <c r="C63" s="42" t="s">
        <v>165</v>
      </c>
      <c r="D63" s="39">
        <v>1346</v>
      </c>
      <c r="E63" s="39">
        <v>985</v>
      </c>
      <c r="F63" s="39">
        <v>910</v>
      </c>
      <c r="G63" s="35">
        <v>-26.820208023774157</v>
      </c>
      <c r="H63" s="328">
        <v>-7.6142131979695478</v>
      </c>
    </row>
    <row r="64" spans="1:8" ht="16.5">
      <c r="A64" s="713">
        <v>15</v>
      </c>
      <c r="B64" s="40" t="s">
        <v>166</v>
      </c>
      <c r="C64" s="42"/>
      <c r="D64" s="39">
        <v>4552066.197555556</v>
      </c>
      <c r="E64" s="39">
        <v>4609964.1962222224</v>
      </c>
      <c r="F64" s="39">
        <v>5056398.607876</v>
      </c>
      <c r="G64" s="35">
        <v>1.2719059028130459</v>
      </c>
      <c r="H64" s="328">
        <v>9.6841188488973984</v>
      </c>
    </row>
    <row r="65" spans="1:8" ht="16.5">
      <c r="A65" s="713"/>
      <c r="B65" s="43" t="s">
        <v>167</v>
      </c>
      <c r="C65" s="42" t="s">
        <v>168</v>
      </c>
      <c r="D65" s="39">
        <v>97.100555555555559</v>
      </c>
      <c r="E65" s="39">
        <v>115.39622222222221</v>
      </c>
      <c r="F65" s="39">
        <v>85.86787600000001</v>
      </c>
      <c r="G65" s="35">
        <v>18.841979391352595</v>
      </c>
      <c r="H65" s="328">
        <v>-25.588659363006286</v>
      </c>
    </row>
    <row r="66" spans="1:8" ht="16.5">
      <c r="A66" s="713"/>
      <c r="B66" s="43" t="s">
        <v>169</v>
      </c>
      <c r="C66" s="42" t="s">
        <v>45</v>
      </c>
      <c r="D66" s="39">
        <v>3191563.2970000003</v>
      </c>
      <c r="E66" s="39">
        <v>3218314.89</v>
      </c>
      <c r="F66" s="39">
        <v>3500585.62</v>
      </c>
      <c r="G66" s="35">
        <v>0.83819716266148703</v>
      </c>
      <c r="H66" s="328">
        <v>8.7707617075344615</v>
      </c>
    </row>
    <row r="67" spans="1:8" ht="16.5">
      <c r="A67" s="713"/>
      <c r="B67" s="43" t="s">
        <v>170</v>
      </c>
      <c r="C67" s="42" t="s">
        <v>45</v>
      </c>
      <c r="D67" s="39">
        <v>1360405.8</v>
      </c>
      <c r="E67" s="39">
        <v>1391533.91</v>
      </c>
      <c r="F67" s="39">
        <v>1555727.12</v>
      </c>
      <c r="G67" s="35">
        <v>2.288148874402026</v>
      </c>
      <c r="H67" s="328">
        <v>11.79944008694693</v>
      </c>
    </row>
    <row r="68" spans="1:8" ht="16.5">
      <c r="A68" s="713"/>
      <c r="B68" s="43" t="s">
        <v>171</v>
      </c>
      <c r="C68" s="42" t="s">
        <v>45</v>
      </c>
      <c r="D68" s="39">
        <v>0</v>
      </c>
      <c r="E68" s="39">
        <v>0</v>
      </c>
      <c r="F68" s="39">
        <v>0</v>
      </c>
      <c r="G68" s="35">
        <v>0</v>
      </c>
      <c r="H68" s="328">
        <v>0</v>
      </c>
    </row>
    <row r="69" spans="1:8" ht="15.75">
      <c r="A69" s="713">
        <v>16</v>
      </c>
      <c r="B69" s="31" t="s">
        <v>172</v>
      </c>
      <c r="C69" s="42"/>
      <c r="D69" s="39">
        <v>1071712.051</v>
      </c>
      <c r="E69" s="39">
        <v>859154.13399999996</v>
      </c>
      <c r="F69" s="39">
        <v>949858.15</v>
      </c>
      <c r="G69" s="35">
        <v>-19.833491356345675</v>
      </c>
      <c r="H69" s="328">
        <v>10.557362458084853</v>
      </c>
    </row>
    <row r="70" spans="1:8" ht="16.5">
      <c r="A70" s="713"/>
      <c r="B70" s="43" t="s">
        <v>173</v>
      </c>
      <c r="C70" s="42" t="s">
        <v>113</v>
      </c>
      <c r="D70" s="39">
        <v>527618.07799999998</v>
      </c>
      <c r="E70" s="39">
        <v>435439.60600000003</v>
      </c>
      <c r="F70" s="39">
        <v>487481.57399999996</v>
      </c>
      <c r="G70" s="35">
        <v>-17.470681131589274</v>
      </c>
      <c r="H70" s="328">
        <v>11.951592662427672</v>
      </c>
    </row>
    <row r="71" spans="1:8" ht="16.5">
      <c r="A71" s="713"/>
      <c r="B71" s="43" t="s">
        <v>397</v>
      </c>
      <c r="C71" s="42" t="s">
        <v>113</v>
      </c>
      <c r="D71" s="39">
        <v>415959</v>
      </c>
      <c r="E71" s="39">
        <v>380316.29599999997</v>
      </c>
      <c r="F71" s="39">
        <v>414169</v>
      </c>
      <c r="G71" s="35">
        <v>-8.5688022136797173</v>
      </c>
      <c r="H71" s="328">
        <v>8.901197333915988</v>
      </c>
    </row>
    <row r="72" spans="1:8" ht="16.5">
      <c r="A72" s="713"/>
      <c r="B72" s="43" t="s">
        <v>174</v>
      </c>
      <c r="C72" s="42" t="s">
        <v>113</v>
      </c>
      <c r="D72" s="39">
        <v>111684.973</v>
      </c>
      <c r="E72" s="39">
        <v>29650.075000000001</v>
      </c>
      <c r="F72" s="39">
        <v>24887.43</v>
      </c>
      <c r="G72" s="35">
        <v>-73.45204623006893</v>
      </c>
      <c r="H72" s="328">
        <v>-16.062843011358325</v>
      </c>
    </row>
    <row r="73" spans="1:8" ht="16.5">
      <c r="A73" s="713"/>
      <c r="B73" s="43" t="s">
        <v>175</v>
      </c>
      <c r="C73" s="42" t="s">
        <v>51</v>
      </c>
      <c r="D73" s="39">
        <v>16450</v>
      </c>
      <c r="E73" s="39">
        <v>13748.156999999999</v>
      </c>
      <c r="F73" s="39">
        <v>23320.146000000001</v>
      </c>
      <c r="G73" s="35">
        <v>-16.424577507598798</v>
      </c>
      <c r="H73" s="328">
        <v>69.623797575194999</v>
      </c>
    </row>
    <row r="74" spans="1:8" ht="15.75">
      <c r="A74" s="713">
        <v>17</v>
      </c>
      <c r="B74" s="31" t="s">
        <v>176</v>
      </c>
      <c r="C74" s="42"/>
      <c r="D74" s="39">
        <v>19752.944</v>
      </c>
      <c r="E74" s="39">
        <v>412.5</v>
      </c>
      <c r="F74" s="39">
        <v>63057.652000000002</v>
      </c>
      <c r="G74" s="35">
        <v>-97.911703693383629</v>
      </c>
      <c r="H74" s="328">
        <v>15186.703515151516</v>
      </c>
    </row>
    <row r="75" spans="1:8" ht="16.5">
      <c r="A75" s="713"/>
      <c r="B75" s="43" t="s">
        <v>177</v>
      </c>
      <c r="C75" s="42" t="s">
        <v>113</v>
      </c>
      <c r="D75" s="39">
        <v>17431.54</v>
      </c>
      <c r="E75" s="39">
        <v>156</v>
      </c>
      <c r="F75" s="39">
        <v>60846.025000000001</v>
      </c>
      <c r="G75" s="35">
        <v>-99.105070464227481</v>
      </c>
      <c r="H75" s="328">
        <v>38903.86217948718</v>
      </c>
    </row>
    <row r="76" spans="1:8" ht="16.5">
      <c r="A76" s="713"/>
      <c r="B76" s="43" t="s">
        <v>178</v>
      </c>
      <c r="C76" s="42" t="s">
        <v>140</v>
      </c>
      <c r="D76" s="39">
        <v>2321.404</v>
      </c>
      <c r="E76" s="39">
        <v>256.5</v>
      </c>
      <c r="F76" s="39">
        <v>2211.627</v>
      </c>
      <c r="G76" s="35">
        <v>-88.950652277673342</v>
      </c>
      <c r="H76" s="328">
        <v>762.23274853801172</v>
      </c>
    </row>
    <row r="77" spans="1:8" ht="16.5">
      <c r="A77" s="713">
        <v>18</v>
      </c>
      <c r="B77" s="40" t="s">
        <v>179</v>
      </c>
      <c r="C77" s="42"/>
      <c r="D77" s="39">
        <v>440471.62</v>
      </c>
      <c r="E77" s="39">
        <v>274654.28999999998</v>
      </c>
      <c r="F77" s="39">
        <v>644127.98499999987</v>
      </c>
      <c r="G77" s="35">
        <v>-37.645406076332456</v>
      </c>
      <c r="H77" s="328">
        <v>134.52318367209918</v>
      </c>
    </row>
    <row r="78" spans="1:8" ht="16.5">
      <c r="A78" s="713"/>
      <c r="B78" s="43" t="s">
        <v>180</v>
      </c>
      <c r="C78" s="42" t="s">
        <v>113</v>
      </c>
      <c r="D78" s="39">
        <v>439811.22</v>
      </c>
      <c r="E78" s="39">
        <v>274345.08999999997</v>
      </c>
      <c r="F78" s="39">
        <v>643992.28499999992</v>
      </c>
      <c r="G78" s="35">
        <v>-37.622080218872092</v>
      </c>
      <c r="H78" s="328">
        <v>134.73803923372566</v>
      </c>
    </row>
    <row r="79" spans="1:8" ht="16.5">
      <c r="A79" s="713"/>
      <c r="B79" s="43" t="s">
        <v>399</v>
      </c>
      <c r="C79" s="42" t="s">
        <v>400</v>
      </c>
      <c r="D79" s="39">
        <v>660.4</v>
      </c>
      <c r="E79" s="39">
        <v>309.2</v>
      </c>
      <c r="F79" s="39">
        <v>135.69999999999999</v>
      </c>
      <c r="G79" s="35">
        <v>-53.179890975166565</v>
      </c>
      <c r="H79" s="328">
        <v>-56.112548512289784</v>
      </c>
    </row>
    <row r="80" spans="1:8" ht="16.5">
      <c r="A80" s="713">
        <v>19</v>
      </c>
      <c r="B80" s="40" t="s">
        <v>182</v>
      </c>
      <c r="C80" s="42"/>
      <c r="D80" s="39">
        <v>49048</v>
      </c>
      <c r="E80" s="39">
        <v>79534</v>
      </c>
      <c r="F80" s="39">
        <v>78955</v>
      </c>
      <c r="G80" s="35">
        <v>62.155439569401381</v>
      </c>
      <c r="H80" s="328">
        <v>-0.72799054492418236</v>
      </c>
    </row>
    <row r="81" spans="1:8" ht="16.5">
      <c r="A81" s="713"/>
      <c r="B81" s="43" t="s">
        <v>183</v>
      </c>
      <c r="C81" s="42" t="s">
        <v>184</v>
      </c>
      <c r="D81" s="39">
        <v>49048</v>
      </c>
      <c r="E81" s="39">
        <v>79534</v>
      </c>
      <c r="F81" s="39">
        <v>78955</v>
      </c>
      <c r="G81" s="35">
        <v>62.155439569401381</v>
      </c>
      <c r="H81" s="328">
        <v>-0.72799054492418236</v>
      </c>
    </row>
    <row r="82" spans="1:8" ht="16.5">
      <c r="A82" s="713">
        <v>20</v>
      </c>
      <c r="B82" s="40" t="s">
        <v>402</v>
      </c>
      <c r="C82" s="42"/>
      <c r="D82" s="39">
        <v>6158702</v>
      </c>
      <c r="E82" s="39">
        <v>7306929</v>
      </c>
      <c r="F82" s="39">
        <v>7677901</v>
      </c>
      <c r="G82" s="35">
        <v>18.643977253648572</v>
      </c>
      <c r="H82" s="328">
        <v>5.0769892522563254</v>
      </c>
    </row>
    <row r="83" spans="1:8" ht="16.5">
      <c r="A83" s="713"/>
      <c r="B83" s="43" t="s">
        <v>185</v>
      </c>
      <c r="C83" s="42" t="s">
        <v>186</v>
      </c>
      <c r="D83" s="39">
        <v>7000</v>
      </c>
      <c r="E83" s="39">
        <v>6500</v>
      </c>
      <c r="F83" s="39">
        <v>6000</v>
      </c>
      <c r="G83" s="35">
        <v>-7.1428571428571388</v>
      </c>
      <c r="H83" s="328">
        <v>-7.6923076923076934</v>
      </c>
    </row>
    <row r="84" spans="1:8" ht="16.5" hidden="1">
      <c r="A84" s="713"/>
      <c r="B84" s="43" t="s">
        <v>187</v>
      </c>
      <c r="C84" s="42" t="s">
        <v>186</v>
      </c>
      <c r="D84" s="39">
        <v>0</v>
      </c>
      <c r="E84" s="39">
        <v>0</v>
      </c>
      <c r="F84" s="39">
        <v>0</v>
      </c>
      <c r="G84" s="35">
        <v>0</v>
      </c>
      <c r="H84" s="328">
        <v>0</v>
      </c>
    </row>
    <row r="85" spans="1:8" ht="16.5">
      <c r="A85" s="713"/>
      <c r="B85" s="43" t="s">
        <v>401</v>
      </c>
      <c r="C85" s="42" t="s">
        <v>186</v>
      </c>
      <c r="D85" s="39">
        <v>6151702</v>
      </c>
      <c r="E85" s="39">
        <v>7300429</v>
      </c>
      <c r="F85" s="39">
        <v>7671901</v>
      </c>
      <c r="G85" s="35">
        <v>18.673320001521532</v>
      </c>
      <c r="H85" s="328">
        <v>5.0883585060549166</v>
      </c>
    </row>
    <row r="86" spans="1:8" ht="16.5">
      <c r="A86" s="713">
        <v>21</v>
      </c>
      <c r="B86" s="40" t="s">
        <v>403</v>
      </c>
      <c r="C86" s="42"/>
      <c r="D86" s="39">
        <v>180.52700000000002</v>
      </c>
      <c r="E86" s="39">
        <v>175.00899999999999</v>
      </c>
      <c r="F86" s="39">
        <v>172.62099999999998</v>
      </c>
      <c r="G86" s="35">
        <v>-3.0566064909958328</v>
      </c>
      <c r="H86" s="328">
        <v>-1.3645012542212243</v>
      </c>
    </row>
    <row r="87" spans="1:8" ht="17.25" thickBot="1">
      <c r="A87" s="714"/>
      <c r="B87" s="329" t="s">
        <v>404</v>
      </c>
      <c r="C87" s="330" t="s">
        <v>408</v>
      </c>
      <c r="D87" s="331">
        <v>180.52700000000002</v>
      </c>
      <c r="E87" s="331">
        <v>175.00899999999999</v>
      </c>
      <c r="F87" s="331">
        <v>172.62099999999998</v>
      </c>
      <c r="G87" s="332">
        <v>-3.0566064909958328</v>
      </c>
      <c r="H87" s="333">
        <v>-1.3645012542212243</v>
      </c>
    </row>
    <row r="88" spans="1:8" ht="17.25" thickTop="1">
      <c r="A88" s="135"/>
      <c r="B88" s="136"/>
      <c r="C88" s="137"/>
      <c r="D88" s="138"/>
      <c r="E88" s="138"/>
      <c r="F88" s="138"/>
      <c r="G88" s="110"/>
      <c r="H88" s="110"/>
    </row>
    <row r="89" spans="1:8">
      <c r="A89" s="4" t="s">
        <v>190</v>
      </c>
    </row>
  </sheetData>
  <mergeCells count="29">
    <mergeCell ref="A1:H1"/>
    <mergeCell ref="A2:H2"/>
    <mergeCell ref="A3:A5"/>
    <mergeCell ref="B3:B5"/>
    <mergeCell ref="C3:C5"/>
    <mergeCell ref="D3:H3"/>
    <mergeCell ref="G4:G5"/>
    <mergeCell ref="H4:H5"/>
    <mergeCell ref="A50:A52"/>
    <mergeCell ref="A6:A9"/>
    <mergeCell ref="A10:A11"/>
    <mergeCell ref="A12:A15"/>
    <mergeCell ref="A16:A22"/>
    <mergeCell ref="A23:A26"/>
    <mergeCell ref="A27:A28"/>
    <mergeCell ref="A29:A36"/>
    <mergeCell ref="A37:A40"/>
    <mergeCell ref="A41:A43"/>
    <mergeCell ref="A44:A47"/>
    <mergeCell ref="A48:A49"/>
    <mergeCell ref="A80:A81"/>
    <mergeCell ref="A82:A85"/>
    <mergeCell ref="A86:A87"/>
    <mergeCell ref="A53:A60"/>
    <mergeCell ref="A61:A63"/>
    <mergeCell ref="A64:A68"/>
    <mergeCell ref="A69:A73"/>
    <mergeCell ref="A74:A76"/>
    <mergeCell ref="A77:A79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  <hyperlink ref="D5" r:id="rId4" display="cf=j=@)^^÷^&amp;                        -;fpg–kf}if_ "/>
  </hyperlinks>
  <pageMargins left="0.7" right="0.7" top="0.75" bottom="0.75" header="0.3" footer="0.3"/>
  <pageSetup paperSize="9" scale="73" fitToHeight="0" orientation="portrait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  <pageSetUpPr fitToPage="1"/>
  </sheetPr>
  <dimension ref="A1:DH88"/>
  <sheetViews>
    <sheetView view="pageBreakPreview" zoomScaleSheetLayoutView="100" workbookViewId="0">
      <pane xSplit="3" ySplit="5" topLeftCell="BH83" activePane="bottomRight" state="frozen"/>
      <selection activeCell="G99" sqref="G99"/>
      <selection pane="topRight" activeCell="G99" sqref="G99"/>
      <selection pane="bottomLeft" activeCell="G99" sqref="G99"/>
      <selection pane="bottomRight" activeCell="AJ93" sqref="AJ93"/>
    </sheetView>
  </sheetViews>
  <sheetFormatPr defaultColWidth="13.7109375" defaultRowHeight="15"/>
  <cols>
    <col min="1" max="1" width="5.7109375" bestFit="1" customWidth="1"/>
    <col min="2" max="2" width="24.85546875" bestFit="1" customWidth="1"/>
    <col min="3" max="3" width="10.28515625" customWidth="1"/>
    <col min="14" max="14" width="14.28515625" bestFit="1" customWidth="1"/>
    <col min="15" max="16" width="15" bestFit="1" customWidth="1"/>
    <col min="24" max="24" width="17.28515625" customWidth="1"/>
    <col min="25" max="28" width="13.7109375" customWidth="1"/>
    <col min="39" max="39" width="15.42578125" bestFit="1" customWidth="1"/>
    <col min="40" max="40" width="15" bestFit="1" customWidth="1"/>
    <col min="41" max="41" width="15.28515625" bestFit="1" customWidth="1"/>
  </cols>
  <sheetData>
    <row r="1" spans="1:112" ht="18">
      <c r="A1" s="726" t="s">
        <v>287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726"/>
      <c r="AL1" s="726"/>
      <c r="AM1" s="726"/>
      <c r="AN1" s="726"/>
      <c r="AO1" s="726"/>
      <c r="AP1" s="726"/>
      <c r="AQ1" s="726"/>
    </row>
    <row r="2" spans="1:112" ht="18.75" thickBot="1">
      <c r="A2" s="726" t="s">
        <v>326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26"/>
      <c r="AA2" s="726"/>
      <c r="AB2" s="726"/>
      <c r="AC2" s="726"/>
      <c r="AD2" s="726"/>
      <c r="AE2" s="726"/>
      <c r="AF2" s="726"/>
      <c r="AG2" s="726"/>
      <c r="AH2" s="726"/>
      <c r="AI2" s="726"/>
      <c r="AJ2" s="726"/>
      <c r="AK2" s="726"/>
      <c r="AL2" s="726"/>
      <c r="AM2" s="726"/>
      <c r="AN2" s="726"/>
      <c r="AO2" s="726"/>
      <c r="AP2" s="726"/>
      <c r="AQ2" s="726"/>
    </row>
    <row r="3" spans="1:112" s="470" customFormat="1" ht="16.5" thickTop="1">
      <c r="A3" s="727" t="s">
        <v>97</v>
      </c>
      <c r="B3" s="729" t="s">
        <v>273</v>
      </c>
      <c r="C3" s="729" t="s">
        <v>40</v>
      </c>
      <c r="D3" s="731" t="s">
        <v>476</v>
      </c>
      <c r="E3" s="731"/>
      <c r="F3" s="731"/>
      <c r="G3" s="731"/>
      <c r="H3" s="731"/>
      <c r="I3" s="731" t="s">
        <v>419</v>
      </c>
      <c r="J3" s="731"/>
      <c r="K3" s="731"/>
      <c r="L3" s="731"/>
      <c r="M3" s="731"/>
      <c r="N3" s="731" t="s">
        <v>299</v>
      </c>
      <c r="O3" s="731"/>
      <c r="P3" s="731"/>
      <c r="Q3" s="731"/>
      <c r="R3" s="731"/>
      <c r="S3" s="731" t="s">
        <v>300</v>
      </c>
      <c r="T3" s="731"/>
      <c r="U3" s="731"/>
      <c r="V3" s="731"/>
      <c r="W3" s="731"/>
      <c r="X3" s="731" t="s">
        <v>302</v>
      </c>
      <c r="Y3" s="731"/>
      <c r="Z3" s="731"/>
      <c r="AA3" s="731"/>
      <c r="AB3" s="731"/>
      <c r="AC3" s="731" t="s">
        <v>301</v>
      </c>
      <c r="AD3" s="731"/>
      <c r="AE3" s="731"/>
      <c r="AF3" s="731"/>
      <c r="AG3" s="731"/>
      <c r="AH3" s="731" t="s">
        <v>312</v>
      </c>
      <c r="AI3" s="731"/>
      <c r="AJ3" s="731"/>
      <c r="AK3" s="731"/>
      <c r="AL3" s="731"/>
      <c r="AM3" s="731" t="s">
        <v>34</v>
      </c>
      <c r="AN3" s="731"/>
      <c r="AO3" s="731"/>
      <c r="AP3" s="731"/>
      <c r="AQ3" s="732"/>
    </row>
    <row r="4" spans="1:112" ht="15" customHeight="1">
      <c r="A4" s="728"/>
      <c r="B4" s="730"/>
      <c r="C4" s="730"/>
      <c r="D4" s="234" t="s">
        <v>4</v>
      </c>
      <c r="E4" s="234" t="s">
        <v>481</v>
      </c>
      <c r="F4" s="234" t="s">
        <v>482</v>
      </c>
      <c r="G4" s="638" t="s">
        <v>478</v>
      </c>
      <c r="H4" s="638" t="s">
        <v>479</v>
      </c>
      <c r="I4" s="234" t="s">
        <v>4</v>
      </c>
      <c r="J4" s="234" t="s">
        <v>481</v>
      </c>
      <c r="K4" s="234" t="s">
        <v>482</v>
      </c>
      <c r="L4" s="638" t="s">
        <v>478</v>
      </c>
      <c r="M4" s="638" t="s">
        <v>479</v>
      </c>
      <c r="N4" s="234" t="s">
        <v>4</v>
      </c>
      <c r="O4" s="234" t="s">
        <v>481</v>
      </c>
      <c r="P4" s="234" t="s">
        <v>482</v>
      </c>
      <c r="Q4" s="638" t="s">
        <v>478</v>
      </c>
      <c r="R4" s="638" t="s">
        <v>479</v>
      </c>
      <c r="S4" s="234" t="s">
        <v>4</v>
      </c>
      <c r="T4" s="234" t="s">
        <v>481</v>
      </c>
      <c r="U4" s="234" t="s">
        <v>482</v>
      </c>
      <c r="V4" s="638" t="s">
        <v>478</v>
      </c>
      <c r="W4" s="638" t="s">
        <v>479</v>
      </c>
      <c r="X4" s="249" t="s">
        <v>4</v>
      </c>
      <c r="Y4" s="249" t="s">
        <v>5</v>
      </c>
      <c r="Z4" s="249" t="s">
        <v>6</v>
      </c>
      <c r="AA4" s="725" t="s">
        <v>7</v>
      </c>
      <c r="AB4" s="725" t="s">
        <v>8</v>
      </c>
      <c r="AC4" s="234" t="s">
        <v>4</v>
      </c>
      <c r="AD4" s="234" t="s">
        <v>481</v>
      </c>
      <c r="AE4" s="234" t="s">
        <v>482</v>
      </c>
      <c r="AF4" s="638" t="s">
        <v>478</v>
      </c>
      <c r="AG4" s="638" t="s">
        <v>479</v>
      </c>
      <c r="AH4" s="234" t="s">
        <v>4</v>
      </c>
      <c r="AI4" s="234" t="s">
        <v>481</v>
      </c>
      <c r="AJ4" s="234" t="s">
        <v>482</v>
      </c>
      <c r="AK4" s="638" t="s">
        <v>478</v>
      </c>
      <c r="AL4" s="638" t="s">
        <v>479</v>
      </c>
      <c r="AM4" s="234" t="s">
        <v>4</v>
      </c>
      <c r="AN4" s="234" t="s">
        <v>481</v>
      </c>
      <c r="AO4" s="234" t="s">
        <v>482</v>
      </c>
      <c r="AP4" s="638" t="s">
        <v>478</v>
      </c>
      <c r="AQ4" s="665" t="s">
        <v>479</v>
      </c>
    </row>
    <row r="5" spans="1:112" ht="30">
      <c r="A5" s="728"/>
      <c r="B5" s="730"/>
      <c r="C5" s="730"/>
      <c r="D5" s="612" t="s">
        <v>477</v>
      </c>
      <c r="E5" s="612" t="s">
        <v>520</v>
      </c>
      <c r="F5" s="316" t="s">
        <v>553</v>
      </c>
      <c r="G5" s="638"/>
      <c r="H5" s="638"/>
      <c r="I5" s="612" t="s">
        <v>477</v>
      </c>
      <c r="J5" s="612" t="s">
        <v>520</v>
      </c>
      <c r="K5" s="612" t="s">
        <v>553</v>
      </c>
      <c r="L5" s="638"/>
      <c r="M5" s="638"/>
      <c r="N5" s="612" t="s">
        <v>477</v>
      </c>
      <c r="O5" s="612" t="s">
        <v>520</v>
      </c>
      <c r="P5" s="612" t="s">
        <v>553</v>
      </c>
      <c r="Q5" s="638"/>
      <c r="R5" s="638"/>
      <c r="S5" s="612" t="s">
        <v>477</v>
      </c>
      <c r="T5" s="612" t="s">
        <v>520</v>
      </c>
      <c r="U5" s="612" t="s">
        <v>553</v>
      </c>
      <c r="V5" s="638"/>
      <c r="W5" s="638"/>
      <c r="X5" s="612" t="s">
        <v>477</v>
      </c>
      <c r="Y5" s="612" t="s">
        <v>520</v>
      </c>
      <c r="Z5" s="612" t="s">
        <v>553</v>
      </c>
      <c r="AA5" s="725"/>
      <c r="AB5" s="725"/>
      <c r="AC5" s="612" t="s">
        <v>477</v>
      </c>
      <c r="AD5" s="612" t="s">
        <v>520</v>
      </c>
      <c r="AE5" s="612" t="s">
        <v>553</v>
      </c>
      <c r="AF5" s="638"/>
      <c r="AG5" s="638"/>
      <c r="AH5" s="612" t="s">
        <v>477</v>
      </c>
      <c r="AI5" s="612" t="s">
        <v>520</v>
      </c>
      <c r="AJ5" s="612" t="s">
        <v>553</v>
      </c>
      <c r="AK5" s="638"/>
      <c r="AL5" s="638"/>
      <c r="AM5" s="612" t="s">
        <v>477</v>
      </c>
      <c r="AN5" s="612" t="s">
        <v>520</v>
      </c>
      <c r="AO5" s="612" t="s">
        <v>553</v>
      </c>
      <c r="AP5" s="638"/>
      <c r="AQ5" s="665"/>
    </row>
    <row r="6" spans="1:112" s="171" customFormat="1" ht="16.5">
      <c r="A6" s="723">
        <v>1</v>
      </c>
      <c r="B6" s="342" t="s">
        <v>104</v>
      </c>
      <c r="C6" s="344"/>
      <c r="D6" s="179">
        <v>0</v>
      </c>
      <c r="E6" s="179">
        <v>0</v>
      </c>
      <c r="F6" s="179"/>
      <c r="G6" s="180">
        <f t="shared" ref="G6:H69" si="0">IFERROR(E6/D6*100-100,0)</f>
        <v>0</v>
      </c>
      <c r="H6" s="180">
        <f t="shared" si="0"/>
        <v>0</v>
      </c>
      <c r="I6" s="179"/>
      <c r="J6" s="179"/>
      <c r="K6" s="179"/>
      <c r="L6" s="180">
        <f t="shared" ref="L6:M69" si="1">IFERROR(J6/I6*100-100,0)</f>
        <v>0</v>
      </c>
      <c r="M6" s="180">
        <f t="shared" si="1"/>
        <v>0</v>
      </c>
      <c r="N6" s="179">
        <v>0</v>
      </c>
      <c r="O6" s="179"/>
      <c r="P6" s="179"/>
      <c r="Q6" s="182">
        <f t="shared" ref="Q6:R69" si="2">IFERROR(O6/N6*100-100,0)</f>
        <v>0</v>
      </c>
      <c r="R6" s="180">
        <f t="shared" si="2"/>
        <v>0</v>
      </c>
      <c r="S6" s="180">
        <v>0</v>
      </c>
      <c r="T6" s="180">
        <v>0</v>
      </c>
      <c r="U6" s="180">
        <v>0</v>
      </c>
      <c r="V6" s="180"/>
      <c r="W6" s="180"/>
      <c r="X6" s="180">
        <v>0</v>
      </c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>
        <f t="shared" ref="AM6:AO6" si="3">SUM(AM7:AM9)</f>
        <v>86335.717000000004</v>
      </c>
      <c r="AN6" s="180">
        <f t="shared" si="3"/>
        <v>56226.276999999995</v>
      </c>
      <c r="AO6" s="180">
        <f t="shared" si="3"/>
        <v>146019.69</v>
      </c>
      <c r="AP6" s="182">
        <f>IFERROR(AN6/AM6*100-100,0)</f>
        <v>-34.874836332221577</v>
      </c>
      <c r="AQ6" s="334">
        <f>IFERROR(AO6/AN6*100-100,0)</f>
        <v>159.70008649158831</v>
      </c>
    </row>
    <row r="7" spans="1:112" s="173" customFormat="1" ht="15.75">
      <c r="A7" s="723"/>
      <c r="B7" s="181" t="s">
        <v>105</v>
      </c>
      <c r="C7" s="181" t="s">
        <v>106</v>
      </c>
      <c r="D7" s="531">
        <v>2251</v>
      </c>
      <c r="E7" s="531">
        <v>2108</v>
      </c>
      <c r="F7" s="531">
        <v>2099.1800000000003</v>
      </c>
      <c r="G7" s="532">
        <f t="shared" si="0"/>
        <v>-6.3527321190581887</v>
      </c>
      <c r="H7" s="532">
        <f t="shared" si="0"/>
        <v>-0.4184060721062508</v>
      </c>
      <c r="I7" s="531">
        <v>2361.2799999999997</v>
      </c>
      <c r="J7" s="531">
        <v>1303.24</v>
      </c>
      <c r="K7" s="531">
        <v>2050.91</v>
      </c>
      <c r="L7" s="532">
        <f t="shared" si="1"/>
        <v>-44.807900799566333</v>
      </c>
      <c r="M7" s="532">
        <f t="shared" si="1"/>
        <v>57.370092998987133</v>
      </c>
      <c r="N7" s="531">
        <v>0</v>
      </c>
      <c r="O7" s="531"/>
      <c r="P7" s="531"/>
      <c r="Q7" s="532">
        <f t="shared" si="2"/>
        <v>0</v>
      </c>
      <c r="R7" s="532">
        <f t="shared" si="2"/>
        <v>0</v>
      </c>
      <c r="S7" s="533">
        <v>0</v>
      </c>
      <c r="T7" s="533">
        <v>0</v>
      </c>
      <c r="U7" s="531">
        <v>0</v>
      </c>
      <c r="V7" s="532"/>
      <c r="W7" s="532">
        <v>0</v>
      </c>
      <c r="X7" s="533">
        <v>0</v>
      </c>
      <c r="Y7" s="533"/>
      <c r="Z7" s="533"/>
      <c r="AA7" s="532">
        <f>IFERROR(Y7/X7*100-100,0)</f>
        <v>0</v>
      </c>
      <c r="AB7" s="532">
        <f>IFERROR(Z7/Y7*100-100,0)</f>
        <v>0</v>
      </c>
      <c r="AC7" s="533"/>
      <c r="AD7" s="533"/>
      <c r="AE7" s="533"/>
      <c r="AF7" s="532">
        <f>IFERROR(AD7/AC7*100-100,0)</f>
        <v>0</v>
      </c>
      <c r="AG7" s="532">
        <f>IFERROR(AE7/AD7*100-100,0)</f>
        <v>0</v>
      </c>
      <c r="AH7" s="533"/>
      <c r="AI7" s="533"/>
      <c r="AJ7" s="533"/>
      <c r="AK7" s="532">
        <v>0</v>
      </c>
      <c r="AL7" s="182">
        <v>0</v>
      </c>
      <c r="AM7" s="180">
        <f>D7+I7+N7+S7+X7+AC7+AH7</f>
        <v>4612.28</v>
      </c>
      <c r="AN7" s="180">
        <f t="shared" ref="AN7:AO9" si="4">E7+J7+O7+T7+Y7+AD7+AI7</f>
        <v>3411.24</v>
      </c>
      <c r="AO7" s="180">
        <f t="shared" si="4"/>
        <v>4150.09</v>
      </c>
      <c r="AP7" s="182">
        <f>IFERROR(AN7/AM7*100-100,0)</f>
        <v>-26.040049606702112</v>
      </c>
      <c r="AQ7" s="334">
        <f>IFERROR(AO7/AN7*100-100,0)</f>
        <v>21.659279323647723</v>
      </c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</row>
    <row r="8" spans="1:112" ht="15.75">
      <c r="A8" s="723"/>
      <c r="B8" s="181" t="s">
        <v>107</v>
      </c>
      <c r="C8" s="181" t="s">
        <v>106</v>
      </c>
      <c r="D8" s="531">
        <v>2373</v>
      </c>
      <c r="E8" s="531">
        <v>2369</v>
      </c>
      <c r="F8" s="531">
        <v>3452</v>
      </c>
      <c r="G8" s="532">
        <f t="shared" si="0"/>
        <v>-0.16856300042140049</v>
      </c>
      <c r="H8" s="532">
        <f t="shared" si="0"/>
        <v>45.71549176867876</v>
      </c>
      <c r="I8" s="531">
        <v>13349.603000000001</v>
      </c>
      <c r="J8" s="531">
        <v>16800.021000000001</v>
      </c>
      <c r="K8" s="531">
        <v>17574.150000000001</v>
      </c>
      <c r="L8" s="532">
        <f t="shared" si="1"/>
        <v>25.846596336984689</v>
      </c>
      <c r="M8" s="532">
        <f t="shared" si="1"/>
        <v>4.6079049544045318</v>
      </c>
      <c r="N8" s="531">
        <v>0</v>
      </c>
      <c r="O8" s="531"/>
      <c r="P8" s="531"/>
      <c r="Q8" s="532">
        <f t="shared" si="2"/>
        <v>0</v>
      </c>
      <c r="R8" s="532">
        <f t="shared" si="2"/>
        <v>0</v>
      </c>
      <c r="S8" s="533">
        <v>2798</v>
      </c>
      <c r="T8" s="533">
        <v>2885</v>
      </c>
      <c r="U8" s="531">
        <v>2937</v>
      </c>
      <c r="V8" s="532">
        <f>IFERROR(T8/S8*100-100,0)</f>
        <v>3.1093638313080874</v>
      </c>
      <c r="W8" s="532">
        <f>IFERROR(U8/T8*100-100,0)</f>
        <v>1.802426343154238</v>
      </c>
      <c r="X8" s="533">
        <v>4331</v>
      </c>
      <c r="Y8" s="533">
        <v>4136</v>
      </c>
      <c r="Z8" s="533">
        <v>4075</v>
      </c>
      <c r="AA8" s="532">
        <f t="shared" ref="AA8:AB71" si="5">IFERROR(Y8/X8*100-100,0)</f>
        <v>-4.5024243823597345</v>
      </c>
      <c r="AB8" s="532">
        <f t="shared" si="5"/>
        <v>-1.4748549323017386</v>
      </c>
      <c r="AC8" s="533"/>
      <c r="AD8" s="533"/>
      <c r="AE8" s="533"/>
      <c r="AF8" s="532">
        <f t="shared" ref="AF8:AG71" si="6">IFERROR(AD8/AC8*100-100,0)</f>
        <v>0</v>
      </c>
      <c r="AG8" s="532">
        <f t="shared" si="6"/>
        <v>0</v>
      </c>
      <c r="AH8" s="533">
        <v>4663</v>
      </c>
      <c r="AI8" s="533">
        <v>2300</v>
      </c>
      <c r="AJ8" s="533">
        <v>2200</v>
      </c>
      <c r="AK8" s="532">
        <f>IFERROR(AI8/AH8*100-100,0)</f>
        <v>-50.675530774179713</v>
      </c>
      <c r="AL8" s="182">
        <f>IFERROR(AJ8/AI8*100-100,0)</f>
        <v>-4.3478260869565162</v>
      </c>
      <c r="AM8" s="180">
        <f t="shared" ref="AM8:AO11" si="7">D8+I8+N8+S8+X8+AC8+AH8</f>
        <v>27514.603000000003</v>
      </c>
      <c r="AN8" s="180">
        <f t="shared" si="4"/>
        <v>28490.021000000001</v>
      </c>
      <c r="AO8" s="180">
        <f t="shared" si="4"/>
        <v>30238.15</v>
      </c>
      <c r="AP8" s="182">
        <f t="shared" ref="AP8:AQ71" si="8">IFERROR(AN8/AM8*100-100,0)</f>
        <v>3.5450920371266079</v>
      </c>
      <c r="AQ8" s="334">
        <f t="shared" si="8"/>
        <v>6.1359344031371563</v>
      </c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</row>
    <row r="9" spans="1:112" ht="15.75">
      <c r="A9" s="723"/>
      <c r="B9" s="181" t="s">
        <v>108</v>
      </c>
      <c r="C9" s="181" t="s">
        <v>106</v>
      </c>
      <c r="D9" s="531">
        <v>3914</v>
      </c>
      <c r="E9" s="531">
        <v>2621</v>
      </c>
      <c r="F9" s="531">
        <v>40600</v>
      </c>
      <c r="G9" s="532">
        <f t="shared" si="0"/>
        <v>-33.035258048032702</v>
      </c>
      <c r="H9" s="532">
        <f t="shared" si="0"/>
        <v>1449.0270888973673</v>
      </c>
      <c r="I9" s="531">
        <v>50294.834000000003</v>
      </c>
      <c r="J9" s="531">
        <v>21704.015999999996</v>
      </c>
      <c r="K9" s="531">
        <v>71031.45</v>
      </c>
      <c r="L9" s="532">
        <f t="shared" si="1"/>
        <v>-56.84643078849809</v>
      </c>
      <c r="M9" s="532">
        <f t="shared" si="1"/>
        <v>227.27330278414837</v>
      </c>
      <c r="N9" s="531">
        <v>0</v>
      </c>
      <c r="O9" s="531"/>
      <c r="P9" s="531"/>
      <c r="Q9" s="532">
        <f t="shared" si="2"/>
        <v>0</v>
      </c>
      <c r="R9" s="532">
        <f t="shared" si="2"/>
        <v>0</v>
      </c>
      <c r="S9" s="533">
        <v>0</v>
      </c>
      <c r="T9" s="533"/>
      <c r="U9" s="531"/>
      <c r="V9" s="532">
        <f t="shared" ref="V9:W72" si="9">IFERROR(T9/S9*100-100,0)</f>
        <v>0</v>
      </c>
      <c r="W9" s="532">
        <f t="shared" si="9"/>
        <v>0</v>
      </c>
      <c r="X9" s="533">
        <v>0</v>
      </c>
      <c r="Y9" s="533"/>
      <c r="Z9" s="533"/>
      <c r="AA9" s="532">
        <f t="shared" si="5"/>
        <v>0</v>
      </c>
      <c r="AB9" s="532">
        <f t="shared" si="5"/>
        <v>0</v>
      </c>
      <c r="AC9" s="533"/>
      <c r="AD9" s="533"/>
      <c r="AE9" s="533"/>
      <c r="AF9" s="532">
        <f t="shared" si="6"/>
        <v>0</v>
      </c>
      <c r="AG9" s="532">
        <f t="shared" si="6"/>
        <v>0</v>
      </c>
      <c r="AH9" s="533"/>
      <c r="AI9" s="533"/>
      <c r="AJ9" s="533"/>
      <c r="AK9" s="532">
        <f t="shared" ref="AK9:AL72" si="10">IFERROR(AI9/AH9*100-100,0)</f>
        <v>0</v>
      </c>
      <c r="AL9" s="182">
        <f t="shared" si="10"/>
        <v>0</v>
      </c>
      <c r="AM9" s="180">
        <f t="shared" si="7"/>
        <v>54208.834000000003</v>
      </c>
      <c r="AN9" s="180">
        <f t="shared" si="4"/>
        <v>24325.015999999996</v>
      </c>
      <c r="AO9" s="180">
        <f t="shared" si="4"/>
        <v>111631.45</v>
      </c>
      <c r="AP9" s="182">
        <f t="shared" si="8"/>
        <v>-55.127210446917204</v>
      </c>
      <c r="AQ9" s="334">
        <f t="shared" si="8"/>
        <v>358.91624490606711</v>
      </c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</row>
    <row r="10" spans="1:112" s="171" customFormat="1" ht="16.5">
      <c r="A10" s="723">
        <v>2</v>
      </c>
      <c r="B10" s="342" t="s">
        <v>109</v>
      </c>
      <c r="C10" s="344"/>
      <c r="D10" s="531">
        <v>0</v>
      </c>
      <c r="E10" s="531"/>
      <c r="F10" s="531"/>
      <c r="G10" s="532">
        <f t="shared" si="0"/>
        <v>0</v>
      </c>
      <c r="H10" s="532">
        <f t="shared" si="0"/>
        <v>0</v>
      </c>
      <c r="I10" s="531">
        <v>0</v>
      </c>
      <c r="J10" s="531"/>
      <c r="K10" s="531"/>
      <c r="L10" s="532">
        <f t="shared" si="1"/>
        <v>0</v>
      </c>
      <c r="M10" s="532">
        <f t="shared" si="1"/>
        <v>0</v>
      </c>
      <c r="N10" s="531">
        <v>0</v>
      </c>
      <c r="O10" s="531"/>
      <c r="P10" s="531"/>
      <c r="Q10" s="532">
        <f t="shared" si="2"/>
        <v>0</v>
      </c>
      <c r="R10" s="532">
        <f t="shared" si="2"/>
        <v>0</v>
      </c>
      <c r="S10" s="533">
        <v>0</v>
      </c>
      <c r="T10" s="533"/>
      <c r="U10" s="531"/>
      <c r="V10" s="532">
        <f t="shared" si="9"/>
        <v>0</v>
      </c>
      <c r="W10" s="532">
        <f t="shared" si="9"/>
        <v>0</v>
      </c>
      <c r="X10" s="533">
        <v>0</v>
      </c>
      <c r="Y10" s="533"/>
      <c r="Z10" s="533"/>
      <c r="AA10" s="532">
        <f t="shared" si="5"/>
        <v>0</v>
      </c>
      <c r="AB10" s="532">
        <f t="shared" si="5"/>
        <v>0</v>
      </c>
      <c r="AC10" s="533"/>
      <c r="AD10" s="533"/>
      <c r="AE10" s="533"/>
      <c r="AF10" s="532">
        <f t="shared" si="6"/>
        <v>0</v>
      </c>
      <c r="AG10" s="532">
        <f t="shared" si="6"/>
        <v>0</v>
      </c>
      <c r="AH10" s="533"/>
      <c r="AI10" s="533"/>
      <c r="AJ10" s="533"/>
      <c r="AK10" s="532">
        <f t="shared" si="10"/>
        <v>0</v>
      </c>
      <c r="AL10" s="182">
        <f t="shared" si="10"/>
        <v>0</v>
      </c>
      <c r="AM10" s="180">
        <f>AM11</f>
        <v>42700.876099999994</v>
      </c>
      <c r="AN10" s="180">
        <f t="shared" ref="AN10:AO10" si="11">AN11</f>
        <v>43014.775000000001</v>
      </c>
      <c r="AO10" s="180">
        <f t="shared" si="11"/>
        <v>42737.066000000006</v>
      </c>
      <c r="AP10" s="182">
        <f t="shared" si="8"/>
        <v>0.73511114681792833</v>
      </c>
      <c r="AQ10" s="334">
        <f t="shared" si="8"/>
        <v>-0.6456130480747504</v>
      </c>
    </row>
    <row r="11" spans="1:112" s="173" customFormat="1" ht="16.5">
      <c r="A11" s="723"/>
      <c r="B11" s="183" t="s">
        <v>110</v>
      </c>
      <c r="C11" s="181" t="s">
        <v>43</v>
      </c>
      <c r="D11" s="531">
        <v>5525.3640999999998</v>
      </c>
      <c r="E11" s="531">
        <v>5220</v>
      </c>
      <c r="F11" s="531">
        <v>5361.1629999999996</v>
      </c>
      <c r="G11" s="532">
        <f t="shared" si="0"/>
        <v>-5.5265878315602635</v>
      </c>
      <c r="H11" s="532">
        <f t="shared" si="0"/>
        <v>2.7042720306513388</v>
      </c>
      <c r="I11" s="531">
        <v>0</v>
      </c>
      <c r="J11" s="531"/>
      <c r="K11" s="531"/>
      <c r="L11" s="532">
        <f t="shared" si="1"/>
        <v>0</v>
      </c>
      <c r="M11" s="532">
        <f t="shared" si="1"/>
        <v>0</v>
      </c>
      <c r="N11" s="532">
        <v>26955.831999999999</v>
      </c>
      <c r="O11" s="532">
        <v>26971.905000000002</v>
      </c>
      <c r="P11" s="532">
        <v>26196.383000000002</v>
      </c>
      <c r="Q11" s="532">
        <f t="shared" si="2"/>
        <v>5.9627170847491584E-2</v>
      </c>
      <c r="R11" s="532">
        <f t="shared" si="2"/>
        <v>-2.8752956085230181</v>
      </c>
      <c r="S11" s="533">
        <v>8759.68</v>
      </c>
      <c r="T11" s="533">
        <v>9180.8700000000008</v>
      </c>
      <c r="U11" s="531">
        <v>9500.52</v>
      </c>
      <c r="V11" s="532">
        <f t="shared" si="9"/>
        <v>4.8082806677869598</v>
      </c>
      <c r="W11" s="532">
        <f t="shared" si="9"/>
        <v>3.4816961791202914</v>
      </c>
      <c r="X11" s="533">
        <v>0</v>
      </c>
      <c r="Y11" s="533"/>
      <c r="Z11" s="533"/>
      <c r="AA11" s="532">
        <f t="shared" si="5"/>
        <v>0</v>
      </c>
      <c r="AB11" s="532">
        <f t="shared" si="5"/>
        <v>0</v>
      </c>
      <c r="AC11" s="531">
        <v>1460</v>
      </c>
      <c r="AD11" s="531">
        <v>1642</v>
      </c>
      <c r="AE11" s="531">
        <v>1679</v>
      </c>
      <c r="AF11" s="532">
        <f t="shared" si="6"/>
        <v>12.465753424657549</v>
      </c>
      <c r="AG11" s="532">
        <f t="shared" si="6"/>
        <v>2.2533495736906133</v>
      </c>
      <c r="AH11" s="533"/>
      <c r="AI11" s="533"/>
      <c r="AJ11" s="533"/>
      <c r="AK11" s="532"/>
      <c r="AL11" s="182">
        <f t="shared" si="10"/>
        <v>0</v>
      </c>
      <c r="AM11" s="180">
        <f t="shared" si="7"/>
        <v>42700.876099999994</v>
      </c>
      <c r="AN11" s="180">
        <f t="shared" si="7"/>
        <v>43014.775000000001</v>
      </c>
      <c r="AO11" s="180">
        <f t="shared" si="7"/>
        <v>42737.066000000006</v>
      </c>
      <c r="AP11" s="182">
        <f t="shared" si="8"/>
        <v>0.73511114681792833</v>
      </c>
      <c r="AQ11" s="334">
        <f t="shared" si="8"/>
        <v>-0.6456130480747504</v>
      </c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</row>
    <row r="12" spans="1:112" s="171" customFormat="1" ht="15.75">
      <c r="A12" s="723">
        <v>3</v>
      </c>
      <c r="B12" s="345" t="s">
        <v>111</v>
      </c>
      <c r="C12" s="346"/>
      <c r="D12" s="531">
        <v>0</v>
      </c>
      <c r="E12" s="531"/>
      <c r="F12" s="531"/>
      <c r="G12" s="532">
        <f t="shared" si="0"/>
        <v>0</v>
      </c>
      <c r="H12" s="532">
        <f t="shared" si="0"/>
        <v>0</v>
      </c>
      <c r="I12" s="531"/>
      <c r="J12" s="531"/>
      <c r="K12" s="531"/>
      <c r="L12" s="532">
        <f t="shared" si="1"/>
        <v>0</v>
      </c>
      <c r="M12" s="532">
        <f t="shared" si="1"/>
        <v>0</v>
      </c>
      <c r="N12" s="531"/>
      <c r="O12" s="531"/>
      <c r="P12" s="531"/>
      <c r="Q12" s="532">
        <f t="shared" si="2"/>
        <v>0</v>
      </c>
      <c r="R12" s="532">
        <f t="shared" si="2"/>
        <v>0</v>
      </c>
      <c r="S12" s="533">
        <v>0</v>
      </c>
      <c r="T12" s="533"/>
      <c r="U12" s="531"/>
      <c r="V12" s="532">
        <f t="shared" si="9"/>
        <v>0</v>
      </c>
      <c r="W12" s="532">
        <f t="shared" si="9"/>
        <v>0</v>
      </c>
      <c r="X12" s="533">
        <v>0</v>
      </c>
      <c r="Y12" s="533"/>
      <c r="Z12" s="533"/>
      <c r="AA12" s="532">
        <f t="shared" si="5"/>
        <v>0</v>
      </c>
      <c r="AB12" s="532">
        <f t="shared" si="5"/>
        <v>0</v>
      </c>
      <c r="AC12" s="531"/>
      <c r="AD12" s="531"/>
      <c r="AE12" s="531"/>
      <c r="AF12" s="532">
        <f t="shared" si="6"/>
        <v>0</v>
      </c>
      <c r="AG12" s="532">
        <f t="shared" si="6"/>
        <v>0</v>
      </c>
      <c r="AH12" s="533"/>
      <c r="AI12" s="533"/>
      <c r="AJ12" s="533"/>
      <c r="AK12" s="532">
        <f t="shared" si="10"/>
        <v>0</v>
      </c>
      <c r="AL12" s="182">
        <f t="shared" si="10"/>
        <v>0</v>
      </c>
      <c r="AM12" s="180">
        <f>AM13+AM14+AM15</f>
        <v>189220.38</v>
      </c>
      <c r="AN12" s="180">
        <f t="shared" ref="AN12:AO12" si="12">AN13+AN14+AN15</f>
        <v>203102.505</v>
      </c>
      <c r="AO12" s="180">
        <f t="shared" si="12"/>
        <v>212927.43400000001</v>
      </c>
      <c r="AP12" s="182">
        <f t="shared" si="8"/>
        <v>7.3364851079994651</v>
      </c>
      <c r="AQ12" s="334">
        <f t="shared" si="8"/>
        <v>4.8374238417197262</v>
      </c>
    </row>
    <row r="13" spans="1:112" s="173" customFormat="1" ht="15.75">
      <c r="A13" s="723"/>
      <c r="B13" s="184" t="s">
        <v>112</v>
      </c>
      <c r="C13" s="185" t="s">
        <v>113</v>
      </c>
      <c r="D13" s="531">
        <v>2088</v>
      </c>
      <c r="E13" s="531">
        <v>1471</v>
      </c>
      <c r="F13" s="531">
        <v>1074</v>
      </c>
      <c r="G13" s="532">
        <f t="shared" si="0"/>
        <v>-29.549808429118769</v>
      </c>
      <c r="H13" s="532">
        <f t="shared" si="0"/>
        <v>-26.988443235893953</v>
      </c>
      <c r="I13" s="531">
        <v>3624</v>
      </c>
      <c r="J13" s="531">
        <v>7007.76</v>
      </c>
      <c r="K13" s="531">
        <v>5000</v>
      </c>
      <c r="L13" s="532">
        <f t="shared" si="1"/>
        <v>93.370860927152307</v>
      </c>
      <c r="M13" s="532">
        <f t="shared" si="1"/>
        <v>-28.650524561343431</v>
      </c>
      <c r="N13" s="531"/>
      <c r="O13" s="531"/>
      <c r="P13" s="531"/>
      <c r="Q13" s="532">
        <f t="shared" si="2"/>
        <v>0</v>
      </c>
      <c r="R13" s="532">
        <f t="shared" si="2"/>
        <v>0</v>
      </c>
      <c r="S13" s="533">
        <v>0</v>
      </c>
      <c r="T13" s="533"/>
      <c r="U13" s="531"/>
      <c r="V13" s="532">
        <f t="shared" si="9"/>
        <v>0</v>
      </c>
      <c r="W13" s="532">
        <f t="shared" si="9"/>
        <v>0</v>
      </c>
      <c r="X13" s="533">
        <v>2115.3200000000002</v>
      </c>
      <c r="Y13" s="533">
        <v>2921.26</v>
      </c>
      <c r="Z13" s="533">
        <v>2963.88</v>
      </c>
      <c r="AA13" s="532">
        <f t="shared" si="5"/>
        <v>38.100145604447533</v>
      </c>
      <c r="AB13" s="532">
        <f t="shared" si="5"/>
        <v>1.4589594900830321</v>
      </c>
      <c r="AC13" s="531">
        <v>30</v>
      </c>
      <c r="AD13" s="531">
        <v>50</v>
      </c>
      <c r="AE13" s="531">
        <v>80</v>
      </c>
      <c r="AF13" s="532">
        <f t="shared" si="6"/>
        <v>66.666666666666686</v>
      </c>
      <c r="AG13" s="532">
        <f t="shared" si="6"/>
        <v>60</v>
      </c>
      <c r="AH13" s="533">
        <v>2821.03</v>
      </c>
      <c r="AI13" s="533">
        <v>3856.04</v>
      </c>
      <c r="AJ13" s="533">
        <v>3267.86</v>
      </c>
      <c r="AK13" s="532">
        <f t="shared" si="10"/>
        <v>36.689081647483334</v>
      </c>
      <c r="AL13" s="182">
        <f t="shared" si="10"/>
        <v>-15.253472474351923</v>
      </c>
      <c r="AM13" s="180">
        <f t="shared" ref="AM13:AO28" si="13">D13+I13+N13+S13+X13+AC13+AH13</f>
        <v>10678.35</v>
      </c>
      <c r="AN13" s="180">
        <f t="shared" si="13"/>
        <v>15306.060000000001</v>
      </c>
      <c r="AO13" s="180">
        <f t="shared" si="13"/>
        <v>12385.740000000002</v>
      </c>
      <c r="AP13" s="182">
        <f t="shared" si="8"/>
        <v>43.337313348972458</v>
      </c>
      <c r="AQ13" s="334">
        <f t="shared" si="8"/>
        <v>-19.079501844367513</v>
      </c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</row>
    <row r="14" spans="1:112" s="173" customFormat="1" ht="15.75">
      <c r="A14" s="723"/>
      <c r="B14" s="184" t="s">
        <v>114</v>
      </c>
      <c r="C14" s="185" t="s">
        <v>113</v>
      </c>
      <c r="D14" s="531">
        <v>0</v>
      </c>
      <c r="E14" s="531"/>
      <c r="F14" s="531"/>
      <c r="G14" s="532">
        <f t="shared" si="0"/>
        <v>0</v>
      </c>
      <c r="H14" s="532">
        <f t="shared" si="0"/>
        <v>0</v>
      </c>
      <c r="I14" s="531">
        <v>5921</v>
      </c>
      <c r="J14" s="531">
        <v>4421.32</v>
      </c>
      <c r="K14" s="531">
        <v>4351</v>
      </c>
      <c r="L14" s="532">
        <f t="shared" si="1"/>
        <v>-25.328154028035812</v>
      </c>
      <c r="M14" s="532">
        <f t="shared" si="1"/>
        <v>-1.5904752426876883</v>
      </c>
      <c r="N14" s="531"/>
      <c r="O14" s="531"/>
      <c r="P14" s="531"/>
      <c r="Q14" s="532">
        <f t="shared" si="2"/>
        <v>0</v>
      </c>
      <c r="R14" s="532">
        <f t="shared" si="2"/>
        <v>0</v>
      </c>
      <c r="S14" s="533">
        <v>0</v>
      </c>
      <c r="T14" s="533"/>
      <c r="U14" s="531"/>
      <c r="V14" s="532">
        <f t="shared" si="9"/>
        <v>0</v>
      </c>
      <c r="W14" s="532">
        <f t="shared" si="9"/>
        <v>0</v>
      </c>
      <c r="X14" s="533">
        <v>35237.130000000005</v>
      </c>
      <c r="Y14" s="533">
        <v>46846.630000000005</v>
      </c>
      <c r="Z14" s="533">
        <v>48728.39</v>
      </c>
      <c r="AA14" s="532">
        <f t="shared" si="5"/>
        <v>32.946780853037694</v>
      </c>
      <c r="AB14" s="532">
        <f t="shared" si="5"/>
        <v>4.0168524395457865</v>
      </c>
      <c r="AC14" s="531">
        <v>14</v>
      </c>
      <c r="AD14" s="531">
        <v>18</v>
      </c>
      <c r="AE14" s="531">
        <v>18.5</v>
      </c>
      <c r="AF14" s="532">
        <f t="shared" si="6"/>
        <v>28.571428571428584</v>
      </c>
      <c r="AG14" s="532">
        <f t="shared" si="6"/>
        <v>2.7777777777777715</v>
      </c>
      <c r="AH14" s="533">
        <v>4238.8999999999996</v>
      </c>
      <c r="AI14" s="533">
        <v>5161.9949999999999</v>
      </c>
      <c r="AJ14" s="533">
        <v>1802.1599999999999</v>
      </c>
      <c r="AK14" s="532">
        <f t="shared" si="10"/>
        <v>21.77675812121069</v>
      </c>
      <c r="AL14" s="182">
        <f t="shared" si="10"/>
        <v>-65.087916590388033</v>
      </c>
      <c r="AM14" s="180">
        <f t="shared" si="13"/>
        <v>45411.030000000006</v>
      </c>
      <c r="AN14" s="180">
        <f t="shared" si="13"/>
        <v>56447.945000000007</v>
      </c>
      <c r="AO14" s="180">
        <f t="shared" si="13"/>
        <v>54900.05</v>
      </c>
      <c r="AP14" s="182">
        <f t="shared" si="8"/>
        <v>24.304480651506921</v>
      </c>
      <c r="AQ14" s="334">
        <f t="shared" si="8"/>
        <v>-2.7421635986925708</v>
      </c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</row>
    <row r="15" spans="1:112" ht="15.75">
      <c r="A15" s="723"/>
      <c r="B15" s="184" t="s">
        <v>115</v>
      </c>
      <c r="C15" s="185" t="s">
        <v>113</v>
      </c>
      <c r="D15" s="531">
        <v>19500</v>
      </c>
      <c r="E15" s="531">
        <v>21000</v>
      </c>
      <c r="F15" s="531">
        <v>22600</v>
      </c>
      <c r="G15" s="532">
        <f t="shared" si="0"/>
        <v>7.6923076923076934</v>
      </c>
      <c r="H15" s="532">
        <f t="shared" si="0"/>
        <v>7.6190476190476204</v>
      </c>
      <c r="I15" s="531">
        <v>36120</v>
      </c>
      <c r="J15" s="531">
        <v>35749.64</v>
      </c>
      <c r="K15" s="531">
        <v>52851</v>
      </c>
      <c r="L15" s="532">
        <f t="shared" si="1"/>
        <v>-1.0253599114064258</v>
      </c>
      <c r="M15" s="532">
        <f t="shared" si="1"/>
        <v>47.836453737715971</v>
      </c>
      <c r="N15" s="531">
        <v>64008</v>
      </c>
      <c r="O15" s="531">
        <v>59986.86</v>
      </c>
      <c r="P15" s="531">
        <v>55006.644</v>
      </c>
      <c r="Q15" s="532">
        <f t="shared" si="2"/>
        <v>-6.2822459692538359</v>
      </c>
      <c r="R15" s="532">
        <f t="shared" si="2"/>
        <v>-8.3021781770207639</v>
      </c>
      <c r="S15" s="533">
        <v>0</v>
      </c>
      <c r="T15" s="533"/>
      <c r="U15" s="531"/>
      <c r="V15" s="532">
        <f t="shared" si="9"/>
        <v>0</v>
      </c>
      <c r="W15" s="532">
        <f t="shared" si="9"/>
        <v>0</v>
      </c>
      <c r="X15" s="533">
        <v>13490</v>
      </c>
      <c r="Y15" s="533">
        <v>14597</v>
      </c>
      <c r="Z15" s="533">
        <v>15159</v>
      </c>
      <c r="AA15" s="532">
        <f t="shared" si="5"/>
        <v>8.2060785767235132</v>
      </c>
      <c r="AB15" s="532">
        <f t="shared" si="5"/>
        <v>3.8501061862026518</v>
      </c>
      <c r="AC15" s="531">
        <v>13</v>
      </c>
      <c r="AD15" s="531">
        <v>15</v>
      </c>
      <c r="AE15" s="531">
        <v>25</v>
      </c>
      <c r="AF15" s="532">
        <f t="shared" si="6"/>
        <v>15.384615384615373</v>
      </c>
      <c r="AG15" s="532">
        <f t="shared" si="6"/>
        <v>66.666666666666686</v>
      </c>
      <c r="AH15" s="533"/>
      <c r="AI15" s="533"/>
      <c r="AJ15" s="533"/>
      <c r="AK15" s="532">
        <f t="shared" si="10"/>
        <v>0</v>
      </c>
      <c r="AL15" s="182">
        <f t="shared" si="10"/>
        <v>0</v>
      </c>
      <c r="AM15" s="180">
        <f t="shared" si="13"/>
        <v>133131</v>
      </c>
      <c r="AN15" s="180">
        <f t="shared" si="13"/>
        <v>131348.5</v>
      </c>
      <c r="AO15" s="180">
        <f t="shared" si="13"/>
        <v>145641.644</v>
      </c>
      <c r="AP15" s="182">
        <f t="shared" si="8"/>
        <v>-1.3389067910554218</v>
      </c>
      <c r="AQ15" s="334">
        <f t="shared" si="8"/>
        <v>10.881847908426806</v>
      </c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</row>
    <row r="16" spans="1:112" s="171" customFormat="1" ht="16.5">
      <c r="A16" s="723">
        <v>4</v>
      </c>
      <c r="B16" s="342" t="s">
        <v>116</v>
      </c>
      <c r="C16" s="344"/>
      <c r="D16" s="531">
        <v>0</v>
      </c>
      <c r="E16" s="531"/>
      <c r="F16" s="531"/>
      <c r="G16" s="532">
        <f t="shared" si="0"/>
        <v>0</v>
      </c>
      <c r="H16" s="532">
        <f t="shared" si="0"/>
        <v>0</v>
      </c>
      <c r="I16" s="531"/>
      <c r="J16" s="531"/>
      <c r="K16" s="531"/>
      <c r="L16" s="532">
        <f t="shared" si="1"/>
        <v>0</v>
      </c>
      <c r="M16" s="532">
        <f t="shared" si="1"/>
        <v>0</v>
      </c>
      <c r="N16" s="531"/>
      <c r="O16" s="531"/>
      <c r="P16" s="531"/>
      <c r="Q16" s="532">
        <f t="shared" si="2"/>
        <v>0</v>
      </c>
      <c r="R16" s="532">
        <f t="shared" si="2"/>
        <v>0</v>
      </c>
      <c r="S16" s="533">
        <v>0</v>
      </c>
      <c r="T16" s="533"/>
      <c r="U16" s="531"/>
      <c r="V16" s="532">
        <f t="shared" si="9"/>
        <v>0</v>
      </c>
      <c r="W16" s="532">
        <f t="shared" si="9"/>
        <v>0</v>
      </c>
      <c r="X16" s="533">
        <v>0</v>
      </c>
      <c r="Y16" s="533"/>
      <c r="Z16" s="533"/>
      <c r="AA16" s="532">
        <f t="shared" si="5"/>
        <v>0</v>
      </c>
      <c r="AB16" s="532">
        <f t="shared" si="5"/>
        <v>0</v>
      </c>
      <c r="AC16" s="531"/>
      <c r="AD16" s="531"/>
      <c r="AE16" s="531"/>
      <c r="AF16" s="532">
        <f t="shared" si="6"/>
        <v>0</v>
      </c>
      <c r="AG16" s="532">
        <f t="shared" si="6"/>
        <v>0</v>
      </c>
      <c r="AH16" s="533"/>
      <c r="AI16" s="533"/>
      <c r="AJ16" s="533"/>
      <c r="AK16" s="532">
        <f t="shared" si="10"/>
        <v>0</v>
      </c>
      <c r="AL16" s="182">
        <f t="shared" si="10"/>
        <v>0</v>
      </c>
      <c r="AM16" s="180">
        <f>AM17+AM18+AM19+AM20+AM21+AM22</f>
        <v>243277.5</v>
      </c>
      <c r="AN16" s="180">
        <f t="shared" ref="AN16:AO16" si="14">AN17+AN18+AN19+AN20+AN21+AN22</f>
        <v>212636.658</v>
      </c>
      <c r="AO16" s="180">
        <f t="shared" si="14"/>
        <v>183355.44400000002</v>
      </c>
      <c r="AP16" s="182">
        <f t="shared" si="8"/>
        <v>-12.595016801800412</v>
      </c>
      <c r="AQ16" s="334">
        <f t="shared" si="8"/>
        <v>-13.770539038475661</v>
      </c>
    </row>
    <row r="17" spans="1:112" ht="16.5">
      <c r="A17" s="723"/>
      <c r="B17" s="183" t="s">
        <v>117</v>
      </c>
      <c r="C17" s="181" t="s">
        <v>45</v>
      </c>
      <c r="D17" s="531">
        <v>6690.37</v>
      </c>
      <c r="E17" s="531">
        <v>5787</v>
      </c>
      <c r="F17" s="531">
        <v>6118.21</v>
      </c>
      <c r="G17" s="532">
        <f t="shared" si="0"/>
        <v>-13.502541712939646</v>
      </c>
      <c r="H17" s="532">
        <f t="shared" si="0"/>
        <v>5.723345429410756</v>
      </c>
      <c r="I17" s="531">
        <v>0</v>
      </c>
      <c r="J17" s="531"/>
      <c r="K17" s="531"/>
      <c r="L17" s="532">
        <f t="shared" si="1"/>
        <v>0</v>
      </c>
      <c r="M17" s="532">
        <f t="shared" si="1"/>
        <v>0</v>
      </c>
      <c r="N17" s="531"/>
      <c r="O17" s="531"/>
      <c r="P17" s="531"/>
      <c r="Q17" s="532">
        <f t="shared" si="2"/>
        <v>0</v>
      </c>
      <c r="R17" s="532">
        <f t="shared" si="2"/>
        <v>0</v>
      </c>
      <c r="S17" s="533">
        <v>6431</v>
      </c>
      <c r="T17" s="533">
        <v>7116</v>
      </c>
      <c r="U17" s="531">
        <v>6688</v>
      </c>
      <c r="V17" s="532">
        <f t="shared" si="9"/>
        <v>10.651531643601302</v>
      </c>
      <c r="W17" s="532">
        <f t="shared" si="9"/>
        <v>-6.0146149522203558</v>
      </c>
      <c r="X17" s="533">
        <v>0</v>
      </c>
      <c r="Y17" s="533"/>
      <c r="Z17" s="533"/>
      <c r="AA17" s="532">
        <f t="shared" si="5"/>
        <v>0</v>
      </c>
      <c r="AB17" s="532">
        <f t="shared" si="5"/>
        <v>0</v>
      </c>
      <c r="AC17" s="531"/>
      <c r="AD17" s="531"/>
      <c r="AE17" s="531"/>
      <c r="AF17" s="532">
        <f t="shared" si="6"/>
        <v>0</v>
      </c>
      <c r="AG17" s="532">
        <f t="shared" si="6"/>
        <v>0</v>
      </c>
      <c r="AH17" s="533"/>
      <c r="AI17" s="533"/>
      <c r="AJ17" s="533"/>
      <c r="AK17" s="532">
        <f t="shared" si="10"/>
        <v>0</v>
      </c>
      <c r="AL17" s="182">
        <f t="shared" si="10"/>
        <v>0</v>
      </c>
      <c r="AM17" s="180">
        <f t="shared" si="13"/>
        <v>13121.369999999999</v>
      </c>
      <c r="AN17" s="180">
        <f t="shared" si="13"/>
        <v>12903</v>
      </c>
      <c r="AO17" s="180">
        <f t="shared" si="13"/>
        <v>12806.21</v>
      </c>
      <c r="AP17" s="182">
        <f t="shared" si="8"/>
        <v>-1.6642317075122435</v>
      </c>
      <c r="AQ17" s="334">
        <f t="shared" si="8"/>
        <v>-0.75013562737348138</v>
      </c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</row>
    <row r="18" spans="1:112" ht="16.5">
      <c r="A18" s="723"/>
      <c r="B18" s="183" t="s">
        <v>118</v>
      </c>
      <c r="C18" s="181" t="s">
        <v>45</v>
      </c>
      <c r="D18" s="531">
        <v>0</v>
      </c>
      <c r="E18" s="531">
        <v>0</v>
      </c>
      <c r="F18" s="531"/>
      <c r="G18" s="532">
        <f t="shared" si="0"/>
        <v>0</v>
      </c>
      <c r="H18" s="532">
        <f t="shared" si="0"/>
        <v>0</v>
      </c>
      <c r="I18" s="531">
        <v>0</v>
      </c>
      <c r="J18" s="531"/>
      <c r="K18" s="531"/>
      <c r="L18" s="532">
        <f t="shared" si="1"/>
        <v>0</v>
      </c>
      <c r="M18" s="532">
        <f t="shared" si="1"/>
        <v>0</v>
      </c>
      <c r="N18" s="531"/>
      <c r="O18" s="531"/>
      <c r="P18" s="531"/>
      <c r="Q18" s="532">
        <f t="shared" si="2"/>
        <v>0</v>
      </c>
      <c r="R18" s="532">
        <f t="shared" si="2"/>
        <v>0</v>
      </c>
      <c r="S18" s="533">
        <v>0</v>
      </c>
      <c r="T18" s="533"/>
      <c r="U18" s="531"/>
      <c r="V18" s="532">
        <f t="shared" si="9"/>
        <v>0</v>
      </c>
      <c r="W18" s="532">
        <f t="shared" si="9"/>
        <v>0</v>
      </c>
      <c r="X18" s="533">
        <v>0</v>
      </c>
      <c r="Y18" s="533"/>
      <c r="Z18" s="533"/>
      <c r="AA18" s="532">
        <f t="shared" si="5"/>
        <v>0</v>
      </c>
      <c r="AB18" s="532">
        <f t="shared" si="5"/>
        <v>0</v>
      </c>
      <c r="AC18" s="531"/>
      <c r="AD18" s="531"/>
      <c r="AE18" s="531"/>
      <c r="AF18" s="532">
        <f t="shared" si="6"/>
        <v>0</v>
      </c>
      <c r="AG18" s="532">
        <f t="shared" si="6"/>
        <v>0</v>
      </c>
      <c r="AH18" s="533"/>
      <c r="AI18" s="533"/>
      <c r="AJ18" s="533"/>
      <c r="AK18" s="532">
        <f t="shared" si="10"/>
        <v>0</v>
      </c>
      <c r="AL18" s="182">
        <f t="shared" si="10"/>
        <v>0</v>
      </c>
      <c r="AM18" s="180">
        <f t="shared" si="13"/>
        <v>0</v>
      </c>
      <c r="AN18" s="180">
        <f t="shared" si="13"/>
        <v>0</v>
      </c>
      <c r="AO18" s="180">
        <f t="shared" si="13"/>
        <v>0</v>
      </c>
      <c r="AP18" s="182">
        <f t="shared" si="8"/>
        <v>0</v>
      </c>
      <c r="AQ18" s="334">
        <f t="shared" si="8"/>
        <v>0</v>
      </c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</row>
    <row r="19" spans="1:112" s="173" customFormat="1" ht="16.5">
      <c r="A19" s="723"/>
      <c r="B19" s="183" t="s">
        <v>119</v>
      </c>
      <c r="C19" s="181" t="s">
        <v>45</v>
      </c>
      <c r="D19" s="531">
        <v>13751.7</v>
      </c>
      <c r="E19" s="531">
        <v>17346</v>
      </c>
      <c r="F19" s="531">
        <v>15397.8</v>
      </c>
      <c r="G19" s="532">
        <f t="shared" si="0"/>
        <v>26.137132136390392</v>
      </c>
      <c r="H19" s="532">
        <f t="shared" si="0"/>
        <v>-11.231407817364243</v>
      </c>
      <c r="I19" s="534">
        <v>86022.45</v>
      </c>
      <c r="J19" s="534">
        <v>66739.899999999994</v>
      </c>
      <c r="K19" s="534">
        <v>65742.899999999994</v>
      </c>
      <c r="L19" s="532">
        <f t="shared" si="1"/>
        <v>-22.415718222394275</v>
      </c>
      <c r="M19" s="532">
        <f t="shared" si="1"/>
        <v>-1.4938589958930208</v>
      </c>
      <c r="N19" s="531"/>
      <c r="O19" s="531"/>
      <c r="P19" s="531"/>
      <c r="Q19" s="532">
        <f t="shared" si="2"/>
        <v>0</v>
      </c>
      <c r="R19" s="532">
        <f t="shared" si="2"/>
        <v>0</v>
      </c>
      <c r="S19" s="533">
        <v>0</v>
      </c>
      <c r="T19" s="533"/>
      <c r="U19" s="531"/>
      <c r="V19" s="532">
        <f t="shared" si="9"/>
        <v>0</v>
      </c>
      <c r="W19" s="532">
        <f t="shared" si="9"/>
        <v>0</v>
      </c>
      <c r="X19" s="533">
        <v>0</v>
      </c>
      <c r="Y19" s="533"/>
      <c r="Z19" s="533"/>
      <c r="AA19" s="532">
        <f t="shared" si="5"/>
        <v>0</v>
      </c>
      <c r="AB19" s="532">
        <f t="shared" si="5"/>
        <v>0</v>
      </c>
      <c r="AC19" s="531"/>
      <c r="AD19" s="531"/>
      <c r="AE19" s="531"/>
      <c r="AF19" s="532">
        <f t="shared" si="6"/>
        <v>0</v>
      </c>
      <c r="AG19" s="532">
        <f t="shared" si="6"/>
        <v>0</v>
      </c>
      <c r="AH19" s="533">
        <v>46875.1</v>
      </c>
      <c r="AI19" s="533">
        <v>39302.300000000003</v>
      </c>
      <c r="AJ19" s="533">
        <v>15634</v>
      </c>
      <c r="AK19" s="532">
        <f t="shared" si="10"/>
        <v>-16.155272202085953</v>
      </c>
      <c r="AL19" s="182">
        <f t="shared" si="10"/>
        <v>-60.221157540398401</v>
      </c>
      <c r="AM19" s="180">
        <f t="shared" si="13"/>
        <v>146649.25</v>
      </c>
      <c r="AN19" s="180">
        <f t="shared" si="13"/>
        <v>123388.2</v>
      </c>
      <c r="AO19" s="180">
        <f t="shared" si="13"/>
        <v>96774.7</v>
      </c>
      <c r="AP19" s="182">
        <f t="shared" si="8"/>
        <v>-15.861690393916092</v>
      </c>
      <c r="AQ19" s="334">
        <f t="shared" si="8"/>
        <v>-21.568918259606676</v>
      </c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</row>
    <row r="20" spans="1:112" s="173" customFormat="1" ht="16.5">
      <c r="A20" s="723"/>
      <c r="B20" s="183" t="s">
        <v>120</v>
      </c>
      <c r="C20" s="181" t="s">
        <v>45</v>
      </c>
      <c r="D20" s="531">
        <v>0</v>
      </c>
      <c r="E20" s="531">
        <v>0</v>
      </c>
      <c r="F20" s="531">
        <v>0</v>
      </c>
      <c r="G20" s="532">
        <f t="shared" si="0"/>
        <v>0</v>
      </c>
      <c r="H20" s="532">
        <f t="shared" si="0"/>
        <v>0</v>
      </c>
      <c r="I20" s="531">
        <v>0</v>
      </c>
      <c r="J20" s="531"/>
      <c r="K20" s="531"/>
      <c r="L20" s="532">
        <f t="shared" si="1"/>
        <v>0</v>
      </c>
      <c r="M20" s="532">
        <f t="shared" si="1"/>
        <v>0</v>
      </c>
      <c r="N20" s="531"/>
      <c r="O20" s="531"/>
      <c r="P20" s="531"/>
      <c r="Q20" s="532">
        <f t="shared" si="2"/>
        <v>0</v>
      </c>
      <c r="R20" s="532">
        <f t="shared" si="2"/>
        <v>0</v>
      </c>
      <c r="S20" s="533">
        <v>4846.78</v>
      </c>
      <c r="T20" s="533">
        <v>3189</v>
      </c>
      <c r="U20" s="531">
        <v>2943.7</v>
      </c>
      <c r="V20" s="532">
        <f t="shared" si="9"/>
        <v>-34.203739389862946</v>
      </c>
      <c r="W20" s="532">
        <f t="shared" si="9"/>
        <v>-7.6920664785199193</v>
      </c>
      <c r="X20" s="533">
        <v>0</v>
      </c>
      <c r="Y20" s="533"/>
      <c r="Z20" s="533"/>
      <c r="AA20" s="532">
        <f t="shared" si="5"/>
        <v>0</v>
      </c>
      <c r="AB20" s="532">
        <f t="shared" si="5"/>
        <v>0</v>
      </c>
      <c r="AC20" s="531"/>
      <c r="AD20" s="531"/>
      <c r="AE20" s="531"/>
      <c r="AF20" s="532">
        <f t="shared" si="6"/>
        <v>0</v>
      </c>
      <c r="AG20" s="532">
        <f t="shared" si="6"/>
        <v>0</v>
      </c>
      <c r="AH20" s="533"/>
      <c r="AI20" s="533"/>
      <c r="AJ20" s="533"/>
      <c r="AK20" s="532">
        <f t="shared" si="10"/>
        <v>0</v>
      </c>
      <c r="AL20" s="182">
        <f t="shared" si="10"/>
        <v>0</v>
      </c>
      <c r="AM20" s="180">
        <f t="shared" si="13"/>
        <v>4846.78</v>
      </c>
      <c r="AN20" s="180">
        <f t="shared" si="13"/>
        <v>3189</v>
      </c>
      <c r="AO20" s="180">
        <f t="shared" si="13"/>
        <v>2943.7</v>
      </c>
      <c r="AP20" s="182">
        <f t="shared" si="8"/>
        <v>-34.203739389862946</v>
      </c>
      <c r="AQ20" s="334">
        <f t="shared" si="8"/>
        <v>-7.6920664785199193</v>
      </c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</row>
    <row r="21" spans="1:112" ht="16.5">
      <c r="A21" s="723"/>
      <c r="B21" s="183" t="s">
        <v>121</v>
      </c>
      <c r="C21" s="181" t="s">
        <v>45</v>
      </c>
      <c r="D21" s="531">
        <v>22755</v>
      </c>
      <c r="E21" s="531">
        <v>22792</v>
      </c>
      <c r="F21" s="531">
        <v>26090</v>
      </c>
      <c r="G21" s="532">
        <f t="shared" si="0"/>
        <v>0.1626016260162686</v>
      </c>
      <c r="H21" s="532">
        <f t="shared" si="0"/>
        <v>14.469989469989471</v>
      </c>
      <c r="I21" s="531">
        <v>0</v>
      </c>
      <c r="J21" s="531"/>
      <c r="K21" s="531"/>
      <c r="L21" s="532">
        <f t="shared" si="1"/>
        <v>0</v>
      </c>
      <c r="M21" s="532">
        <f t="shared" si="1"/>
        <v>0</v>
      </c>
      <c r="N21" s="531">
        <v>29486.94</v>
      </c>
      <c r="O21" s="531">
        <v>26839.907999999999</v>
      </c>
      <c r="P21" s="531">
        <v>26296.644</v>
      </c>
      <c r="Q21" s="532">
        <f t="shared" si="2"/>
        <v>-8.976964038994879</v>
      </c>
      <c r="R21" s="532">
        <f t="shared" si="2"/>
        <v>-2.0240903955408385</v>
      </c>
      <c r="S21" s="533">
        <v>5541.9</v>
      </c>
      <c r="T21" s="533">
        <v>4103.8</v>
      </c>
      <c r="U21" s="531">
        <v>5949.82</v>
      </c>
      <c r="V21" s="532">
        <f t="shared" si="9"/>
        <v>-25.949584077662891</v>
      </c>
      <c r="W21" s="532">
        <f t="shared" si="9"/>
        <v>44.983186315122538</v>
      </c>
      <c r="X21" s="533">
        <v>15640</v>
      </c>
      <c r="Y21" s="533">
        <v>14236</v>
      </c>
      <c r="Z21" s="533">
        <v>7544</v>
      </c>
      <c r="AA21" s="532">
        <f t="shared" si="5"/>
        <v>-8.9769820971867063</v>
      </c>
      <c r="AB21" s="532">
        <f t="shared" si="5"/>
        <v>-47.007586400674349</v>
      </c>
      <c r="AC21" s="531">
        <v>4</v>
      </c>
      <c r="AD21" s="531">
        <v>7.5</v>
      </c>
      <c r="AE21" s="531">
        <v>7.5</v>
      </c>
      <c r="AF21" s="532">
        <f t="shared" si="6"/>
        <v>87.5</v>
      </c>
      <c r="AG21" s="532">
        <f t="shared" si="6"/>
        <v>0</v>
      </c>
      <c r="AH21" s="533"/>
      <c r="AI21" s="533"/>
      <c r="AJ21" s="533"/>
      <c r="AK21" s="532">
        <f t="shared" si="10"/>
        <v>0</v>
      </c>
      <c r="AL21" s="182">
        <f t="shared" si="10"/>
        <v>0</v>
      </c>
      <c r="AM21" s="180">
        <f t="shared" si="13"/>
        <v>73427.839999999997</v>
      </c>
      <c r="AN21" s="180">
        <f t="shared" si="13"/>
        <v>67979.207999999999</v>
      </c>
      <c r="AO21" s="180">
        <f t="shared" si="13"/>
        <v>65887.964000000007</v>
      </c>
      <c r="AP21" s="182">
        <f t="shared" si="8"/>
        <v>-7.4203898684749561</v>
      </c>
      <c r="AQ21" s="334">
        <f t="shared" si="8"/>
        <v>-3.0762994473251126</v>
      </c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</row>
    <row r="22" spans="1:112" ht="16.5">
      <c r="A22" s="723"/>
      <c r="B22" s="183" t="s">
        <v>122</v>
      </c>
      <c r="C22" s="181" t="s">
        <v>45</v>
      </c>
      <c r="D22" s="531">
        <v>5232.26</v>
      </c>
      <c r="E22" s="531">
        <v>5177.25</v>
      </c>
      <c r="F22" s="531">
        <v>4942.87</v>
      </c>
      <c r="G22" s="532">
        <f t="shared" si="0"/>
        <v>-1.0513621264998392</v>
      </c>
      <c r="H22" s="532">
        <f t="shared" si="0"/>
        <v>-4.5271138152494075</v>
      </c>
      <c r="I22" s="531">
        <v>0</v>
      </c>
      <c r="J22" s="531"/>
      <c r="K22" s="531"/>
      <c r="L22" s="532">
        <f t="shared" si="1"/>
        <v>0</v>
      </c>
      <c r="M22" s="532">
        <f t="shared" si="1"/>
        <v>0</v>
      </c>
      <c r="N22" s="531"/>
      <c r="O22" s="531"/>
      <c r="P22" s="531"/>
      <c r="Q22" s="532">
        <f t="shared" si="2"/>
        <v>0</v>
      </c>
      <c r="R22" s="532">
        <f t="shared" si="2"/>
        <v>0</v>
      </c>
      <c r="S22" s="533">
        <v>0</v>
      </c>
      <c r="T22" s="533"/>
      <c r="U22" s="531"/>
      <c r="V22" s="532">
        <f t="shared" si="9"/>
        <v>0</v>
      </c>
      <c r="W22" s="532">
        <f t="shared" si="9"/>
        <v>0</v>
      </c>
      <c r="X22" s="533"/>
      <c r="Y22" s="533"/>
      <c r="Z22" s="533"/>
      <c r="AA22" s="532">
        <f t="shared" si="5"/>
        <v>0</v>
      </c>
      <c r="AB22" s="532">
        <f t="shared" si="5"/>
        <v>0</v>
      </c>
      <c r="AC22" s="531"/>
      <c r="AD22" s="531"/>
      <c r="AE22" s="531"/>
      <c r="AF22" s="532">
        <f t="shared" si="6"/>
        <v>0</v>
      </c>
      <c r="AG22" s="532">
        <f t="shared" si="6"/>
        <v>0</v>
      </c>
      <c r="AH22" s="533"/>
      <c r="AI22" s="533"/>
      <c r="AJ22" s="533"/>
      <c r="AK22" s="532">
        <f t="shared" si="10"/>
        <v>0</v>
      </c>
      <c r="AL22" s="182">
        <f t="shared" si="10"/>
        <v>0</v>
      </c>
      <c r="AM22" s="180">
        <f t="shared" si="13"/>
        <v>5232.26</v>
      </c>
      <c r="AN22" s="180">
        <f t="shared" si="13"/>
        <v>5177.25</v>
      </c>
      <c r="AO22" s="180">
        <f t="shared" si="13"/>
        <v>4942.87</v>
      </c>
      <c r="AP22" s="182">
        <f t="shared" si="8"/>
        <v>-1.0513621264998392</v>
      </c>
      <c r="AQ22" s="334">
        <f t="shared" si="8"/>
        <v>-4.5271138152494075</v>
      </c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</row>
    <row r="23" spans="1:112" s="171" customFormat="1" ht="16.5">
      <c r="A23" s="723">
        <v>5</v>
      </c>
      <c r="B23" s="342" t="s">
        <v>123</v>
      </c>
      <c r="C23" s="346"/>
      <c r="D23" s="531">
        <v>0</v>
      </c>
      <c r="E23" s="531"/>
      <c r="F23" s="531"/>
      <c r="G23" s="532">
        <f t="shared" si="0"/>
        <v>0</v>
      </c>
      <c r="H23" s="532">
        <f t="shared" si="0"/>
        <v>0</v>
      </c>
      <c r="I23" s="531"/>
      <c r="J23" s="531"/>
      <c r="K23" s="531"/>
      <c r="L23" s="532">
        <f t="shared" si="1"/>
        <v>0</v>
      </c>
      <c r="M23" s="532">
        <f t="shared" si="1"/>
        <v>0</v>
      </c>
      <c r="N23" s="531"/>
      <c r="O23" s="531"/>
      <c r="P23" s="531"/>
      <c r="Q23" s="532">
        <f t="shared" si="2"/>
        <v>0</v>
      </c>
      <c r="R23" s="532">
        <f t="shared" si="2"/>
        <v>0</v>
      </c>
      <c r="S23" s="533">
        <v>0</v>
      </c>
      <c r="T23" s="533"/>
      <c r="U23" s="531"/>
      <c r="V23" s="532">
        <f t="shared" si="9"/>
        <v>0</v>
      </c>
      <c r="W23" s="532">
        <f t="shared" si="9"/>
        <v>0</v>
      </c>
      <c r="X23" s="533">
        <v>0</v>
      </c>
      <c r="Y23" s="533"/>
      <c r="Z23" s="533"/>
      <c r="AA23" s="532">
        <f t="shared" si="5"/>
        <v>0</v>
      </c>
      <c r="AB23" s="532">
        <f t="shared" si="5"/>
        <v>0</v>
      </c>
      <c r="AC23" s="531"/>
      <c r="AD23" s="531"/>
      <c r="AE23" s="531"/>
      <c r="AF23" s="532">
        <f t="shared" si="6"/>
        <v>0</v>
      </c>
      <c r="AG23" s="532">
        <f t="shared" si="6"/>
        <v>0</v>
      </c>
      <c r="AH23" s="533"/>
      <c r="AI23" s="533"/>
      <c r="AJ23" s="533"/>
      <c r="AK23" s="532">
        <f t="shared" si="10"/>
        <v>0</v>
      </c>
      <c r="AL23" s="182">
        <f t="shared" si="10"/>
        <v>0</v>
      </c>
      <c r="AM23" s="180">
        <f>AM24+AM25+AM26</f>
        <v>322515.76</v>
      </c>
      <c r="AN23" s="180">
        <f t="shared" ref="AN23:AO23" si="15">AN24+AN25+AN26</f>
        <v>314577.77780000004</v>
      </c>
      <c r="AO23" s="180">
        <f t="shared" si="15"/>
        <v>325164.13699999999</v>
      </c>
      <c r="AP23" s="182">
        <f t="shared" si="8"/>
        <v>-2.461269551602669</v>
      </c>
      <c r="AQ23" s="334">
        <f t="shared" si="8"/>
        <v>3.3652597058939477</v>
      </c>
    </row>
    <row r="24" spans="1:112" ht="16.5">
      <c r="A24" s="723"/>
      <c r="B24" s="183" t="s">
        <v>124</v>
      </c>
      <c r="C24" s="185" t="s">
        <v>43</v>
      </c>
      <c r="D24" s="531">
        <v>0</v>
      </c>
      <c r="E24" s="531"/>
      <c r="F24" s="531"/>
      <c r="G24" s="532">
        <f t="shared" si="0"/>
        <v>0</v>
      </c>
      <c r="H24" s="532">
        <f t="shared" si="0"/>
        <v>0</v>
      </c>
      <c r="I24" s="531">
        <v>16768</v>
      </c>
      <c r="J24" s="531">
        <v>11522.331</v>
      </c>
      <c r="K24" s="531">
        <v>14931.975</v>
      </c>
      <c r="L24" s="532">
        <f t="shared" si="1"/>
        <v>-31.283808444656486</v>
      </c>
      <c r="M24" s="532">
        <f t="shared" si="1"/>
        <v>29.591616488017905</v>
      </c>
      <c r="N24" s="531"/>
      <c r="O24" s="531"/>
      <c r="P24" s="531"/>
      <c r="Q24" s="532">
        <f t="shared" si="2"/>
        <v>0</v>
      </c>
      <c r="R24" s="532">
        <f t="shared" si="2"/>
        <v>0</v>
      </c>
      <c r="S24" s="533">
        <v>0</v>
      </c>
      <c r="T24" s="533"/>
      <c r="U24" s="531"/>
      <c r="V24" s="532">
        <f t="shared" si="9"/>
        <v>0</v>
      </c>
      <c r="W24" s="532">
        <f t="shared" si="9"/>
        <v>0</v>
      </c>
      <c r="X24" s="533">
        <v>17272.53</v>
      </c>
      <c r="Y24" s="533">
        <v>14857.859999999999</v>
      </c>
      <c r="Z24" s="533">
        <v>15102.11</v>
      </c>
      <c r="AA24" s="532">
        <f t="shared" si="5"/>
        <v>-13.979828085404975</v>
      </c>
      <c r="AB24" s="532">
        <f t="shared" si="5"/>
        <v>1.6439110342943053</v>
      </c>
      <c r="AC24" s="531"/>
      <c r="AD24" s="531"/>
      <c r="AE24" s="531"/>
      <c r="AF24" s="532">
        <f t="shared" si="6"/>
        <v>0</v>
      </c>
      <c r="AG24" s="532">
        <f t="shared" si="6"/>
        <v>0</v>
      </c>
      <c r="AH24" s="533"/>
      <c r="AI24" s="533"/>
      <c r="AJ24" s="533"/>
      <c r="AK24" s="532">
        <f t="shared" si="10"/>
        <v>0</v>
      </c>
      <c r="AL24" s="182">
        <f t="shared" si="10"/>
        <v>0</v>
      </c>
      <c r="AM24" s="180">
        <f t="shared" si="13"/>
        <v>34040.53</v>
      </c>
      <c r="AN24" s="180">
        <f t="shared" si="13"/>
        <v>26380.190999999999</v>
      </c>
      <c r="AO24" s="180">
        <f t="shared" si="13"/>
        <v>30034.084999999999</v>
      </c>
      <c r="AP24" s="182">
        <f t="shared" si="8"/>
        <v>-22.503583228580766</v>
      </c>
      <c r="AQ24" s="334">
        <f t="shared" si="8"/>
        <v>13.850900473010228</v>
      </c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188"/>
      <c r="CS24" s="188"/>
      <c r="CT24" s="188"/>
      <c r="CU24" s="188"/>
      <c r="CV24" s="188"/>
      <c r="CW24" s="188"/>
      <c r="CX24" s="188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</row>
    <row r="25" spans="1:112" s="173" customFormat="1" ht="16.5">
      <c r="A25" s="723"/>
      <c r="B25" s="183" t="s">
        <v>125</v>
      </c>
      <c r="C25" s="185" t="s">
        <v>43</v>
      </c>
      <c r="D25" s="531">
        <v>0</v>
      </c>
      <c r="E25" s="531"/>
      <c r="F25" s="531"/>
      <c r="G25" s="532">
        <f t="shared" si="0"/>
        <v>0</v>
      </c>
      <c r="H25" s="532">
        <f t="shared" si="0"/>
        <v>0</v>
      </c>
      <c r="I25" s="531">
        <v>0</v>
      </c>
      <c r="J25" s="531">
        <v>0</v>
      </c>
      <c r="K25" s="531"/>
      <c r="L25" s="532">
        <f t="shared" si="1"/>
        <v>0</v>
      </c>
      <c r="M25" s="532">
        <f t="shared" si="1"/>
        <v>0</v>
      </c>
      <c r="N25" s="531">
        <v>19319.72</v>
      </c>
      <c r="O25" s="531">
        <v>17352.907999999999</v>
      </c>
      <c r="P25" s="531">
        <v>21002.687000000002</v>
      </c>
      <c r="Q25" s="532">
        <f t="shared" si="2"/>
        <v>-10.180333876474407</v>
      </c>
      <c r="R25" s="532">
        <f t="shared" si="2"/>
        <v>21.032664957366237</v>
      </c>
      <c r="S25" s="533">
        <v>104455.77</v>
      </c>
      <c r="T25" s="533">
        <v>94080.200000000012</v>
      </c>
      <c r="U25" s="531">
        <v>105618.89</v>
      </c>
      <c r="V25" s="532">
        <f t="shared" si="9"/>
        <v>-9.932979288745841</v>
      </c>
      <c r="W25" s="532">
        <f t="shared" si="9"/>
        <v>12.264737957614869</v>
      </c>
      <c r="X25" s="533">
        <v>0</v>
      </c>
      <c r="Y25" s="533"/>
      <c r="Z25" s="533"/>
      <c r="AA25" s="532">
        <f t="shared" si="5"/>
        <v>0</v>
      </c>
      <c r="AB25" s="532">
        <f t="shared" si="5"/>
        <v>0</v>
      </c>
      <c r="AC25" s="531"/>
      <c r="AD25" s="531"/>
      <c r="AE25" s="531"/>
      <c r="AF25" s="532">
        <f t="shared" si="6"/>
        <v>0</v>
      </c>
      <c r="AG25" s="532">
        <f t="shared" si="6"/>
        <v>0</v>
      </c>
      <c r="AH25" s="533"/>
      <c r="AI25" s="533"/>
      <c r="AJ25" s="533"/>
      <c r="AK25" s="532">
        <f t="shared" si="10"/>
        <v>0</v>
      </c>
      <c r="AL25" s="182">
        <f t="shared" si="10"/>
        <v>0</v>
      </c>
      <c r="AM25" s="180">
        <f t="shared" si="13"/>
        <v>123775.49</v>
      </c>
      <c r="AN25" s="180">
        <f t="shared" si="13"/>
        <v>111433.10800000001</v>
      </c>
      <c r="AO25" s="180">
        <f t="shared" si="13"/>
        <v>126621.577</v>
      </c>
      <c r="AP25" s="182">
        <f t="shared" si="8"/>
        <v>-9.9715880745048935</v>
      </c>
      <c r="AQ25" s="334">
        <f t="shared" si="8"/>
        <v>13.630122386965994</v>
      </c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</row>
    <row r="26" spans="1:112" s="173" customFormat="1" ht="16.5">
      <c r="A26" s="723"/>
      <c r="B26" s="183" t="s">
        <v>126</v>
      </c>
      <c r="C26" s="185" t="s">
        <v>43</v>
      </c>
      <c r="D26" s="531">
        <v>0</v>
      </c>
      <c r="E26" s="531"/>
      <c r="F26" s="531"/>
      <c r="G26" s="532">
        <f t="shared" si="0"/>
        <v>0</v>
      </c>
      <c r="H26" s="532">
        <f t="shared" si="0"/>
        <v>0</v>
      </c>
      <c r="I26" s="531">
        <v>108041.92</v>
      </c>
      <c r="J26" s="531">
        <v>122225.96</v>
      </c>
      <c r="K26" s="531">
        <v>108391.58</v>
      </c>
      <c r="L26" s="532">
        <f t="shared" si="1"/>
        <v>13.128274654874716</v>
      </c>
      <c r="M26" s="532">
        <f t="shared" si="1"/>
        <v>-11.318692035636289</v>
      </c>
      <c r="N26" s="531">
        <v>56657.820000000007</v>
      </c>
      <c r="O26" s="531">
        <v>54538.518799999998</v>
      </c>
      <c r="P26" s="531">
        <v>60116.895000000004</v>
      </c>
      <c r="Q26" s="532">
        <f t="shared" si="2"/>
        <v>-3.7405272564316903</v>
      </c>
      <c r="R26" s="532">
        <f t="shared" si="2"/>
        <v>10.228323619232583</v>
      </c>
      <c r="S26" s="533">
        <v>0</v>
      </c>
      <c r="T26" s="533"/>
      <c r="U26" s="531"/>
      <c r="V26" s="532">
        <f t="shared" si="9"/>
        <v>0</v>
      </c>
      <c r="W26" s="532">
        <f t="shared" si="9"/>
        <v>0</v>
      </c>
      <c r="X26" s="533">
        <v>0</v>
      </c>
      <c r="Y26" s="533"/>
      <c r="Z26" s="533"/>
      <c r="AA26" s="532">
        <f t="shared" si="5"/>
        <v>0</v>
      </c>
      <c r="AB26" s="532">
        <f t="shared" si="5"/>
        <v>0</v>
      </c>
      <c r="AC26" s="531"/>
      <c r="AD26" s="531"/>
      <c r="AE26" s="531"/>
      <c r="AF26" s="532">
        <f t="shared" si="6"/>
        <v>0</v>
      </c>
      <c r="AG26" s="532">
        <f t="shared" si="6"/>
        <v>0</v>
      </c>
      <c r="AH26" s="533"/>
      <c r="AI26" s="533"/>
      <c r="AJ26" s="533"/>
      <c r="AK26" s="532">
        <f t="shared" si="10"/>
        <v>0</v>
      </c>
      <c r="AL26" s="182">
        <f t="shared" si="10"/>
        <v>0</v>
      </c>
      <c r="AM26" s="180">
        <f t="shared" si="13"/>
        <v>164699.74</v>
      </c>
      <c r="AN26" s="180">
        <f t="shared" si="13"/>
        <v>176764.47880000001</v>
      </c>
      <c r="AO26" s="180">
        <f t="shared" si="13"/>
        <v>168508.47500000001</v>
      </c>
      <c r="AP26" s="182">
        <f t="shared" si="8"/>
        <v>7.3252931668259009</v>
      </c>
      <c r="AQ26" s="334">
        <f t="shared" si="8"/>
        <v>-4.6706237905078609</v>
      </c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</row>
    <row r="27" spans="1:112" s="171" customFormat="1" ht="16.5">
      <c r="A27" s="723">
        <v>6</v>
      </c>
      <c r="B27" s="342" t="s">
        <v>127</v>
      </c>
      <c r="C27" s="181"/>
      <c r="D27" s="531">
        <v>0</v>
      </c>
      <c r="E27" s="531"/>
      <c r="F27" s="531"/>
      <c r="G27" s="532">
        <f t="shared" si="0"/>
        <v>0</v>
      </c>
      <c r="H27" s="532">
        <f t="shared" si="0"/>
        <v>0</v>
      </c>
      <c r="I27" s="531"/>
      <c r="J27" s="531"/>
      <c r="K27" s="531"/>
      <c r="L27" s="532">
        <f t="shared" si="1"/>
        <v>0</v>
      </c>
      <c r="M27" s="532">
        <f t="shared" si="1"/>
        <v>0</v>
      </c>
      <c r="N27" s="531"/>
      <c r="O27" s="531"/>
      <c r="P27" s="531"/>
      <c r="Q27" s="532">
        <f t="shared" si="2"/>
        <v>0</v>
      </c>
      <c r="R27" s="532">
        <f t="shared" si="2"/>
        <v>0</v>
      </c>
      <c r="S27" s="533">
        <v>0</v>
      </c>
      <c r="T27" s="533"/>
      <c r="U27" s="531"/>
      <c r="V27" s="532">
        <f t="shared" si="9"/>
        <v>0</v>
      </c>
      <c r="W27" s="532">
        <f t="shared" si="9"/>
        <v>0</v>
      </c>
      <c r="X27" s="533">
        <v>0</v>
      </c>
      <c r="Y27" s="533"/>
      <c r="Z27" s="533"/>
      <c r="AA27" s="532">
        <f t="shared" si="5"/>
        <v>0</v>
      </c>
      <c r="AB27" s="532">
        <f t="shared" si="5"/>
        <v>0</v>
      </c>
      <c r="AC27" s="531"/>
      <c r="AD27" s="531"/>
      <c r="AE27" s="531"/>
      <c r="AF27" s="532">
        <f t="shared" si="6"/>
        <v>0</v>
      </c>
      <c r="AG27" s="532">
        <f t="shared" si="6"/>
        <v>0</v>
      </c>
      <c r="AH27" s="533"/>
      <c r="AI27" s="533"/>
      <c r="AJ27" s="533"/>
      <c r="AK27" s="532">
        <f t="shared" si="10"/>
        <v>0</v>
      </c>
      <c r="AL27" s="182">
        <f t="shared" si="10"/>
        <v>0</v>
      </c>
      <c r="AM27" s="180">
        <f>AM28</f>
        <v>1082834.82</v>
      </c>
      <c r="AN27" s="180">
        <f t="shared" ref="AN27:AO27" si="16">AN28</f>
        <v>1047714.43</v>
      </c>
      <c r="AO27" s="180">
        <f t="shared" si="16"/>
        <v>1104879.1100000001</v>
      </c>
      <c r="AP27" s="182">
        <f t="shared" si="8"/>
        <v>-3.2433746450820706</v>
      </c>
      <c r="AQ27" s="334">
        <f t="shared" si="8"/>
        <v>5.4561317820162287</v>
      </c>
    </row>
    <row r="28" spans="1:112" ht="16.5">
      <c r="A28" s="723"/>
      <c r="B28" s="183" t="s">
        <v>128</v>
      </c>
      <c r="C28" s="185" t="s">
        <v>129</v>
      </c>
      <c r="D28" s="531">
        <v>0</v>
      </c>
      <c r="E28" s="531"/>
      <c r="F28" s="531"/>
      <c r="G28" s="532">
        <f t="shared" si="0"/>
        <v>0</v>
      </c>
      <c r="H28" s="532">
        <f t="shared" si="0"/>
        <v>0</v>
      </c>
      <c r="I28" s="531">
        <v>5462.83</v>
      </c>
      <c r="J28" s="531">
        <v>5246.42</v>
      </c>
      <c r="K28" s="531">
        <v>4657.83</v>
      </c>
      <c r="L28" s="532">
        <f t="shared" si="1"/>
        <v>-3.9614998087072024</v>
      </c>
      <c r="M28" s="532">
        <f t="shared" si="1"/>
        <v>-11.218888308599006</v>
      </c>
      <c r="N28" s="531">
        <v>1073880</v>
      </c>
      <c r="O28" s="531">
        <v>1038895</v>
      </c>
      <c r="P28" s="531">
        <v>1096271.92</v>
      </c>
      <c r="Q28" s="532">
        <f t="shared" si="2"/>
        <v>-3.257812791000859</v>
      </c>
      <c r="R28" s="532">
        <f t="shared" si="2"/>
        <v>5.5228795980344358</v>
      </c>
      <c r="S28" s="533">
        <v>3491.99</v>
      </c>
      <c r="T28" s="533">
        <v>3573.01</v>
      </c>
      <c r="U28" s="531">
        <v>3949.36</v>
      </c>
      <c r="V28" s="532">
        <f t="shared" si="9"/>
        <v>2.3201670107875714</v>
      </c>
      <c r="W28" s="532">
        <f t="shared" si="9"/>
        <v>10.533135927411337</v>
      </c>
      <c r="X28" s="533">
        <v>0</v>
      </c>
      <c r="Y28" s="533"/>
      <c r="Z28" s="533"/>
      <c r="AA28" s="532">
        <f t="shared" si="5"/>
        <v>0</v>
      </c>
      <c r="AB28" s="532">
        <f t="shared" si="5"/>
        <v>0</v>
      </c>
      <c r="AC28" s="531"/>
      <c r="AD28" s="531"/>
      <c r="AE28" s="531"/>
      <c r="AF28" s="532">
        <f t="shared" si="6"/>
        <v>0</v>
      </c>
      <c r="AG28" s="532">
        <f t="shared" si="6"/>
        <v>0</v>
      </c>
      <c r="AH28" s="533"/>
      <c r="AI28" s="533"/>
      <c r="AJ28" s="533"/>
      <c r="AK28" s="532">
        <f t="shared" si="10"/>
        <v>0</v>
      </c>
      <c r="AL28" s="182">
        <f t="shared" si="10"/>
        <v>0</v>
      </c>
      <c r="AM28" s="180">
        <f t="shared" si="13"/>
        <v>1082834.82</v>
      </c>
      <c r="AN28" s="180">
        <f t="shared" si="13"/>
        <v>1047714.43</v>
      </c>
      <c r="AO28" s="180">
        <f t="shared" si="13"/>
        <v>1104879.1100000001</v>
      </c>
      <c r="AP28" s="182">
        <f t="shared" si="8"/>
        <v>-3.2433746450820706</v>
      </c>
      <c r="AQ28" s="334">
        <f t="shared" si="8"/>
        <v>5.4561317820162287</v>
      </c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188"/>
      <c r="DF28" s="188"/>
      <c r="DG28" s="188"/>
      <c r="DH28" s="188"/>
    </row>
    <row r="29" spans="1:112" s="171" customFormat="1" ht="16.5">
      <c r="A29" s="723">
        <v>7</v>
      </c>
      <c r="B29" s="342" t="s">
        <v>130</v>
      </c>
      <c r="C29" s="185"/>
      <c r="D29" s="531">
        <v>0</v>
      </c>
      <c r="E29" s="531"/>
      <c r="F29" s="531"/>
      <c r="G29" s="532">
        <f t="shared" si="0"/>
        <v>0</v>
      </c>
      <c r="H29" s="532">
        <f t="shared" si="0"/>
        <v>0</v>
      </c>
      <c r="I29" s="531"/>
      <c r="J29" s="531"/>
      <c r="K29" s="531"/>
      <c r="L29" s="532">
        <f t="shared" si="1"/>
        <v>0</v>
      </c>
      <c r="M29" s="532">
        <f t="shared" si="1"/>
        <v>0</v>
      </c>
      <c r="N29" s="531"/>
      <c r="O29" s="531"/>
      <c r="P29" s="531"/>
      <c r="Q29" s="532">
        <f t="shared" si="2"/>
        <v>0</v>
      </c>
      <c r="R29" s="532">
        <f t="shared" si="2"/>
        <v>0</v>
      </c>
      <c r="S29" s="533">
        <v>0</v>
      </c>
      <c r="T29" s="533"/>
      <c r="U29" s="531"/>
      <c r="V29" s="532">
        <f t="shared" si="9"/>
        <v>0</v>
      </c>
      <c r="W29" s="532">
        <f t="shared" si="9"/>
        <v>0</v>
      </c>
      <c r="X29" s="533">
        <v>0</v>
      </c>
      <c r="Y29" s="533"/>
      <c r="Z29" s="533"/>
      <c r="AA29" s="532">
        <f t="shared" si="5"/>
        <v>0</v>
      </c>
      <c r="AB29" s="532">
        <f t="shared" si="5"/>
        <v>0</v>
      </c>
      <c r="AC29" s="531"/>
      <c r="AD29" s="531"/>
      <c r="AE29" s="531"/>
      <c r="AF29" s="532">
        <f t="shared" si="6"/>
        <v>0</v>
      </c>
      <c r="AG29" s="532">
        <f t="shared" si="6"/>
        <v>0</v>
      </c>
      <c r="AH29" s="533"/>
      <c r="AI29" s="533"/>
      <c r="AJ29" s="533"/>
      <c r="AK29" s="532">
        <f t="shared" si="10"/>
        <v>0</v>
      </c>
      <c r="AL29" s="182">
        <f t="shared" si="10"/>
        <v>0</v>
      </c>
      <c r="AM29" s="180">
        <f>AM30+AM31+AM32+AM33+AM34+AM35+AM36</f>
        <v>83742.16399999999</v>
      </c>
      <c r="AN29" s="180">
        <f t="shared" ref="AN29:AO29" si="17">AN30+AN31+AN32+AN33+AN34+AN35+AN36</f>
        <v>85758.29</v>
      </c>
      <c r="AO29" s="180">
        <f t="shared" si="17"/>
        <v>98050.409000000014</v>
      </c>
      <c r="AP29" s="182">
        <f t="shared" si="8"/>
        <v>2.4075398863588049</v>
      </c>
      <c r="AQ29" s="334">
        <f t="shared" si="8"/>
        <v>14.333446947228083</v>
      </c>
    </row>
    <row r="30" spans="1:112" s="173" customFormat="1" ht="16.5">
      <c r="A30" s="723"/>
      <c r="B30" s="183" t="s">
        <v>131</v>
      </c>
      <c r="C30" s="185" t="s">
        <v>45</v>
      </c>
      <c r="D30" s="531">
        <v>29905</v>
      </c>
      <c r="E30" s="531">
        <v>28849</v>
      </c>
      <c r="F30" s="531">
        <v>33487</v>
      </c>
      <c r="G30" s="532">
        <f t="shared" si="0"/>
        <v>-3.5311820765758171</v>
      </c>
      <c r="H30" s="532">
        <f t="shared" si="0"/>
        <v>16.076813754376246</v>
      </c>
      <c r="I30" s="531">
        <v>455</v>
      </c>
      <c r="J30" s="531">
        <v>316</v>
      </c>
      <c r="K30" s="531">
        <v>315</v>
      </c>
      <c r="L30" s="532">
        <f t="shared" si="1"/>
        <v>-30.549450549450555</v>
      </c>
      <c r="M30" s="532">
        <f t="shared" si="1"/>
        <v>-0.31645569620253866</v>
      </c>
      <c r="N30" s="531"/>
      <c r="O30" s="531"/>
      <c r="P30" s="531"/>
      <c r="Q30" s="532">
        <f t="shared" si="2"/>
        <v>0</v>
      </c>
      <c r="R30" s="532">
        <f t="shared" si="2"/>
        <v>0</v>
      </c>
      <c r="S30" s="533">
        <v>0</v>
      </c>
      <c r="T30" s="533"/>
      <c r="U30" s="531"/>
      <c r="V30" s="532">
        <f t="shared" si="9"/>
        <v>0</v>
      </c>
      <c r="W30" s="532">
        <f t="shared" si="9"/>
        <v>0</v>
      </c>
      <c r="X30" s="533">
        <v>0</v>
      </c>
      <c r="Y30" s="533"/>
      <c r="Z30" s="533"/>
      <c r="AA30" s="532">
        <f t="shared" si="5"/>
        <v>0</v>
      </c>
      <c r="AB30" s="532">
        <f t="shared" si="5"/>
        <v>0</v>
      </c>
      <c r="AC30" s="531"/>
      <c r="AD30" s="531"/>
      <c r="AE30" s="531"/>
      <c r="AF30" s="532">
        <f t="shared" si="6"/>
        <v>0</v>
      </c>
      <c r="AG30" s="532">
        <f t="shared" si="6"/>
        <v>0</v>
      </c>
      <c r="AH30" s="533"/>
      <c r="AI30" s="533"/>
      <c r="AJ30" s="533"/>
      <c r="AK30" s="532">
        <f t="shared" si="10"/>
        <v>0</v>
      </c>
      <c r="AL30" s="182">
        <f t="shared" si="10"/>
        <v>0</v>
      </c>
      <c r="AM30" s="180">
        <f t="shared" ref="AM30:AO45" si="18">D30+I30+N30+S30+X30+AC30+AH30</f>
        <v>30360</v>
      </c>
      <c r="AN30" s="180">
        <f t="shared" si="18"/>
        <v>29165</v>
      </c>
      <c r="AO30" s="180">
        <f t="shared" si="18"/>
        <v>33802</v>
      </c>
      <c r="AP30" s="182">
        <f t="shared" si="8"/>
        <v>-3.9361001317523119</v>
      </c>
      <c r="AQ30" s="334">
        <f t="shared" si="8"/>
        <v>15.899194239670834</v>
      </c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</row>
    <row r="31" spans="1:112" ht="16.5">
      <c r="A31" s="723"/>
      <c r="B31" s="183" t="s">
        <v>132</v>
      </c>
      <c r="C31" s="181" t="s">
        <v>133</v>
      </c>
      <c r="D31" s="531">
        <v>6086</v>
      </c>
      <c r="E31" s="531">
        <v>5440</v>
      </c>
      <c r="F31" s="531">
        <v>6796</v>
      </c>
      <c r="G31" s="532">
        <f t="shared" si="0"/>
        <v>-10.614525139664806</v>
      </c>
      <c r="H31" s="532">
        <f t="shared" si="0"/>
        <v>24.92647058823529</v>
      </c>
      <c r="I31" s="531">
        <v>7481.384</v>
      </c>
      <c r="J31" s="531">
        <v>6340.74</v>
      </c>
      <c r="K31" s="531">
        <v>6587.57</v>
      </c>
      <c r="L31" s="532">
        <f t="shared" si="1"/>
        <v>-15.246430339627011</v>
      </c>
      <c r="M31" s="532">
        <f t="shared" si="1"/>
        <v>3.8927633052293658</v>
      </c>
      <c r="N31" s="531"/>
      <c r="O31" s="531"/>
      <c r="P31" s="531"/>
      <c r="Q31" s="532">
        <f t="shared" si="2"/>
        <v>0</v>
      </c>
      <c r="R31" s="532">
        <f t="shared" si="2"/>
        <v>0</v>
      </c>
      <c r="S31" s="533">
        <v>0</v>
      </c>
      <c r="T31" s="533"/>
      <c r="U31" s="531"/>
      <c r="V31" s="532">
        <f t="shared" si="9"/>
        <v>0</v>
      </c>
      <c r="W31" s="532">
        <f t="shared" si="9"/>
        <v>0</v>
      </c>
      <c r="X31" s="533">
        <v>3890</v>
      </c>
      <c r="Y31" s="533">
        <v>3298</v>
      </c>
      <c r="Z31" s="533">
        <v>8930</v>
      </c>
      <c r="AA31" s="532">
        <f t="shared" si="5"/>
        <v>-15.218508997429296</v>
      </c>
      <c r="AB31" s="532">
        <f t="shared" si="5"/>
        <v>170.77016373559735</v>
      </c>
      <c r="AC31" s="531"/>
      <c r="AD31" s="531"/>
      <c r="AE31" s="531"/>
      <c r="AF31" s="532">
        <f t="shared" si="6"/>
        <v>0</v>
      </c>
      <c r="AG31" s="532">
        <f t="shared" si="6"/>
        <v>0</v>
      </c>
      <c r="AH31" s="533"/>
      <c r="AI31" s="533"/>
      <c r="AJ31" s="533"/>
      <c r="AK31" s="532">
        <f t="shared" si="10"/>
        <v>0</v>
      </c>
      <c r="AL31" s="182">
        <f t="shared" si="10"/>
        <v>0</v>
      </c>
      <c r="AM31" s="180">
        <f t="shared" si="18"/>
        <v>17457.383999999998</v>
      </c>
      <c r="AN31" s="180">
        <f t="shared" si="18"/>
        <v>15078.74</v>
      </c>
      <c r="AO31" s="180">
        <f t="shared" si="18"/>
        <v>22313.57</v>
      </c>
      <c r="AP31" s="182">
        <f t="shared" si="8"/>
        <v>-13.62543208077453</v>
      </c>
      <c r="AQ31" s="334">
        <f t="shared" si="8"/>
        <v>47.980335226948654</v>
      </c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</row>
    <row r="32" spans="1:112" ht="16.5">
      <c r="A32" s="723"/>
      <c r="B32" s="183" t="s">
        <v>134</v>
      </c>
      <c r="C32" s="181" t="s">
        <v>133</v>
      </c>
      <c r="D32" s="531"/>
      <c r="E32" s="531"/>
      <c r="F32" s="531"/>
      <c r="G32" s="532">
        <f t="shared" si="0"/>
        <v>0</v>
      </c>
      <c r="H32" s="532">
        <f t="shared" si="0"/>
        <v>0</v>
      </c>
      <c r="I32" s="531">
        <v>0</v>
      </c>
      <c r="J32" s="531"/>
      <c r="K32" s="531"/>
      <c r="L32" s="532">
        <f t="shared" si="1"/>
        <v>0</v>
      </c>
      <c r="M32" s="532">
        <f t="shared" si="1"/>
        <v>0</v>
      </c>
      <c r="N32" s="531"/>
      <c r="O32" s="531"/>
      <c r="P32" s="531"/>
      <c r="Q32" s="532">
        <f t="shared" si="2"/>
        <v>0</v>
      </c>
      <c r="R32" s="532">
        <f t="shared" si="2"/>
        <v>0</v>
      </c>
      <c r="S32" s="533">
        <v>0</v>
      </c>
      <c r="T32" s="533"/>
      <c r="U32" s="531"/>
      <c r="V32" s="532">
        <f t="shared" si="9"/>
        <v>0</v>
      </c>
      <c r="W32" s="532">
        <f t="shared" si="9"/>
        <v>0</v>
      </c>
      <c r="X32" s="533">
        <v>0</v>
      </c>
      <c r="Y32" s="533"/>
      <c r="Z32" s="533"/>
      <c r="AA32" s="532">
        <f t="shared" si="5"/>
        <v>0</v>
      </c>
      <c r="AB32" s="532">
        <f t="shared" si="5"/>
        <v>0</v>
      </c>
      <c r="AC32" s="531"/>
      <c r="AD32" s="531"/>
      <c r="AE32" s="531"/>
      <c r="AF32" s="532">
        <f t="shared" si="6"/>
        <v>0</v>
      </c>
      <c r="AG32" s="532">
        <f t="shared" si="6"/>
        <v>0</v>
      </c>
      <c r="AH32" s="533"/>
      <c r="AI32" s="533"/>
      <c r="AJ32" s="533"/>
      <c r="AK32" s="532">
        <f t="shared" si="10"/>
        <v>0</v>
      </c>
      <c r="AL32" s="182">
        <f t="shared" si="10"/>
        <v>0</v>
      </c>
      <c r="AM32" s="180">
        <f t="shared" si="18"/>
        <v>0</v>
      </c>
      <c r="AN32" s="180">
        <f t="shared" si="18"/>
        <v>0</v>
      </c>
      <c r="AO32" s="180">
        <f t="shared" si="18"/>
        <v>0</v>
      </c>
      <c r="AP32" s="182">
        <f t="shared" si="8"/>
        <v>0</v>
      </c>
      <c r="AQ32" s="334">
        <f t="shared" si="8"/>
        <v>0</v>
      </c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</row>
    <row r="33" spans="1:112" ht="16.5">
      <c r="A33" s="723"/>
      <c r="B33" s="183" t="s">
        <v>389</v>
      </c>
      <c r="C33" s="181" t="s">
        <v>133</v>
      </c>
      <c r="D33" s="531">
        <v>0</v>
      </c>
      <c r="E33" s="531">
        <v>0</v>
      </c>
      <c r="F33" s="531"/>
      <c r="G33" s="532">
        <f t="shared" si="0"/>
        <v>0</v>
      </c>
      <c r="H33" s="532">
        <f t="shared" si="0"/>
        <v>0</v>
      </c>
      <c r="I33" s="531"/>
      <c r="J33" s="531"/>
      <c r="K33" s="531"/>
      <c r="L33" s="532">
        <f t="shared" si="1"/>
        <v>0</v>
      </c>
      <c r="M33" s="532">
        <f t="shared" si="1"/>
        <v>0</v>
      </c>
      <c r="N33" s="531"/>
      <c r="O33" s="531"/>
      <c r="P33" s="531"/>
      <c r="Q33" s="532">
        <f t="shared" si="2"/>
        <v>0</v>
      </c>
      <c r="R33" s="532">
        <f t="shared" si="2"/>
        <v>0</v>
      </c>
      <c r="S33" s="533"/>
      <c r="T33" s="533"/>
      <c r="U33" s="531"/>
      <c r="V33" s="532">
        <f t="shared" si="9"/>
        <v>0</v>
      </c>
      <c r="W33" s="532">
        <f t="shared" si="9"/>
        <v>0</v>
      </c>
      <c r="X33" s="533"/>
      <c r="Y33" s="533"/>
      <c r="Z33" s="533"/>
      <c r="AA33" s="532">
        <f t="shared" si="5"/>
        <v>0</v>
      </c>
      <c r="AB33" s="532">
        <f t="shared" si="5"/>
        <v>0</v>
      </c>
      <c r="AC33" s="531"/>
      <c r="AD33" s="531"/>
      <c r="AE33" s="531"/>
      <c r="AF33" s="532">
        <f t="shared" si="6"/>
        <v>0</v>
      </c>
      <c r="AG33" s="532">
        <f t="shared" si="6"/>
        <v>0</v>
      </c>
      <c r="AH33" s="533"/>
      <c r="AI33" s="533"/>
      <c r="AJ33" s="533"/>
      <c r="AK33" s="532">
        <f t="shared" si="10"/>
        <v>0</v>
      </c>
      <c r="AL33" s="182">
        <f t="shared" si="10"/>
        <v>0</v>
      </c>
      <c r="AM33" s="180">
        <f t="shared" si="18"/>
        <v>0</v>
      </c>
      <c r="AN33" s="180">
        <f t="shared" si="18"/>
        <v>0</v>
      </c>
      <c r="AO33" s="180">
        <f t="shared" si="18"/>
        <v>0</v>
      </c>
      <c r="AP33" s="182">
        <f t="shared" si="8"/>
        <v>0</v>
      </c>
      <c r="AQ33" s="334">
        <f t="shared" si="8"/>
        <v>0</v>
      </c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</row>
    <row r="34" spans="1:112" ht="16.5">
      <c r="A34" s="723"/>
      <c r="B34" s="183" t="s">
        <v>135</v>
      </c>
      <c r="C34" s="185" t="s">
        <v>136</v>
      </c>
      <c r="D34" s="531">
        <v>0</v>
      </c>
      <c r="E34" s="531">
        <v>0</v>
      </c>
      <c r="F34" s="531"/>
      <c r="G34" s="532">
        <f t="shared" si="0"/>
        <v>0</v>
      </c>
      <c r="H34" s="532">
        <f t="shared" si="0"/>
        <v>0</v>
      </c>
      <c r="I34" s="531">
        <v>0</v>
      </c>
      <c r="J34" s="531"/>
      <c r="K34" s="531"/>
      <c r="L34" s="532">
        <f t="shared" si="1"/>
        <v>0</v>
      </c>
      <c r="M34" s="532">
        <f t="shared" si="1"/>
        <v>0</v>
      </c>
      <c r="N34" s="531">
        <v>35620</v>
      </c>
      <c r="O34" s="531">
        <v>41095</v>
      </c>
      <c r="P34" s="531">
        <v>41585</v>
      </c>
      <c r="Q34" s="532">
        <f t="shared" si="2"/>
        <v>15.370578326782706</v>
      </c>
      <c r="R34" s="532">
        <f t="shared" si="2"/>
        <v>1.1923591677819729</v>
      </c>
      <c r="S34" s="533">
        <v>0</v>
      </c>
      <c r="T34" s="533"/>
      <c r="U34" s="531"/>
      <c r="V34" s="532">
        <f t="shared" si="9"/>
        <v>0</v>
      </c>
      <c r="W34" s="532">
        <f t="shared" si="9"/>
        <v>0</v>
      </c>
      <c r="X34" s="533">
        <v>0</v>
      </c>
      <c r="Y34" s="533"/>
      <c r="Z34" s="533"/>
      <c r="AA34" s="532">
        <f t="shared" si="5"/>
        <v>0</v>
      </c>
      <c r="AB34" s="532">
        <f t="shared" si="5"/>
        <v>0</v>
      </c>
      <c r="AC34" s="533"/>
      <c r="AD34" s="533"/>
      <c r="AE34" s="533"/>
      <c r="AF34" s="532">
        <f t="shared" si="6"/>
        <v>0</v>
      </c>
      <c r="AG34" s="532">
        <f t="shared" si="6"/>
        <v>0</v>
      </c>
      <c r="AH34" s="533"/>
      <c r="AI34" s="533"/>
      <c r="AJ34" s="533"/>
      <c r="AK34" s="532">
        <f t="shared" si="10"/>
        <v>0</v>
      </c>
      <c r="AL34" s="182">
        <f t="shared" si="10"/>
        <v>0</v>
      </c>
      <c r="AM34" s="180">
        <f t="shared" si="18"/>
        <v>35620</v>
      </c>
      <c r="AN34" s="180">
        <f t="shared" si="18"/>
        <v>41095</v>
      </c>
      <c r="AO34" s="180">
        <f t="shared" si="18"/>
        <v>41585</v>
      </c>
      <c r="AP34" s="182">
        <f t="shared" si="8"/>
        <v>15.370578326782706</v>
      </c>
      <c r="AQ34" s="334">
        <f t="shared" si="8"/>
        <v>1.1923591677819729</v>
      </c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</row>
    <row r="35" spans="1:112" ht="16.5">
      <c r="A35" s="723"/>
      <c r="B35" s="183" t="s">
        <v>139</v>
      </c>
      <c r="C35" s="185" t="s">
        <v>140</v>
      </c>
      <c r="D35" s="531">
        <v>51.3</v>
      </c>
      <c r="E35" s="531">
        <v>155</v>
      </c>
      <c r="F35" s="531">
        <v>81.257000000000005</v>
      </c>
      <c r="G35" s="532">
        <f t="shared" si="0"/>
        <v>202.14424951267057</v>
      </c>
      <c r="H35" s="532">
        <f t="shared" si="0"/>
        <v>-47.576129032258066</v>
      </c>
      <c r="I35" s="531"/>
      <c r="J35" s="531"/>
      <c r="K35" s="531"/>
      <c r="L35" s="532">
        <f t="shared" si="1"/>
        <v>0</v>
      </c>
      <c r="M35" s="532">
        <f t="shared" si="1"/>
        <v>0</v>
      </c>
      <c r="N35" s="531">
        <v>236.48</v>
      </c>
      <c r="O35" s="531">
        <v>245.55</v>
      </c>
      <c r="P35" s="531">
        <v>243.58199999999999</v>
      </c>
      <c r="Q35" s="532">
        <f t="shared" si="2"/>
        <v>3.8354194857916184</v>
      </c>
      <c r="R35" s="532">
        <f t="shared" si="2"/>
        <v>-0.80146609651802692</v>
      </c>
      <c r="S35" s="533"/>
      <c r="T35" s="533"/>
      <c r="U35" s="531"/>
      <c r="V35" s="532">
        <f t="shared" si="9"/>
        <v>0</v>
      </c>
      <c r="W35" s="532">
        <f t="shared" si="9"/>
        <v>0</v>
      </c>
      <c r="X35" s="533"/>
      <c r="Y35" s="533"/>
      <c r="Z35" s="533"/>
      <c r="AA35" s="532">
        <f t="shared" si="5"/>
        <v>0</v>
      </c>
      <c r="AB35" s="532">
        <f t="shared" si="5"/>
        <v>0</v>
      </c>
      <c r="AC35" s="533"/>
      <c r="AD35" s="533"/>
      <c r="AE35" s="533"/>
      <c r="AF35" s="532">
        <f t="shared" si="6"/>
        <v>0</v>
      </c>
      <c r="AG35" s="532">
        <f t="shared" si="6"/>
        <v>0</v>
      </c>
      <c r="AH35" s="533"/>
      <c r="AI35" s="533"/>
      <c r="AJ35" s="533"/>
      <c r="AK35" s="532">
        <f t="shared" si="10"/>
        <v>0</v>
      </c>
      <c r="AL35" s="182">
        <f t="shared" si="10"/>
        <v>0</v>
      </c>
      <c r="AM35" s="180">
        <f t="shared" si="18"/>
        <v>287.77999999999997</v>
      </c>
      <c r="AN35" s="180">
        <f t="shared" si="18"/>
        <v>400.55</v>
      </c>
      <c r="AO35" s="180">
        <f t="shared" si="18"/>
        <v>324.839</v>
      </c>
      <c r="AP35" s="182">
        <f t="shared" si="8"/>
        <v>39.186183890471909</v>
      </c>
      <c r="AQ35" s="334">
        <f t="shared" si="8"/>
        <v>-18.901760079890153</v>
      </c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</row>
    <row r="36" spans="1:112" ht="16.5">
      <c r="A36" s="723"/>
      <c r="B36" s="183" t="s">
        <v>141</v>
      </c>
      <c r="C36" s="185" t="s">
        <v>140</v>
      </c>
      <c r="D36" s="531">
        <v>0</v>
      </c>
      <c r="E36" s="531">
        <v>0</v>
      </c>
      <c r="F36" s="531"/>
      <c r="G36" s="532">
        <f t="shared" si="0"/>
        <v>0</v>
      </c>
      <c r="H36" s="532">
        <f t="shared" si="0"/>
        <v>0</v>
      </c>
      <c r="I36" s="531"/>
      <c r="J36" s="531"/>
      <c r="K36" s="531"/>
      <c r="L36" s="532">
        <f t="shared" si="1"/>
        <v>0</v>
      </c>
      <c r="M36" s="532">
        <f t="shared" si="1"/>
        <v>0</v>
      </c>
      <c r="N36" s="531"/>
      <c r="O36" s="531"/>
      <c r="P36" s="531"/>
      <c r="Q36" s="532">
        <f t="shared" si="2"/>
        <v>0</v>
      </c>
      <c r="R36" s="532">
        <f t="shared" si="2"/>
        <v>0</v>
      </c>
      <c r="S36" s="533"/>
      <c r="T36" s="533"/>
      <c r="U36" s="531"/>
      <c r="V36" s="532">
        <f t="shared" si="9"/>
        <v>0</v>
      </c>
      <c r="W36" s="532">
        <f t="shared" si="9"/>
        <v>0</v>
      </c>
      <c r="X36" s="533"/>
      <c r="Y36" s="533"/>
      <c r="Z36" s="533"/>
      <c r="AA36" s="532">
        <f t="shared" si="5"/>
        <v>0</v>
      </c>
      <c r="AB36" s="532">
        <f t="shared" si="5"/>
        <v>0</v>
      </c>
      <c r="AC36" s="531">
        <v>17</v>
      </c>
      <c r="AD36" s="531">
        <v>19</v>
      </c>
      <c r="AE36" s="531">
        <v>25</v>
      </c>
      <c r="AF36" s="532">
        <f t="shared" si="6"/>
        <v>11.764705882352942</v>
      </c>
      <c r="AG36" s="532">
        <f t="shared" si="6"/>
        <v>31.578947368421069</v>
      </c>
      <c r="AH36" s="533"/>
      <c r="AI36" s="533"/>
      <c r="AJ36" s="533"/>
      <c r="AK36" s="532">
        <f t="shared" si="10"/>
        <v>0</v>
      </c>
      <c r="AL36" s="182">
        <f t="shared" si="10"/>
        <v>0</v>
      </c>
      <c r="AM36" s="180">
        <f t="shared" si="18"/>
        <v>17</v>
      </c>
      <c r="AN36" s="180">
        <f t="shared" si="18"/>
        <v>19</v>
      </c>
      <c r="AO36" s="180">
        <f t="shared" si="18"/>
        <v>25</v>
      </c>
      <c r="AP36" s="182">
        <f t="shared" si="8"/>
        <v>11.764705882352942</v>
      </c>
      <c r="AQ36" s="334">
        <f t="shared" si="8"/>
        <v>31.578947368421069</v>
      </c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</row>
    <row r="37" spans="1:112" s="171" customFormat="1" ht="16.5">
      <c r="A37" s="723">
        <v>8</v>
      </c>
      <c r="B37" s="342" t="s">
        <v>406</v>
      </c>
      <c r="C37" s="185"/>
      <c r="D37" s="531">
        <v>0</v>
      </c>
      <c r="E37" s="531"/>
      <c r="F37" s="531"/>
      <c r="G37" s="532">
        <f t="shared" si="0"/>
        <v>0</v>
      </c>
      <c r="H37" s="532">
        <f t="shared" si="0"/>
        <v>0</v>
      </c>
      <c r="I37" s="531">
        <v>0</v>
      </c>
      <c r="J37" s="531"/>
      <c r="K37" s="531"/>
      <c r="L37" s="532">
        <f t="shared" si="1"/>
        <v>0</v>
      </c>
      <c r="M37" s="532">
        <f t="shared" si="1"/>
        <v>0</v>
      </c>
      <c r="N37" s="531"/>
      <c r="O37" s="531"/>
      <c r="P37" s="531"/>
      <c r="Q37" s="532">
        <f t="shared" si="2"/>
        <v>0</v>
      </c>
      <c r="R37" s="532">
        <f t="shared" si="2"/>
        <v>0</v>
      </c>
      <c r="S37" s="533">
        <v>0</v>
      </c>
      <c r="T37" s="533"/>
      <c r="U37" s="531"/>
      <c r="V37" s="532">
        <f t="shared" si="9"/>
        <v>0</v>
      </c>
      <c r="W37" s="532">
        <f t="shared" si="9"/>
        <v>0</v>
      </c>
      <c r="X37" s="533">
        <v>0</v>
      </c>
      <c r="Y37" s="533"/>
      <c r="Z37" s="533"/>
      <c r="AA37" s="532">
        <f t="shared" si="5"/>
        <v>0</v>
      </c>
      <c r="AB37" s="532">
        <f t="shared" si="5"/>
        <v>0</v>
      </c>
      <c r="AC37" s="533"/>
      <c r="AD37" s="533"/>
      <c r="AE37" s="533"/>
      <c r="AF37" s="532">
        <f t="shared" si="6"/>
        <v>0</v>
      </c>
      <c r="AG37" s="532">
        <f t="shared" si="6"/>
        <v>0</v>
      </c>
      <c r="AH37" s="533"/>
      <c r="AI37" s="533"/>
      <c r="AJ37" s="533"/>
      <c r="AK37" s="532">
        <f t="shared" si="10"/>
        <v>0</v>
      </c>
      <c r="AL37" s="182">
        <f t="shared" si="10"/>
        <v>0</v>
      </c>
      <c r="AM37" s="180">
        <f>AM38+AM39+AM40</f>
        <v>26093.9</v>
      </c>
      <c r="AN37" s="180">
        <f t="shared" ref="AN37:AO37" si="19">AN38+AN39+AN40</f>
        <v>43065.8</v>
      </c>
      <c r="AO37" s="180">
        <f t="shared" si="19"/>
        <v>42543.89</v>
      </c>
      <c r="AP37" s="182">
        <f t="shared" si="8"/>
        <v>65.041638083996645</v>
      </c>
      <c r="AQ37" s="334">
        <f t="shared" si="8"/>
        <v>-1.2118897129508923</v>
      </c>
    </row>
    <row r="38" spans="1:112" ht="16.5">
      <c r="A38" s="723"/>
      <c r="B38" s="183" t="s">
        <v>409</v>
      </c>
      <c r="C38" s="185" t="s">
        <v>137</v>
      </c>
      <c r="D38" s="531">
        <v>0</v>
      </c>
      <c r="E38" s="531"/>
      <c r="F38" s="531"/>
      <c r="G38" s="532">
        <f t="shared" si="0"/>
        <v>0</v>
      </c>
      <c r="H38" s="532">
        <f t="shared" si="0"/>
        <v>0</v>
      </c>
      <c r="I38" s="531">
        <v>0</v>
      </c>
      <c r="J38" s="531"/>
      <c r="K38" s="531"/>
      <c r="L38" s="532">
        <f t="shared" si="1"/>
        <v>0</v>
      </c>
      <c r="M38" s="532">
        <f t="shared" si="1"/>
        <v>0</v>
      </c>
      <c r="N38" s="531"/>
      <c r="O38" s="531"/>
      <c r="P38" s="531"/>
      <c r="Q38" s="532">
        <f t="shared" si="2"/>
        <v>0</v>
      </c>
      <c r="R38" s="532">
        <f t="shared" si="2"/>
        <v>0</v>
      </c>
      <c r="S38" s="533">
        <v>0</v>
      </c>
      <c r="T38" s="533"/>
      <c r="U38" s="531"/>
      <c r="V38" s="532">
        <f t="shared" si="9"/>
        <v>0</v>
      </c>
      <c r="W38" s="532">
        <f t="shared" si="9"/>
        <v>0</v>
      </c>
      <c r="X38" s="533">
        <v>0</v>
      </c>
      <c r="Y38" s="533"/>
      <c r="Z38" s="533"/>
      <c r="AA38" s="532">
        <f t="shared" si="5"/>
        <v>0</v>
      </c>
      <c r="AB38" s="532">
        <f t="shared" si="5"/>
        <v>0</v>
      </c>
      <c r="AC38" s="531">
        <v>0.5</v>
      </c>
      <c r="AD38" s="531">
        <v>0.4</v>
      </c>
      <c r="AE38" s="531">
        <v>0.3</v>
      </c>
      <c r="AF38" s="532">
        <f t="shared" si="6"/>
        <v>-20</v>
      </c>
      <c r="AG38" s="532">
        <f t="shared" si="6"/>
        <v>-25.000000000000014</v>
      </c>
      <c r="AH38" s="533"/>
      <c r="AI38" s="533"/>
      <c r="AJ38" s="533"/>
      <c r="AK38" s="532">
        <f t="shared" si="10"/>
        <v>0</v>
      </c>
      <c r="AL38" s="182">
        <f t="shared" si="10"/>
        <v>0</v>
      </c>
      <c r="AM38" s="180">
        <f t="shared" si="18"/>
        <v>0.5</v>
      </c>
      <c r="AN38" s="180">
        <f t="shared" si="18"/>
        <v>0.4</v>
      </c>
      <c r="AO38" s="180">
        <f t="shared" si="18"/>
        <v>0.3</v>
      </c>
      <c r="AP38" s="182">
        <f t="shared" si="8"/>
        <v>-20</v>
      </c>
      <c r="AQ38" s="334">
        <f t="shared" si="8"/>
        <v>-25.000000000000014</v>
      </c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</row>
    <row r="39" spans="1:112" ht="16.5">
      <c r="A39" s="723"/>
      <c r="B39" s="183" t="s">
        <v>392</v>
      </c>
      <c r="C39" s="185" t="s">
        <v>137</v>
      </c>
      <c r="D39" s="531">
        <v>0</v>
      </c>
      <c r="E39" s="531"/>
      <c r="F39" s="531"/>
      <c r="G39" s="532">
        <f t="shared" si="0"/>
        <v>0</v>
      </c>
      <c r="H39" s="532">
        <f t="shared" si="0"/>
        <v>0</v>
      </c>
      <c r="I39" s="531">
        <v>0</v>
      </c>
      <c r="J39" s="531"/>
      <c r="K39" s="531"/>
      <c r="L39" s="532">
        <f t="shared" si="1"/>
        <v>0</v>
      </c>
      <c r="M39" s="532">
        <f t="shared" si="1"/>
        <v>0</v>
      </c>
      <c r="N39" s="531"/>
      <c r="O39" s="531"/>
      <c r="P39" s="531"/>
      <c r="Q39" s="532">
        <f t="shared" si="2"/>
        <v>0</v>
      </c>
      <c r="R39" s="532">
        <f t="shared" si="2"/>
        <v>0</v>
      </c>
      <c r="S39" s="533">
        <v>0</v>
      </c>
      <c r="T39" s="533"/>
      <c r="U39" s="531"/>
      <c r="V39" s="532">
        <f t="shared" si="9"/>
        <v>0</v>
      </c>
      <c r="W39" s="532">
        <f t="shared" si="9"/>
        <v>0</v>
      </c>
      <c r="X39" s="533">
        <v>0</v>
      </c>
      <c r="Y39" s="533"/>
      <c r="Z39" s="533"/>
      <c r="AA39" s="532">
        <f t="shared" si="5"/>
        <v>0</v>
      </c>
      <c r="AB39" s="532">
        <f t="shared" si="5"/>
        <v>0</v>
      </c>
      <c r="AC39" s="531">
        <v>2.4</v>
      </c>
      <c r="AD39" s="531">
        <v>2.4</v>
      </c>
      <c r="AE39" s="531">
        <v>1.2</v>
      </c>
      <c r="AF39" s="532">
        <f t="shared" si="6"/>
        <v>0</v>
      </c>
      <c r="AG39" s="532">
        <f t="shared" si="6"/>
        <v>-50</v>
      </c>
      <c r="AH39" s="533"/>
      <c r="AI39" s="533"/>
      <c r="AJ39" s="533"/>
      <c r="AK39" s="532">
        <f t="shared" si="10"/>
        <v>0</v>
      </c>
      <c r="AL39" s="182">
        <f t="shared" si="10"/>
        <v>0</v>
      </c>
      <c r="AM39" s="180">
        <f t="shared" si="18"/>
        <v>2.4</v>
      </c>
      <c r="AN39" s="180">
        <f t="shared" si="18"/>
        <v>2.4</v>
      </c>
      <c r="AO39" s="180">
        <f t="shared" si="18"/>
        <v>1.2</v>
      </c>
      <c r="AP39" s="182">
        <f t="shared" si="8"/>
        <v>0</v>
      </c>
      <c r="AQ39" s="334">
        <f t="shared" si="8"/>
        <v>-50</v>
      </c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</row>
    <row r="40" spans="1:112" s="173" customFormat="1" ht="16.5">
      <c r="A40" s="723"/>
      <c r="B40" s="183" t="s">
        <v>138</v>
      </c>
      <c r="C40" s="185" t="s">
        <v>45</v>
      </c>
      <c r="D40" s="531">
        <v>26091</v>
      </c>
      <c r="E40" s="531">
        <v>43063</v>
      </c>
      <c r="F40" s="531">
        <v>42542.39</v>
      </c>
      <c r="G40" s="532">
        <f t="shared" si="0"/>
        <v>65.049250699474925</v>
      </c>
      <c r="H40" s="532">
        <f t="shared" si="0"/>
        <v>-1.2089496783781897</v>
      </c>
      <c r="I40" s="531"/>
      <c r="J40" s="531"/>
      <c r="K40" s="531"/>
      <c r="L40" s="532">
        <f t="shared" si="1"/>
        <v>0</v>
      </c>
      <c r="M40" s="532">
        <f t="shared" si="1"/>
        <v>0</v>
      </c>
      <c r="N40" s="531"/>
      <c r="O40" s="531"/>
      <c r="P40" s="531"/>
      <c r="Q40" s="532">
        <f t="shared" si="2"/>
        <v>0</v>
      </c>
      <c r="R40" s="532">
        <f t="shared" si="2"/>
        <v>0</v>
      </c>
      <c r="S40" s="533"/>
      <c r="T40" s="533"/>
      <c r="U40" s="531"/>
      <c r="V40" s="532">
        <f t="shared" si="9"/>
        <v>0</v>
      </c>
      <c r="W40" s="532">
        <f t="shared" si="9"/>
        <v>0</v>
      </c>
      <c r="X40" s="533"/>
      <c r="Y40" s="533"/>
      <c r="Z40" s="533"/>
      <c r="AA40" s="532">
        <f t="shared" si="5"/>
        <v>0</v>
      </c>
      <c r="AB40" s="532">
        <f t="shared" si="5"/>
        <v>0</v>
      </c>
      <c r="AC40" s="533"/>
      <c r="AD40" s="533"/>
      <c r="AE40" s="533"/>
      <c r="AF40" s="532">
        <f t="shared" si="6"/>
        <v>0</v>
      </c>
      <c r="AG40" s="532">
        <f t="shared" si="6"/>
        <v>0</v>
      </c>
      <c r="AH40" s="533"/>
      <c r="AI40" s="533"/>
      <c r="AJ40" s="533"/>
      <c r="AK40" s="532">
        <f t="shared" si="10"/>
        <v>0</v>
      </c>
      <c r="AL40" s="182">
        <f t="shared" si="10"/>
        <v>0</v>
      </c>
      <c r="AM40" s="180">
        <f t="shared" si="18"/>
        <v>26091</v>
      </c>
      <c r="AN40" s="180">
        <f t="shared" si="18"/>
        <v>43063</v>
      </c>
      <c r="AO40" s="180">
        <f t="shared" si="18"/>
        <v>42542.39</v>
      </c>
      <c r="AP40" s="182">
        <f t="shared" si="8"/>
        <v>65.049250699474925</v>
      </c>
      <c r="AQ40" s="334">
        <f t="shared" si="8"/>
        <v>-1.2089496783781897</v>
      </c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</row>
    <row r="41" spans="1:112" s="171" customFormat="1" ht="16.5">
      <c r="A41" s="723">
        <v>9</v>
      </c>
      <c r="B41" s="342" t="s">
        <v>142</v>
      </c>
      <c r="C41" s="181"/>
      <c r="D41" s="531">
        <v>0</v>
      </c>
      <c r="E41" s="531">
        <v>0</v>
      </c>
      <c r="F41" s="531">
        <v>0</v>
      </c>
      <c r="G41" s="532">
        <f t="shared" si="0"/>
        <v>0</v>
      </c>
      <c r="H41" s="532">
        <f t="shared" si="0"/>
        <v>0</v>
      </c>
      <c r="I41" s="531"/>
      <c r="J41" s="531"/>
      <c r="K41" s="531"/>
      <c r="L41" s="532">
        <f t="shared" si="1"/>
        <v>0</v>
      </c>
      <c r="M41" s="532">
        <f t="shared" si="1"/>
        <v>0</v>
      </c>
      <c r="N41" s="531"/>
      <c r="O41" s="531"/>
      <c r="P41" s="531"/>
      <c r="Q41" s="532">
        <f t="shared" si="2"/>
        <v>0</v>
      </c>
      <c r="R41" s="532">
        <f t="shared" si="2"/>
        <v>0</v>
      </c>
      <c r="S41" s="533">
        <v>0</v>
      </c>
      <c r="T41" s="533"/>
      <c r="U41" s="531"/>
      <c r="V41" s="532">
        <f t="shared" si="9"/>
        <v>0</v>
      </c>
      <c r="W41" s="532">
        <f t="shared" si="9"/>
        <v>0</v>
      </c>
      <c r="X41" s="533">
        <v>0</v>
      </c>
      <c r="Y41" s="533"/>
      <c r="Z41" s="533"/>
      <c r="AA41" s="532">
        <f t="shared" si="5"/>
        <v>0</v>
      </c>
      <c r="AB41" s="532">
        <f t="shared" si="5"/>
        <v>0</v>
      </c>
      <c r="AC41" s="533"/>
      <c r="AD41" s="533"/>
      <c r="AE41" s="533"/>
      <c r="AF41" s="532">
        <f t="shared" si="6"/>
        <v>0</v>
      </c>
      <c r="AG41" s="532">
        <f t="shared" si="6"/>
        <v>0</v>
      </c>
      <c r="AH41" s="533"/>
      <c r="AI41" s="533"/>
      <c r="AJ41" s="533"/>
      <c r="AK41" s="532">
        <f t="shared" si="10"/>
        <v>0</v>
      </c>
      <c r="AL41" s="182">
        <f t="shared" si="10"/>
        <v>0</v>
      </c>
      <c r="AM41" s="180">
        <f>AM42+AM43</f>
        <v>5741.85</v>
      </c>
      <c r="AN41" s="180">
        <f t="shared" ref="AN41:AO41" si="20">AN42+AN43</f>
        <v>3775</v>
      </c>
      <c r="AO41" s="180">
        <f t="shared" si="20"/>
        <v>4667</v>
      </c>
      <c r="AP41" s="182">
        <f t="shared" si="8"/>
        <v>-34.254639184235046</v>
      </c>
      <c r="AQ41" s="334">
        <f t="shared" si="8"/>
        <v>23.629139072847664</v>
      </c>
    </row>
    <row r="42" spans="1:112" s="173" customFormat="1" ht="16.5">
      <c r="A42" s="723"/>
      <c r="B42" s="183" t="s">
        <v>394</v>
      </c>
      <c r="C42" s="183" t="s">
        <v>144</v>
      </c>
      <c r="D42" s="531">
        <v>2887.85</v>
      </c>
      <c r="E42" s="531">
        <v>2392</v>
      </c>
      <c r="F42" s="531">
        <v>2615</v>
      </c>
      <c r="G42" s="532">
        <f t="shared" si="0"/>
        <v>-17.170213134338695</v>
      </c>
      <c r="H42" s="532">
        <f t="shared" si="0"/>
        <v>9.3227424749163816</v>
      </c>
      <c r="I42" s="531"/>
      <c r="J42" s="531"/>
      <c r="K42" s="531"/>
      <c r="L42" s="532">
        <f t="shared" si="1"/>
        <v>0</v>
      </c>
      <c r="M42" s="532">
        <f t="shared" si="1"/>
        <v>0</v>
      </c>
      <c r="N42" s="531"/>
      <c r="O42" s="531"/>
      <c r="P42" s="531"/>
      <c r="Q42" s="532">
        <f t="shared" si="2"/>
        <v>0</v>
      </c>
      <c r="R42" s="532">
        <f t="shared" si="2"/>
        <v>0</v>
      </c>
      <c r="S42" s="533"/>
      <c r="T42" s="533"/>
      <c r="U42" s="531"/>
      <c r="V42" s="532">
        <f t="shared" si="9"/>
        <v>0</v>
      </c>
      <c r="W42" s="532">
        <f t="shared" si="9"/>
        <v>0</v>
      </c>
      <c r="X42" s="533"/>
      <c r="Y42" s="533"/>
      <c r="Z42" s="533"/>
      <c r="AA42" s="532">
        <f t="shared" si="5"/>
        <v>0</v>
      </c>
      <c r="AB42" s="532">
        <f t="shared" si="5"/>
        <v>0</v>
      </c>
      <c r="AC42" s="533"/>
      <c r="AD42" s="533"/>
      <c r="AE42" s="533"/>
      <c r="AF42" s="532">
        <f t="shared" si="6"/>
        <v>0</v>
      </c>
      <c r="AG42" s="532">
        <f t="shared" si="6"/>
        <v>0</v>
      </c>
      <c r="AH42" s="533"/>
      <c r="AI42" s="533"/>
      <c r="AJ42" s="533"/>
      <c r="AK42" s="532">
        <f t="shared" si="10"/>
        <v>0</v>
      </c>
      <c r="AL42" s="182">
        <f t="shared" si="10"/>
        <v>0</v>
      </c>
      <c r="AM42" s="180">
        <f t="shared" si="18"/>
        <v>2887.85</v>
      </c>
      <c r="AN42" s="180">
        <f t="shared" si="18"/>
        <v>2392</v>
      </c>
      <c r="AO42" s="180">
        <f t="shared" si="18"/>
        <v>2615</v>
      </c>
      <c r="AP42" s="182">
        <f t="shared" si="8"/>
        <v>-17.170213134338695</v>
      </c>
      <c r="AQ42" s="334">
        <f t="shared" si="8"/>
        <v>9.3227424749163816</v>
      </c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</row>
    <row r="43" spans="1:112" s="173" customFormat="1" ht="16.5">
      <c r="A43" s="723"/>
      <c r="B43" s="183" t="s">
        <v>143</v>
      </c>
      <c r="C43" s="181" t="s">
        <v>144</v>
      </c>
      <c r="D43" s="531">
        <v>0</v>
      </c>
      <c r="E43" s="531"/>
      <c r="F43" s="531"/>
      <c r="G43" s="532">
        <f t="shared" si="0"/>
        <v>0</v>
      </c>
      <c r="H43" s="532">
        <f t="shared" si="0"/>
        <v>0</v>
      </c>
      <c r="I43" s="531">
        <v>2854</v>
      </c>
      <c r="J43" s="531">
        <v>1383</v>
      </c>
      <c r="K43" s="531">
        <v>2052</v>
      </c>
      <c r="L43" s="532">
        <f t="shared" si="1"/>
        <v>-51.541695865451999</v>
      </c>
      <c r="M43" s="532">
        <f t="shared" si="1"/>
        <v>48.373101952277665</v>
      </c>
      <c r="N43" s="531"/>
      <c r="O43" s="531"/>
      <c r="P43" s="531"/>
      <c r="Q43" s="532">
        <f t="shared" si="2"/>
        <v>0</v>
      </c>
      <c r="R43" s="532">
        <f t="shared" si="2"/>
        <v>0</v>
      </c>
      <c r="S43" s="533">
        <v>0</v>
      </c>
      <c r="T43" s="533"/>
      <c r="U43" s="531"/>
      <c r="V43" s="532">
        <f t="shared" si="9"/>
        <v>0</v>
      </c>
      <c r="W43" s="532">
        <f t="shared" si="9"/>
        <v>0</v>
      </c>
      <c r="X43" s="533">
        <v>0</v>
      </c>
      <c r="Y43" s="533"/>
      <c r="Z43" s="533"/>
      <c r="AA43" s="532">
        <f t="shared" si="5"/>
        <v>0</v>
      </c>
      <c r="AB43" s="532">
        <f t="shared" si="5"/>
        <v>0</v>
      </c>
      <c r="AC43" s="533"/>
      <c r="AD43" s="533"/>
      <c r="AE43" s="533"/>
      <c r="AF43" s="532">
        <v>0</v>
      </c>
      <c r="AG43" s="532">
        <f t="shared" si="6"/>
        <v>0</v>
      </c>
      <c r="AH43" s="533"/>
      <c r="AI43" s="533"/>
      <c r="AJ43" s="533"/>
      <c r="AK43" s="532">
        <f t="shared" si="10"/>
        <v>0</v>
      </c>
      <c r="AL43" s="182">
        <f t="shared" si="10"/>
        <v>0</v>
      </c>
      <c r="AM43" s="180">
        <f t="shared" si="18"/>
        <v>2854</v>
      </c>
      <c r="AN43" s="180">
        <f t="shared" si="18"/>
        <v>1383</v>
      </c>
      <c r="AO43" s="180">
        <f t="shared" si="18"/>
        <v>2052</v>
      </c>
      <c r="AP43" s="182">
        <f t="shared" si="8"/>
        <v>-51.541695865451999</v>
      </c>
      <c r="AQ43" s="334">
        <f t="shared" si="8"/>
        <v>48.373101952277665</v>
      </c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  <c r="DB43" s="188"/>
      <c r="DC43" s="188"/>
      <c r="DD43" s="188"/>
      <c r="DE43" s="188"/>
      <c r="DF43" s="188"/>
      <c r="DG43" s="188"/>
      <c r="DH43" s="188"/>
    </row>
    <row r="44" spans="1:112" s="171" customFormat="1" ht="16.5">
      <c r="A44" s="723">
        <v>10</v>
      </c>
      <c r="B44" s="342" t="s">
        <v>145</v>
      </c>
      <c r="C44" s="181"/>
      <c r="D44" s="531">
        <v>0</v>
      </c>
      <c r="E44" s="531"/>
      <c r="F44" s="531"/>
      <c r="G44" s="532">
        <f t="shared" si="0"/>
        <v>0</v>
      </c>
      <c r="H44" s="532">
        <f t="shared" si="0"/>
        <v>0</v>
      </c>
      <c r="I44" s="531">
        <v>0</v>
      </c>
      <c r="J44" s="531"/>
      <c r="K44" s="531"/>
      <c r="L44" s="532">
        <f t="shared" si="1"/>
        <v>0</v>
      </c>
      <c r="M44" s="532">
        <f t="shared" si="1"/>
        <v>0</v>
      </c>
      <c r="N44" s="531"/>
      <c r="O44" s="531"/>
      <c r="P44" s="531"/>
      <c r="Q44" s="532">
        <f t="shared" si="2"/>
        <v>0</v>
      </c>
      <c r="R44" s="532">
        <f t="shared" si="2"/>
        <v>0</v>
      </c>
      <c r="S44" s="533">
        <v>0</v>
      </c>
      <c r="T44" s="533"/>
      <c r="U44" s="531"/>
      <c r="V44" s="532">
        <f t="shared" si="9"/>
        <v>0</v>
      </c>
      <c r="W44" s="532">
        <f t="shared" si="9"/>
        <v>0</v>
      </c>
      <c r="X44" s="533">
        <v>0</v>
      </c>
      <c r="Y44" s="533"/>
      <c r="Z44" s="533"/>
      <c r="AA44" s="532">
        <f t="shared" si="5"/>
        <v>0</v>
      </c>
      <c r="AB44" s="532">
        <f t="shared" si="5"/>
        <v>0</v>
      </c>
      <c r="AC44" s="533"/>
      <c r="AD44" s="533"/>
      <c r="AE44" s="533"/>
      <c r="AF44" s="532">
        <f t="shared" si="6"/>
        <v>0</v>
      </c>
      <c r="AG44" s="532">
        <f t="shared" si="6"/>
        <v>0</v>
      </c>
      <c r="AH44" s="533"/>
      <c r="AI44" s="533"/>
      <c r="AJ44" s="533"/>
      <c r="AK44" s="532">
        <f t="shared" si="10"/>
        <v>0</v>
      </c>
      <c r="AL44" s="182">
        <f t="shared" si="10"/>
        <v>0</v>
      </c>
      <c r="AM44" s="180">
        <f>AM45+AM46+AM47</f>
        <v>15298</v>
      </c>
      <c r="AN44" s="180">
        <f t="shared" ref="AN44:AO44" si="21">AN45+AN46+AN47</f>
        <v>67850.15625</v>
      </c>
      <c r="AO44" s="180">
        <f t="shared" si="21"/>
        <v>76207.5</v>
      </c>
      <c r="AP44" s="182">
        <f t="shared" si="8"/>
        <v>343.523050398745</v>
      </c>
      <c r="AQ44" s="334">
        <f t="shared" si="8"/>
        <v>12.317353727538389</v>
      </c>
    </row>
    <row r="45" spans="1:112" s="173" customFormat="1" ht="16.5">
      <c r="A45" s="723"/>
      <c r="B45" s="183" t="s">
        <v>146</v>
      </c>
      <c r="C45" s="181" t="s">
        <v>147</v>
      </c>
      <c r="D45" s="531">
        <v>0</v>
      </c>
      <c r="E45" s="531"/>
      <c r="F45" s="531"/>
      <c r="G45" s="532">
        <f t="shared" si="0"/>
        <v>0</v>
      </c>
      <c r="H45" s="532">
        <f t="shared" si="0"/>
        <v>0</v>
      </c>
      <c r="I45" s="531">
        <v>0</v>
      </c>
      <c r="J45" s="531"/>
      <c r="K45" s="531"/>
      <c r="L45" s="532">
        <f t="shared" si="1"/>
        <v>0</v>
      </c>
      <c r="M45" s="532">
        <f t="shared" si="1"/>
        <v>0</v>
      </c>
      <c r="N45" s="531"/>
      <c r="O45" s="531"/>
      <c r="P45" s="531"/>
      <c r="Q45" s="532">
        <f t="shared" si="2"/>
        <v>0</v>
      </c>
      <c r="R45" s="532">
        <f t="shared" si="2"/>
        <v>0</v>
      </c>
      <c r="S45" s="533">
        <v>0</v>
      </c>
      <c r="T45" s="533"/>
      <c r="U45" s="531"/>
      <c r="V45" s="532">
        <f t="shared" si="9"/>
        <v>0</v>
      </c>
      <c r="W45" s="532">
        <f t="shared" si="9"/>
        <v>0</v>
      </c>
      <c r="X45" s="533">
        <v>0</v>
      </c>
      <c r="Y45" s="533"/>
      <c r="Z45" s="533"/>
      <c r="AA45" s="532">
        <f t="shared" si="5"/>
        <v>0</v>
      </c>
      <c r="AB45" s="532">
        <f t="shared" si="5"/>
        <v>0</v>
      </c>
      <c r="AC45" s="531">
        <v>11</v>
      </c>
      <c r="AD45" s="531">
        <v>15</v>
      </c>
      <c r="AE45" s="531">
        <v>20</v>
      </c>
      <c r="AF45" s="532">
        <f t="shared" si="6"/>
        <v>36.363636363636346</v>
      </c>
      <c r="AG45" s="532">
        <f t="shared" si="6"/>
        <v>33.333333333333314</v>
      </c>
      <c r="AH45" s="533">
        <v>0</v>
      </c>
      <c r="AI45" s="533"/>
      <c r="AJ45" s="533"/>
      <c r="AK45" s="532">
        <f t="shared" si="10"/>
        <v>0</v>
      </c>
      <c r="AL45" s="182">
        <f t="shared" si="10"/>
        <v>0</v>
      </c>
      <c r="AM45" s="180">
        <f t="shared" si="18"/>
        <v>11</v>
      </c>
      <c r="AN45" s="180">
        <f t="shared" si="18"/>
        <v>15</v>
      </c>
      <c r="AO45" s="180">
        <f t="shared" si="18"/>
        <v>20</v>
      </c>
      <c r="AP45" s="182">
        <f t="shared" si="8"/>
        <v>36.363636363636346</v>
      </c>
      <c r="AQ45" s="334">
        <f t="shared" si="8"/>
        <v>33.333333333333314</v>
      </c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</row>
    <row r="46" spans="1:112" ht="16.5">
      <c r="A46" s="723"/>
      <c r="B46" s="183" t="s">
        <v>405</v>
      </c>
      <c r="C46" s="181" t="s">
        <v>51</v>
      </c>
      <c r="D46" s="531">
        <v>0</v>
      </c>
      <c r="E46" s="531"/>
      <c r="F46" s="531"/>
      <c r="G46" s="532">
        <f t="shared" si="0"/>
        <v>0</v>
      </c>
      <c r="H46" s="532">
        <f t="shared" si="0"/>
        <v>0</v>
      </c>
      <c r="I46" s="531"/>
      <c r="J46" s="531"/>
      <c r="K46" s="531"/>
      <c r="L46" s="532">
        <f t="shared" si="1"/>
        <v>0</v>
      </c>
      <c r="M46" s="532">
        <f t="shared" si="1"/>
        <v>0</v>
      </c>
      <c r="N46" s="531"/>
      <c r="O46" s="531"/>
      <c r="P46" s="531"/>
      <c r="Q46" s="532">
        <f t="shared" si="2"/>
        <v>0</v>
      </c>
      <c r="R46" s="532">
        <f t="shared" si="2"/>
        <v>0</v>
      </c>
      <c r="S46" s="533"/>
      <c r="T46" s="533"/>
      <c r="U46" s="531"/>
      <c r="V46" s="532">
        <f t="shared" si="9"/>
        <v>0</v>
      </c>
      <c r="W46" s="532">
        <f t="shared" si="9"/>
        <v>0</v>
      </c>
      <c r="X46" s="533"/>
      <c r="Y46" s="533"/>
      <c r="Z46" s="533"/>
      <c r="AA46" s="532">
        <f t="shared" si="5"/>
        <v>0</v>
      </c>
      <c r="AB46" s="532">
        <f t="shared" si="5"/>
        <v>0</v>
      </c>
      <c r="AC46" s="533"/>
      <c r="AD46" s="533"/>
      <c r="AE46" s="533"/>
      <c r="AF46" s="532">
        <f t="shared" si="6"/>
        <v>0</v>
      </c>
      <c r="AG46" s="532">
        <f t="shared" si="6"/>
        <v>0</v>
      </c>
      <c r="AH46" s="533"/>
      <c r="AI46" s="533"/>
      <c r="AJ46" s="533"/>
      <c r="AK46" s="532">
        <f t="shared" si="10"/>
        <v>0</v>
      </c>
      <c r="AL46" s="182">
        <f t="shared" si="10"/>
        <v>0</v>
      </c>
      <c r="AM46" s="180">
        <f t="shared" ref="AM46:AO49" si="22">D46+I46+N46+S46+X46+AC46+AH46</f>
        <v>0</v>
      </c>
      <c r="AN46" s="180">
        <f t="shared" si="22"/>
        <v>0</v>
      </c>
      <c r="AO46" s="180">
        <f t="shared" si="22"/>
        <v>0</v>
      </c>
      <c r="AP46" s="182">
        <f t="shared" si="8"/>
        <v>0</v>
      </c>
      <c r="AQ46" s="334">
        <f t="shared" si="8"/>
        <v>0</v>
      </c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</row>
    <row r="47" spans="1:112" s="173" customFormat="1" ht="16.5">
      <c r="A47" s="723"/>
      <c r="B47" s="183" t="s">
        <v>148</v>
      </c>
      <c r="C47" s="181" t="s">
        <v>147</v>
      </c>
      <c r="D47" s="531">
        <v>0</v>
      </c>
      <c r="E47" s="531"/>
      <c r="F47" s="531"/>
      <c r="G47" s="532">
        <f t="shared" si="0"/>
        <v>0</v>
      </c>
      <c r="H47" s="532">
        <f t="shared" si="0"/>
        <v>0</v>
      </c>
      <c r="I47" s="531"/>
      <c r="J47" s="531"/>
      <c r="K47" s="531"/>
      <c r="L47" s="532">
        <f t="shared" si="1"/>
        <v>0</v>
      </c>
      <c r="M47" s="532">
        <f t="shared" si="1"/>
        <v>0</v>
      </c>
      <c r="N47" s="531"/>
      <c r="O47" s="531"/>
      <c r="P47" s="531"/>
      <c r="Q47" s="532">
        <f t="shared" si="2"/>
        <v>0</v>
      </c>
      <c r="R47" s="532">
        <f t="shared" si="2"/>
        <v>0</v>
      </c>
      <c r="S47" s="533"/>
      <c r="T47" s="533"/>
      <c r="U47" s="531"/>
      <c r="V47" s="532">
        <f t="shared" si="9"/>
        <v>0</v>
      </c>
      <c r="W47" s="532">
        <f t="shared" si="9"/>
        <v>0</v>
      </c>
      <c r="X47" s="533">
        <v>15287</v>
      </c>
      <c r="Y47" s="533">
        <v>67835.15625</v>
      </c>
      <c r="Z47" s="533">
        <v>76187.5</v>
      </c>
      <c r="AA47" s="532">
        <f t="shared" si="5"/>
        <v>343.74407176031923</v>
      </c>
      <c r="AB47" s="532">
        <f t="shared" si="5"/>
        <v>12.312706584205728</v>
      </c>
      <c r="AC47" s="533"/>
      <c r="AD47" s="533"/>
      <c r="AE47" s="533"/>
      <c r="AF47" s="532">
        <f t="shared" si="6"/>
        <v>0</v>
      </c>
      <c r="AG47" s="532">
        <f t="shared" si="6"/>
        <v>0</v>
      </c>
      <c r="AH47" s="533"/>
      <c r="AI47" s="533"/>
      <c r="AJ47" s="533"/>
      <c r="AK47" s="532">
        <f t="shared" si="10"/>
        <v>0</v>
      </c>
      <c r="AL47" s="182">
        <f t="shared" si="10"/>
        <v>0</v>
      </c>
      <c r="AM47" s="180">
        <f t="shared" si="22"/>
        <v>15287</v>
      </c>
      <c r="AN47" s="180">
        <f t="shared" si="22"/>
        <v>67835.15625</v>
      </c>
      <c r="AO47" s="180">
        <f t="shared" si="22"/>
        <v>76187.5</v>
      </c>
      <c r="AP47" s="182">
        <f t="shared" si="8"/>
        <v>343.74407176031923</v>
      </c>
      <c r="AQ47" s="334">
        <f t="shared" si="8"/>
        <v>12.312706584205728</v>
      </c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</row>
    <row r="48" spans="1:112" s="171" customFormat="1" ht="16.5">
      <c r="A48" s="723">
        <v>11</v>
      </c>
      <c r="B48" s="342" t="s">
        <v>149</v>
      </c>
      <c r="C48" s="181"/>
      <c r="D48" s="531">
        <v>0</v>
      </c>
      <c r="E48" s="531"/>
      <c r="F48" s="531"/>
      <c r="G48" s="532">
        <f t="shared" si="0"/>
        <v>0</v>
      </c>
      <c r="H48" s="532">
        <f t="shared" si="0"/>
        <v>0</v>
      </c>
      <c r="I48" s="531"/>
      <c r="J48" s="531"/>
      <c r="K48" s="531"/>
      <c r="L48" s="532">
        <f t="shared" si="1"/>
        <v>0</v>
      </c>
      <c r="M48" s="532">
        <f t="shared" si="1"/>
        <v>0</v>
      </c>
      <c r="N48" s="531"/>
      <c r="O48" s="531"/>
      <c r="P48" s="531"/>
      <c r="Q48" s="532">
        <f t="shared" si="2"/>
        <v>0</v>
      </c>
      <c r="R48" s="532">
        <f t="shared" si="2"/>
        <v>0</v>
      </c>
      <c r="S48" s="533">
        <v>0</v>
      </c>
      <c r="T48" s="533"/>
      <c r="U48" s="531"/>
      <c r="V48" s="532">
        <f t="shared" si="9"/>
        <v>0</v>
      </c>
      <c r="W48" s="532">
        <f t="shared" si="9"/>
        <v>0</v>
      </c>
      <c r="X48" s="533">
        <v>0</v>
      </c>
      <c r="Y48" s="533"/>
      <c r="Z48" s="533"/>
      <c r="AA48" s="532">
        <f t="shared" si="5"/>
        <v>0</v>
      </c>
      <c r="AB48" s="532">
        <f t="shared" si="5"/>
        <v>0</v>
      </c>
      <c r="AC48" s="533"/>
      <c r="AD48" s="533"/>
      <c r="AE48" s="533"/>
      <c r="AF48" s="532">
        <f t="shared" si="6"/>
        <v>0</v>
      </c>
      <c r="AG48" s="532">
        <f t="shared" si="6"/>
        <v>0</v>
      </c>
      <c r="AH48" s="533"/>
      <c r="AI48" s="533"/>
      <c r="AJ48" s="533"/>
      <c r="AK48" s="532">
        <f t="shared" si="10"/>
        <v>0</v>
      </c>
      <c r="AL48" s="182">
        <f t="shared" si="10"/>
        <v>0</v>
      </c>
      <c r="AM48" s="180">
        <f>AM49</f>
        <v>18107</v>
      </c>
      <c r="AN48" s="180">
        <f t="shared" ref="AN48:AO48" si="23">AN49</f>
        <v>14901</v>
      </c>
      <c r="AO48" s="180">
        <f t="shared" si="23"/>
        <v>12890</v>
      </c>
      <c r="AP48" s="182">
        <f t="shared" si="8"/>
        <v>-17.705859612304636</v>
      </c>
      <c r="AQ48" s="334">
        <f t="shared" si="8"/>
        <v>-13.495738541037511</v>
      </c>
    </row>
    <row r="49" spans="1:112" s="173" customFormat="1" ht="16.5">
      <c r="A49" s="723"/>
      <c r="B49" s="183" t="s">
        <v>407</v>
      </c>
      <c r="C49" s="185" t="s">
        <v>45</v>
      </c>
      <c r="D49" s="531">
        <v>8118</v>
      </c>
      <c r="E49" s="531">
        <v>7640</v>
      </c>
      <c r="F49" s="531">
        <v>8965</v>
      </c>
      <c r="G49" s="532">
        <f t="shared" si="0"/>
        <v>-5.8881497905888125</v>
      </c>
      <c r="H49" s="532">
        <f t="shared" si="0"/>
        <v>17.342931937172779</v>
      </c>
      <c r="I49" s="531">
        <v>6249</v>
      </c>
      <c r="J49" s="531">
        <v>4005</v>
      </c>
      <c r="K49" s="531">
        <v>1261</v>
      </c>
      <c r="L49" s="532">
        <f t="shared" si="1"/>
        <v>-35.90974555928949</v>
      </c>
      <c r="M49" s="532">
        <f t="shared" si="1"/>
        <v>-68.514357053682886</v>
      </c>
      <c r="N49" s="531"/>
      <c r="O49" s="531"/>
      <c r="P49" s="531"/>
      <c r="Q49" s="532">
        <f t="shared" si="2"/>
        <v>0</v>
      </c>
      <c r="R49" s="532">
        <f t="shared" si="2"/>
        <v>0</v>
      </c>
      <c r="S49" s="533">
        <v>0</v>
      </c>
      <c r="T49" s="533"/>
      <c r="U49" s="531"/>
      <c r="V49" s="532">
        <f t="shared" si="9"/>
        <v>0</v>
      </c>
      <c r="W49" s="532">
        <f t="shared" si="9"/>
        <v>0</v>
      </c>
      <c r="X49" s="533">
        <v>3700</v>
      </c>
      <c r="Y49" s="533">
        <v>3200</v>
      </c>
      <c r="Z49" s="533">
        <v>2600</v>
      </c>
      <c r="AA49" s="532">
        <f t="shared" si="5"/>
        <v>-13.513513513513516</v>
      </c>
      <c r="AB49" s="532">
        <f t="shared" si="5"/>
        <v>-18.75</v>
      </c>
      <c r="AC49" s="531">
        <v>40</v>
      </c>
      <c r="AD49" s="531">
        <v>56</v>
      </c>
      <c r="AE49" s="531">
        <v>64</v>
      </c>
      <c r="AF49" s="532">
        <f t="shared" si="6"/>
        <v>40</v>
      </c>
      <c r="AG49" s="532">
        <f t="shared" si="6"/>
        <v>14.285714285714278</v>
      </c>
      <c r="AH49" s="533"/>
      <c r="AI49" s="533"/>
      <c r="AJ49" s="533"/>
      <c r="AK49" s="532">
        <f t="shared" si="10"/>
        <v>0</v>
      </c>
      <c r="AL49" s="182">
        <f t="shared" si="10"/>
        <v>0</v>
      </c>
      <c r="AM49" s="180">
        <f t="shared" si="22"/>
        <v>18107</v>
      </c>
      <c r="AN49" s="180">
        <f t="shared" si="22"/>
        <v>14901</v>
      </c>
      <c r="AO49" s="180">
        <f t="shared" si="22"/>
        <v>12890</v>
      </c>
      <c r="AP49" s="182">
        <f t="shared" si="8"/>
        <v>-17.705859612304636</v>
      </c>
      <c r="AQ49" s="334">
        <f t="shared" si="8"/>
        <v>-13.495738541037511</v>
      </c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</row>
    <row r="50" spans="1:112" s="171" customFormat="1" ht="16.5">
      <c r="A50" s="723">
        <v>12</v>
      </c>
      <c r="B50" s="342" t="s">
        <v>151</v>
      </c>
      <c r="C50" s="181"/>
      <c r="D50" s="531">
        <v>0</v>
      </c>
      <c r="E50" s="531"/>
      <c r="F50" s="531"/>
      <c r="G50" s="532">
        <f t="shared" si="0"/>
        <v>0</v>
      </c>
      <c r="H50" s="532">
        <f t="shared" si="0"/>
        <v>0</v>
      </c>
      <c r="I50" s="531">
        <v>0</v>
      </c>
      <c r="J50" s="531"/>
      <c r="K50" s="531"/>
      <c r="L50" s="532">
        <f t="shared" si="1"/>
        <v>0</v>
      </c>
      <c r="M50" s="532">
        <f t="shared" si="1"/>
        <v>0</v>
      </c>
      <c r="N50" s="531"/>
      <c r="O50" s="531"/>
      <c r="P50" s="531"/>
      <c r="Q50" s="532">
        <f t="shared" si="2"/>
        <v>0</v>
      </c>
      <c r="R50" s="532">
        <f t="shared" si="2"/>
        <v>0</v>
      </c>
      <c r="S50" s="533">
        <v>0</v>
      </c>
      <c r="T50" s="533"/>
      <c r="U50" s="531"/>
      <c r="V50" s="532">
        <f t="shared" si="9"/>
        <v>0</v>
      </c>
      <c r="W50" s="532">
        <f t="shared" si="9"/>
        <v>0</v>
      </c>
      <c r="X50" s="533">
        <v>0</v>
      </c>
      <c r="Y50" s="533"/>
      <c r="Z50" s="533"/>
      <c r="AA50" s="532">
        <f t="shared" si="5"/>
        <v>0</v>
      </c>
      <c r="AB50" s="532">
        <f t="shared" si="5"/>
        <v>0</v>
      </c>
      <c r="AC50" s="533"/>
      <c r="AD50" s="533"/>
      <c r="AE50" s="533"/>
      <c r="AF50" s="532">
        <f t="shared" si="6"/>
        <v>0</v>
      </c>
      <c r="AG50" s="532">
        <f t="shared" si="6"/>
        <v>0</v>
      </c>
      <c r="AH50" s="533"/>
      <c r="AI50" s="533"/>
      <c r="AJ50" s="533"/>
      <c r="AK50" s="532">
        <f t="shared" si="10"/>
        <v>0</v>
      </c>
      <c r="AL50" s="182">
        <f t="shared" si="10"/>
        <v>0</v>
      </c>
      <c r="AM50" s="180">
        <f>AM51+AM52</f>
        <v>4674.3</v>
      </c>
      <c r="AN50" s="180">
        <f t="shared" ref="AN50:AO50" si="24">AN51+AN52</f>
        <v>5078.3600000000006</v>
      </c>
      <c r="AO50" s="180">
        <f t="shared" si="24"/>
        <v>4836.45</v>
      </c>
      <c r="AP50" s="182">
        <f t="shared" si="8"/>
        <v>8.6442889844468738</v>
      </c>
      <c r="AQ50" s="334">
        <f t="shared" si="8"/>
        <v>-4.7635457116076907</v>
      </c>
    </row>
    <row r="51" spans="1:112" s="173" customFormat="1" ht="16.5">
      <c r="A51" s="723"/>
      <c r="B51" s="183" t="s">
        <v>152</v>
      </c>
      <c r="C51" s="185" t="s">
        <v>45</v>
      </c>
      <c r="D51" s="531">
        <v>0</v>
      </c>
      <c r="E51" s="531"/>
      <c r="F51" s="531"/>
      <c r="G51" s="532">
        <f t="shared" si="0"/>
        <v>0</v>
      </c>
      <c r="H51" s="532">
        <f t="shared" si="0"/>
        <v>0</v>
      </c>
      <c r="I51" s="531">
        <v>0</v>
      </c>
      <c r="J51" s="531"/>
      <c r="K51" s="531"/>
      <c r="L51" s="532">
        <f t="shared" si="1"/>
        <v>0</v>
      </c>
      <c r="M51" s="532">
        <f t="shared" si="1"/>
        <v>0</v>
      </c>
      <c r="N51" s="531"/>
      <c r="O51" s="531"/>
      <c r="P51" s="531"/>
      <c r="Q51" s="532">
        <f t="shared" si="2"/>
        <v>0</v>
      </c>
      <c r="R51" s="532">
        <f t="shared" si="2"/>
        <v>0</v>
      </c>
      <c r="S51" s="533">
        <v>0</v>
      </c>
      <c r="T51" s="533"/>
      <c r="U51" s="531"/>
      <c r="V51" s="532">
        <f t="shared" si="9"/>
        <v>0</v>
      </c>
      <c r="W51" s="532">
        <f t="shared" si="9"/>
        <v>0</v>
      </c>
      <c r="X51" s="533">
        <v>3327.5</v>
      </c>
      <c r="Y51" s="533">
        <v>3778.36</v>
      </c>
      <c r="Z51" s="533">
        <v>3625.65</v>
      </c>
      <c r="AA51" s="532">
        <f t="shared" si="5"/>
        <v>13.549511645379411</v>
      </c>
      <c r="AB51" s="532">
        <f t="shared" si="5"/>
        <v>-4.0417006320202375</v>
      </c>
      <c r="AC51" s="533"/>
      <c r="AD51" s="533"/>
      <c r="AE51" s="533"/>
      <c r="AF51" s="532">
        <f t="shared" si="6"/>
        <v>0</v>
      </c>
      <c r="AG51" s="532">
        <f t="shared" si="6"/>
        <v>0</v>
      </c>
      <c r="AH51" s="533">
        <v>1346.8</v>
      </c>
      <c r="AI51" s="533">
        <v>1300</v>
      </c>
      <c r="AJ51" s="533">
        <v>1210.8</v>
      </c>
      <c r="AK51" s="532">
        <f t="shared" si="10"/>
        <v>-3.4749034749034706</v>
      </c>
      <c r="AL51" s="182">
        <f t="shared" si="10"/>
        <v>-6.8615384615384585</v>
      </c>
      <c r="AM51" s="180">
        <f t="shared" ref="AM51:AO66" si="25">D51+I51+N51+S51+X51+AC51+AH51</f>
        <v>4674.3</v>
      </c>
      <c r="AN51" s="180">
        <f t="shared" si="25"/>
        <v>5078.3600000000006</v>
      </c>
      <c r="AO51" s="180">
        <f t="shared" si="25"/>
        <v>4836.45</v>
      </c>
      <c r="AP51" s="182">
        <f t="shared" si="8"/>
        <v>8.6442889844468738</v>
      </c>
      <c r="AQ51" s="334">
        <f t="shared" si="8"/>
        <v>-4.7635457116076907</v>
      </c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</row>
    <row r="52" spans="1:112" ht="16.5">
      <c r="A52" s="347"/>
      <c r="B52" s="183" t="s">
        <v>150</v>
      </c>
      <c r="C52" s="185" t="s">
        <v>43</v>
      </c>
      <c r="D52" s="531">
        <v>0</v>
      </c>
      <c r="E52" s="531"/>
      <c r="F52" s="531"/>
      <c r="G52" s="532">
        <f t="shared" si="0"/>
        <v>0</v>
      </c>
      <c r="H52" s="532">
        <f t="shared" si="0"/>
        <v>0</v>
      </c>
      <c r="I52" s="531"/>
      <c r="J52" s="531"/>
      <c r="K52" s="531"/>
      <c r="L52" s="532">
        <f t="shared" si="1"/>
        <v>0</v>
      </c>
      <c r="M52" s="532">
        <f t="shared" si="1"/>
        <v>0</v>
      </c>
      <c r="N52" s="531"/>
      <c r="O52" s="531"/>
      <c r="P52" s="531"/>
      <c r="Q52" s="532">
        <f t="shared" si="2"/>
        <v>0</v>
      </c>
      <c r="R52" s="532">
        <f t="shared" si="2"/>
        <v>0</v>
      </c>
      <c r="S52" s="533"/>
      <c r="T52" s="533"/>
      <c r="U52" s="531"/>
      <c r="V52" s="532">
        <f t="shared" si="9"/>
        <v>0</v>
      </c>
      <c r="W52" s="532">
        <f t="shared" si="9"/>
        <v>0</v>
      </c>
      <c r="X52" s="533"/>
      <c r="Y52" s="533"/>
      <c r="Z52" s="533"/>
      <c r="AA52" s="532">
        <f t="shared" si="5"/>
        <v>0</v>
      </c>
      <c r="AB52" s="532">
        <f t="shared" si="5"/>
        <v>0</v>
      </c>
      <c r="AC52" s="533"/>
      <c r="AD52" s="533"/>
      <c r="AE52" s="533"/>
      <c r="AF52" s="532">
        <f t="shared" si="6"/>
        <v>0</v>
      </c>
      <c r="AG52" s="532">
        <f t="shared" si="6"/>
        <v>0</v>
      </c>
      <c r="AH52" s="533"/>
      <c r="AI52" s="533"/>
      <c r="AJ52" s="533"/>
      <c r="AK52" s="532">
        <f t="shared" si="10"/>
        <v>0</v>
      </c>
      <c r="AL52" s="182">
        <f t="shared" si="10"/>
        <v>0</v>
      </c>
      <c r="AM52" s="180">
        <f t="shared" si="25"/>
        <v>0</v>
      </c>
      <c r="AN52" s="180">
        <f t="shared" si="25"/>
        <v>0</v>
      </c>
      <c r="AO52" s="180">
        <f t="shared" si="25"/>
        <v>0</v>
      </c>
      <c r="AP52" s="182">
        <f t="shared" si="8"/>
        <v>0</v>
      </c>
      <c r="AQ52" s="334">
        <f t="shared" si="8"/>
        <v>0</v>
      </c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</row>
    <row r="53" spans="1:112" s="171" customFormat="1" ht="16.5">
      <c r="A53" s="723">
        <v>13</v>
      </c>
      <c r="B53" s="342" t="s">
        <v>153</v>
      </c>
      <c r="C53" s="181"/>
      <c r="D53" s="531">
        <v>0</v>
      </c>
      <c r="E53" s="531"/>
      <c r="F53" s="531"/>
      <c r="G53" s="532">
        <f t="shared" si="0"/>
        <v>0</v>
      </c>
      <c r="H53" s="532">
        <f t="shared" si="0"/>
        <v>0</v>
      </c>
      <c r="I53" s="531"/>
      <c r="J53" s="531"/>
      <c r="K53" s="531"/>
      <c r="L53" s="532">
        <f t="shared" si="1"/>
        <v>0</v>
      </c>
      <c r="M53" s="532">
        <f t="shared" si="1"/>
        <v>0</v>
      </c>
      <c r="N53" s="531"/>
      <c r="O53" s="531"/>
      <c r="P53" s="531"/>
      <c r="Q53" s="532">
        <f t="shared" si="2"/>
        <v>0</v>
      </c>
      <c r="R53" s="532">
        <f t="shared" si="2"/>
        <v>0</v>
      </c>
      <c r="S53" s="533">
        <v>0</v>
      </c>
      <c r="T53" s="533"/>
      <c r="U53" s="531"/>
      <c r="V53" s="532">
        <f t="shared" si="9"/>
        <v>0</v>
      </c>
      <c r="W53" s="532">
        <f t="shared" si="9"/>
        <v>0</v>
      </c>
      <c r="X53" s="533">
        <v>0</v>
      </c>
      <c r="Y53" s="533"/>
      <c r="Z53" s="533"/>
      <c r="AA53" s="532">
        <f t="shared" si="5"/>
        <v>0</v>
      </c>
      <c r="AB53" s="532">
        <f t="shared" si="5"/>
        <v>0</v>
      </c>
      <c r="AC53" s="533"/>
      <c r="AD53" s="533"/>
      <c r="AE53" s="533"/>
      <c r="AF53" s="532">
        <f t="shared" si="6"/>
        <v>0</v>
      </c>
      <c r="AG53" s="532">
        <f t="shared" si="6"/>
        <v>0</v>
      </c>
      <c r="AH53" s="533"/>
      <c r="AI53" s="533"/>
      <c r="AJ53" s="533"/>
      <c r="AK53" s="532">
        <f t="shared" si="10"/>
        <v>0</v>
      </c>
      <c r="AL53" s="182">
        <f t="shared" si="10"/>
        <v>0</v>
      </c>
      <c r="AM53" s="180">
        <f>AM54+AM55+AM56+AM57+AM58+AM59+AM60</f>
        <v>1006452.349</v>
      </c>
      <c r="AN53" s="180">
        <f t="shared" ref="AN53:AO53" si="26">AN54+AN55+AN56+AN57+AN58+AN59+AN60</f>
        <v>1014272.662</v>
      </c>
      <c r="AO53" s="180">
        <f t="shared" si="26"/>
        <v>1106208.4610000001</v>
      </c>
      <c r="AP53" s="182">
        <f t="shared" si="8"/>
        <v>0.77701771055234303</v>
      </c>
      <c r="AQ53" s="334">
        <f t="shared" si="8"/>
        <v>9.0642095014880795</v>
      </c>
    </row>
    <row r="54" spans="1:112" s="173" customFormat="1" ht="16.5">
      <c r="A54" s="723"/>
      <c r="B54" s="183" t="s">
        <v>154</v>
      </c>
      <c r="C54" s="181" t="s">
        <v>45</v>
      </c>
      <c r="D54" s="531">
        <v>0</v>
      </c>
      <c r="E54" s="531"/>
      <c r="F54" s="531"/>
      <c r="G54" s="532">
        <f t="shared" si="0"/>
        <v>0</v>
      </c>
      <c r="H54" s="532">
        <f t="shared" si="0"/>
        <v>0</v>
      </c>
      <c r="I54" s="531">
        <v>0</v>
      </c>
      <c r="J54" s="531"/>
      <c r="K54" s="531"/>
      <c r="L54" s="532">
        <f t="shared" si="1"/>
        <v>0</v>
      </c>
      <c r="M54" s="532">
        <f t="shared" si="1"/>
        <v>0</v>
      </c>
      <c r="N54" s="531">
        <v>24935.1</v>
      </c>
      <c r="O54" s="531">
        <v>17643.3</v>
      </c>
      <c r="P54" s="531">
        <v>19317.23</v>
      </c>
      <c r="Q54" s="532">
        <f t="shared" si="2"/>
        <v>-29.243115126869355</v>
      </c>
      <c r="R54" s="532">
        <f t="shared" si="2"/>
        <v>9.4876241972873459</v>
      </c>
      <c r="S54" s="533">
        <v>0</v>
      </c>
      <c r="T54" s="533"/>
      <c r="U54" s="531"/>
      <c r="V54" s="532">
        <f t="shared" si="9"/>
        <v>0</v>
      </c>
      <c r="W54" s="532">
        <f t="shared" si="9"/>
        <v>0</v>
      </c>
      <c r="X54" s="533">
        <v>0</v>
      </c>
      <c r="Y54" s="533"/>
      <c r="Z54" s="533"/>
      <c r="AA54" s="532">
        <f t="shared" si="5"/>
        <v>0</v>
      </c>
      <c r="AB54" s="532">
        <f t="shared" si="5"/>
        <v>0</v>
      </c>
      <c r="AC54" s="533"/>
      <c r="AD54" s="533"/>
      <c r="AE54" s="533"/>
      <c r="AF54" s="532">
        <f t="shared" si="6"/>
        <v>0</v>
      </c>
      <c r="AG54" s="532">
        <f t="shared" si="6"/>
        <v>0</v>
      </c>
      <c r="AH54" s="533"/>
      <c r="AI54" s="533"/>
      <c r="AJ54" s="533"/>
      <c r="AK54" s="532">
        <f t="shared" si="10"/>
        <v>0</v>
      </c>
      <c r="AL54" s="182">
        <f t="shared" si="10"/>
        <v>0</v>
      </c>
      <c r="AM54" s="180">
        <f t="shared" si="25"/>
        <v>24935.1</v>
      </c>
      <c r="AN54" s="180">
        <f t="shared" si="25"/>
        <v>17643.3</v>
      </c>
      <c r="AO54" s="180">
        <f t="shared" si="25"/>
        <v>19317.23</v>
      </c>
      <c r="AP54" s="182">
        <f t="shared" si="8"/>
        <v>-29.243115126869355</v>
      </c>
      <c r="AQ54" s="334">
        <f t="shared" si="8"/>
        <v>9.4876241972873459</v>
      </c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8"/>
      <c r="CV54" s="188"/>
      <c r="CW54" s="188"/>
      <c r="CX54" s="188"/>
      <c r="CY54" s="188"/>
      <c r="CZ54" s="188"/>
      <c r="DA54" s="188"/>
      <c r="DB54" s="188"/>
      <c r="DC54" s="188"/>
      <c r="DD54" s="188"/>
      <c r="DE54" s="188"/>
      <c r="DF54" s="188"/>
      <c r="DG54" s="188"/>
      <c r="DH54" s="188"/>
    </row>
    <row r="55" spans="1:112" s="173" customFormat="1" ht="15.75">
      <c r="A55" s="723"/>
      <c r="B55" s="186" t="s">
        <v>155</v>
      </c>
      <c r="C55" s="181" t="s">
        <v>140</v>
      </c>
      <c r="D55" s="531">
        <v>0</v>
      </c>
      <c r="E55" s="531"/>
      <c r="F55" s="531"/>
      <c r="G55" s="532">
        <f t="shared" si="0"/>
        <v>0</v>
      </c>
      <c r="H55" s="532">
        <f t="shared" si="0"/>
        <v>0</v>
      </c>
      <c r="I55" s="531">
        <v>57325</v>
      </c>
      <c r="J55" s="531">
        <v>47285</v>
      </c>
      <c r="K55" s="531">
        <v>58829</v>
      </c>
      <c r="L55" s="532">
        <f t="shared" si="1"/>
        <v>-17.514173571740073</v>
      </c>
      <c r="M55" s="532">
        <f t="shared" si="1"/>
        <v>24.41366183779212</v>
      </c>
      <c r="N55" s="531">
        <v>162046.96</v>
      </c>
      <c r="O55" s="531">
        <v>176578.30300000001</v>
      </c>
      <c r="P55" s="531">
        <v>242228.05400000003</v>
      </c>
      <c r="Q55" s="532">
        <f t="shared" si="2"/>
        <v>8.9673653859350537</v>
      </c>
      <c r="R55" s="532">
        <f t="shared" si="2"/>
        <v>37.178832214737042</v>
      </c>
      <c r="S55" s="531">
        <v>203860</v>
      </c>
      <c r="T55" s="531">
        <v>186275</v>
      </c>
      <c r="U55" s="531">
        <v>162518.65</v>
      </c>
      <c r="V55" s="532">
        <f t="shared" si="9"/>
        <v>-8.6260178553909554</v>
      </c>
      <c r="W55" s="532">
        <f t="shared" si="9"/>
        <v>-12.753375385854255</v>
      </c>
      <c r="X55" s="533">
        <v>395081.31</v>
      </c>
      <c r="Y55" s="533">
        <v>428438.16</v>
      </c>
      <c r="Z55" s="533">
        <v>436482.05499999999</v>
      </c>
      <c r="AA55" s="532">
        <f t="shared" si="5"/>
        <v>8.4430341693460491</v>
      </c>
      <c r="AB55" s="532">
        <f t="shared" si="5"/>
        <v>1.8774926584504072</v>
      </c>
      <c r="AC55" s="533"/>
      <c r="AD55" s="533"/>
      <c r="AE55" s="533"/>
      <c r="AF55" s="532">
        <f t="shared" si="6"/>
        <v>0</v>
      </c>
      <c r="AG55" s="532">
        <f t="shared" si="6"/>
        <v>0</v>
      </c>
      <c r="AH55" s="533"/>
      <c r="AI55" s="533"/>
      <c r="AJ55" s="533"/>
      <c r="AK55" s="532">
        <f t="shared" si="10"/>
        <v>0</v>
      </c>
      <c r="AL55" s="182">
        <f t="shared" si="10"/>
        <v>0</v>
      </c>
      <c r="AM55" s="180">
        <f t="shared" si="25"/>
        <v>818313.27</v>
      </c>
      <c r="AN55" s="180">
        <f t="shared" si="25"/>
        <v>838576.46299999999</v>
      </c>
      <c r="AO55" s="180">
        <f t="shared" si="25"/>
        <v>900057.75900000008</v>
      </c>
      <c r="AP55" s="182">
        <f t="shared" si="8"/>
        <v>2.4762146408795331</v>
      </c>
      <c r="AQ55" s="334">
        <f t="shared" si="8"/>
        <v>7.331626716549053</v>
      </c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</row>
    <row r="56" spans="1:112" s="173" customFormat="1" ht="15.75">
      <c r="A56" s="723"/>
      <c r="B56" s="186" t="s">
        <v>156</v>
      </c>
      <c r="C56" s="181" t="s">
        <v>140</v>
      </c>
      <c r="D56" s="531">
        <v>0</v>
      </c>
      <c r="E56" s="531"/>
      <c r="F56" s="531"/>
      <c r="G56" s="532">
        <f t="shared" si="0"/>
        <v>0</v>
      </c>
      <c r="H56" s="532">
        <f t="shared" si="0"/>
        <v>0</v>
      </c>
      <c r="I56" s="531">
        <v>10767</v>
      </c>
      <c r="J56" s="531">
        <v>11318</v>
      </c>
      <c r="K56" s="531">
        <v>14306</v>
      </c>
      <c r="L56" s="532">
        <f t="shared" si="1"/>
        <v>5.1174886226432506</v>
      </c>
      <c r="M56" s="532">
        <f t="shared" si="1"/>
        <v>26.400424103198446</v>
      </c>
      <c r="N56" s="531">
        <v>51761.464999999997</v>
      </c>
      <c r="O56" s="531">
        <v>48204.602999999996</v>
      </c>
      <c r="P56" s="531">
        <v>64908.665000000001</v>
      </c>
      <c r="Q56" s="532">
        <f t="shared" si="2"/>
        <v>-6.8716409011993846</v>
      </c>
      <c r="R56" s="532">
        <f t="shared" si="2"/>
        <v>34.652421056138564</v>
      </c>
      <c r="S56" s="531">
        <v>20675</v>
      </c>
      <c r="T56" s="531">
        <v>19920</v>
      </c>
      <c r="U56" s="531">
        <v>23019.42</v>
      </c>
      <c r="V56" s="532">
        <f t="shared" si="9"/>
        <v>-3.6517533252720682</v>
      </c>
      <c r="W56" s="532">
        <f t="shared" si="9"/>
        <v>15.55933734939758</v>
      </c>
      <c r="X56" s="533">
        <v>29310.7</v>
      </c>
      <c r="Y56" s="533">
        <v>31450.399999999998</v>
      </c>
      <c r="Z56" s="533">
        <v>35131.449999999997</v>
      </c>
      <c r="AA56" s="532">
        <f t="shared" si="5"/>
        <v>7.3000644815715674</v>
      </c>
      <c r="AB56" s="532">
        <f t="shared" si="5"/>
        <v>11.704302647979034</v>
      </c>
      <c r="AC56" s="533"/>
      <c r="AD56" s="533"/>
      <c r="AE56" s="533"/>
      <c r="AF56" s="532">
        <f t="shared" si="6"/>
        <v>0</v>
      </c>
      <c r="AG56" s="532">
        <f t="shared" si="6"/>
        <v>0</v>
      </c>
      <c r="AH56" s="533"/>
      <c r="AI56" s="533"/>
      <c r="AJ56" s="533"/>
      <c r="AK56" s="532">
        <f t="shared" si="10"/>
        <v>0</v>
      </c>
      <c r="AL56" s="182">
        <f t="shared" si="10"/>
        <v>0</v>
      </c>
      <c r="AM56" s="180">
        <f t="shared" si="25"/>
        <v>112514.16499999999</v>
      </c>
      <c r="AN56" s="180">
        <f t="shared" si="25"/>
        <v>110893.003</v>
      </c>
      <c r="AO56" s="180">
        <f t="shared" si="25"/>
        <v>137365.535</v>
      </c>
      <c r="AP56" s="182">
        <f t="shared" si="8"/>
        <v>-1.4408514696793873</v>
      </c>
      <c r="AQ56" s="334">
        <f t="shared" si="8"/>
        <v>23.872139164632415</v>
      </c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</row>
    <row r="57" spans="1:112" s="173" customFormat="1" ht="15.75">
      <c r="A57" s="723"/>
      <c r="B57" s="186" t="s">
        <v>157</v>
      </c>
      <c r="C57" s="181" t="s">
        <v>158</v>
      </c>
      <c r="D57" s="531">
        <v>0</v>
      </c>
      <c r="E57" s="531"/>
      <c r="F57" s="531"/>
      <c r="G57" s="532">
        <f t="shared" si="0"/>
        <v>0</v>
      </c>
      <c r="H57" s="532">
        <f t="shared" si="0"/>
        <v>0</v>
      </c>
      <c r="I57" s="531">
        <v>911</v>
      </c>
      <c r="J57" s="531">
        <v>915</v>
      </c>
      <c r="K57" s="531">
        <v>1202</v>
      </c>
      <c r="L57" s="532">
        <f t="shared" si="1"/>
        <v>0.43907793633370318</v>
      </c>
      <c r="M57" s="532">
        <f t="shared" si="1"/>
        <v>31.366120218579226</v>
      </c>
      <c r="N57" s="531">
        <v>1894.28</v>
      </c>
      <c r="O57" s="531">
        <v>1920.6190000000001</v>
      </c>
      <c r="P57" s="531">
        <v>4016.625</v>
      </c>
      <c r="Q57" s="532">
        <f t="shared" si="2"/>
        <v>1.3904491416263767</v>
      </c>
      <c r="R57" s="532">
        <f t="shared" si="2"/>
        <v>109.13179553050344</v>
      </c>
      <c r="S57" s="531">
        <v>754</v>
      </c>
      <c r="T57" s="531">
        <v>837.5</v>
      </c>
      <c r="U57" s="531">
        <v>721.77</v>
      </c>
      <c r="V57" s="532">
        <f t="shared" si="9"/>
        <v>11.07427055702918</v>
      </c>
      <c r="W57" s="532">
        <f t="shared" si="9"/>
        <v>-13.818507462686568</v>
      </c>
      <c r="X57" s="533">
        <v>1538.71</v>
      </c>
      <c r="Y57" s="533">
        <v>1356.27</v>
      </c>
      <c r="Z57" s="533">
        <v>1264.81</v>
      </c>
      <c r="AA57" s="532">
        <f t="shared" si="5"/>
        <v>-11.856685145349033</v>
      </c>
      <c r="AB57" s="532">
        <f t="shared" si="5"/>
        <v>-6.7434950268014546</v>
      </c>
      <c r="AC57" s="533"/>
      <c r="AD57" s="533"/>
      <c r="AE57" s="533"/>
      <c r="AF57" s="532">
        <f t="shared" si="6"/>
        <v>0</v>
      </c>
      <c r="AG57" s="532">
        <f t="shared" si="6"/>
        <v>0</v>
      </c>
      <c r="AH57" s="533"/>
      <c r="AI57" s="533"/>
      <c r="AJ57" s="533"/>
      <c r="AK57" s="532">
        <f t="shared" si="10"/>
        <v>0</v>
      </c>
      <c r="AL57" s="182">
        <f t="shared" si="10"/>
        <v>0</v>
      </c>
      <c r="AM57" s="180">
        <f t="shared" si="25"/>
        <v>5097.99</v>
      </c>
      <c r="AN57" s="180">
        <f t="shared" si="25"/>
        <v>5029.3890000000001</v>
      </c>
      <c r="AO57" s="180">
        <f t="shared" si="25"/>
        <v>7205.2049999999999</v>
      </c>
      <c r="AP57" s="182">
        <f t="shared" si="8"/>
        <v>-1.3456479906786711</v>
      </c>
      <c r="AQ57" s="334">
        <f t="shared" si="8"/>
        <v>43.262034414120677</v>
      </c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</row>
    <row r="58" spans="1:112" s="173" customFormat="1" ht="15.75">
      <c r="A58" s="723"/>
      <c r="B58" s="186" t="s">
        <v>159</v>
      </c>
      <c r="C58" s="181" t="s">
        <v>160</v>
      </c>
      <c r="D58" s="531">
        <v>0</v>
      </c>
      <c r="E58" s="531"/>
      <c r="F58" s="531"/>
      <c r="G58" s="532">
        <f t="shared" si="0"/>
        <v>0</v>
      </c>
      <c r="H58" s="532">
        <f t="shared" si="0"/>
        <v>0</v>
      </c>
      <c r="I58" s="531">
        <v>124</v>
      </c>
      <c r="J58" s="531">
        <v>110</v>
      </c>
      <c r="K58" s="531">
        <v>185</v>
      </c>
      <c r="L58" s="532">
        <f t="shared" si="1"/>
        <v>-11.290322580645167</v>
      </c>
      <c r="M58" s="532">
        <f t="shared" si="1"/>
        <v>68.181818181818187</v>
      </c>
      <c r="N58" s="531">
        <v>2163.9670000000001</v>
      </c>
      <c r="O58" s="531">
        <v>1910.0119999999999</v>
      </c>
      <c r="P58" s="531">
        <v>2043.4029999999998</v>
      </c>
      <c r="Q58" s="532">
        <f t="shared" si="2"/>
        <v>-11.735622585741851</v>
      </c>
      <c r="R58" s="532">
        <f t="shared" si="2"/>
        <v>6.9837781123888192</v>
      </c>
      <c r="S58" s="531">
        <v>363</v>
      </c>
      <c r="T58" s="531">
        <v>295</v>
      </c>
      <c r="U58" s="531">
        <v>301.45999999999998</v>
      </c>
      <c r="V58" s="532">
        <f t="shared" si="9"/>
        <v>-18.732782369146008</v>
      </c>
      <c r="W58" s="532">
        <f t="shared" si="9"/>
        <v>2.1898305084745715</v>
      </c>
      <c r="X58" s="533">
        <v>116.708</v>
      </c>
      <c r="Y58" s="533">
        <v>106</v>
      </c>
      <c r="Z58" s="533">
        <v>172.86</v>
      </c>
      <c r="AA58" s="532">
        <f t="shared" si="5"/>
        <v>-9.175035130410933</v>
      </c>
      <c r="AB58" s="532">
        <f t="shared" si="5"/>
        <v>63.075471698113233</v>
      </c>
      <c r="AC58" s="533"/>
      <c r="AD58" s="533"/>
      <c r="AE58" s="533"/>
      <c r="AF58" s="532">
        <f t="shared" si="6"/>
        <v>0</v>
      </c>
      <c r="AG58" s="532">
        <f t="shared" si="6"/>
        <v>0</v>
      </c>
      <c r="AH58" s="533"/>
      <c r="AI58" s="533"/>
      <c r="AJ58" s="533"/>
      <c r="AK58" s="532">
        <f t="shared" si="10"/>
        <v>0</v>
      </c>
      <c r="AL58" s="182">
        <f t="shared" si="10"/>
        <v>0</v>
      </c>
      <c r="AM58" s="180">
        <f t="shared" si="25"/>
        <v>2767.6750000000002</v>
      </c>
      <c r="AN58" s="180">
        <f t="shared" si="25"/>
        <v>2421.0119999999997</v>
      </c>
      <c r="AO58" s="180">
        <f t="shared" si="25"/>
        <v>2702.723</v>
      </c>
      <c r="AP58" s="182">
        <f t="shared" si="8"/>
        <v>-12.525422963317595</v>
      </c>
      <c r="AQ58" s="334">
        <f t="shared" si="8"/>
        <v>11.636084414286273</v>
      </c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</row>
    <row r="59" spans="1:112" s="173" customFormat="1" ht="15.75">
      <c r="A59" s="723"/>
      <c r="B59" s="186" t="s">
        <v>161</v>
      </c>
      <c r="C59" s="181" t="s">
        <v>160</v>
      </c>
      <c r="D59" s="531"/>
      <c r="E59" s="531"/>
      <c r="F59" s="531"/>
      <c r="G59" s="532">
        <f t="shared" si="0"/>
        <v>0</v>
      </c>
      <c r="H59" s="532">
        <f t="shared" si="0"/>
        <v>0</v>
      </c>
      <c r="I59" s="531">
        <v>2524</v>
      </c>
      <c r="J59" s="531">
        <v>2163</v>
      </c>
      <c r="K59" s="531">
        <v>2854</v>
      </c>
      <c r="L59" s="532">
        <f t="shared" si="1"/>
        <v>-14.302694136291606</v>
      </c>
      <c r="M59" s="532">
        <f t="shared" si="1"/>
        <v>31.94637078132223</v>
      </c>
      <c r="N59" s="531">
        <v>10252.411</v>
      </c>
      <c r="O59" s="531">
        <v>11039.934999999999</v>
      </c>
      <c r="P59" s="531">
        <v>12183.169</v>
      </c>
      <c r="Q59" s="532">
        <f t="shared" si="2"/>
        <v>7.6813541712285911</v>
      </c>
      <c r="R59" s="532">
        <f t="shared" si="2"/>
        <v>10.355441404319876</v>
      </c>
      <c r="S59" s="531">
        <v>2513.9899999999998</v>
      </c>
      <c r="T59" s="531">
        <v>2316.9899999999998</v>
      </c>
      <c r="U59" s="531">
        <v>2139.36</v>
      </c>
      <c r="V59" s="532">
        <f t="shared" si="9"/>
        <v>-7.8361489106957549</v>
      </c>
      <c r="W59" s="532">
        <f t="shared" si="9"/>
        <v>-7.6664120259474373</v>
      </c>
      <c r="X59" s="533">
        <v>1194.748</v>
      </c>
      <c r="Y59" s="533">
        <v>1487.57</v>
      </c>
      <c r="Z59" s="533">
        <v>1528.48</v>
      </c>
      <c r="AA59" s="532">
        <f t="shared" si="5"/>
        <v>24.509101500902261</v>
      </c>
      <c r="AB59" s="532">
        <f t="shared" si="5"/>
        <v>2.7501226833023082</v>
      </c>
      <c r="AC59" s="533"/>
      <c r="AD59" s="533"/>
      <c r="AE59" s="533"/>
      <c r="AF59" s="532">
        <f t="shared" si="6"/>
        <v>0</v>
      </c>
      <c r="AG59" s="532">
        <f t="shared" si="6"/>
        <v>0</v>
      </c>
      <c r="AH59" s="533"/>
      <c r="AI59" s="533"/>
      <c r="AJ59" s="533"/>
      <c r="AK59" s="532">
        <f t="shared" si="10"/>
        <v>0</v>
      </c>
      <c r="AL59" s="182">
        <f t="shared" si="10"/>
        <v>0</v>
      </c>
      <c r="AM59" s="180">
        <f t="shared" si="25"/>
        <v>16485.149000000001</v>
      </c>
      <c r="AN59" s="180">
        <f t="shared" si="25"/>
        <v>17007.494999999999</v>
      </c>
      <c r="AO59" s="180">
        <f t="shared" si="25"/>
        <v>18705.008999999998</v>
      </c>
      <c r="AP59" s="182">
        <f t="shared" si="8"/>
        <v>3.1685852520956672</v>
      </c>
      <c r="AQ59" s="334">
        <f t="shared" si="8"/>
        <v>9.980976034389542</v>
      </c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</row>
    <row r="60" spans="1:112" ht="16.5">
      <c r="A60" s="723"/>
      <c r="B60" s="183" t="s">
        <v>162</v>
      </c>
      <c r="C60" s="181" t="s">
        <v>113</v>
      </c>
      <c r="D60" s="535">
        <v>11295</v>
      </c>
      <c r="E60" s="536">
        <v>10310</v>
      </c>
      <c r="F60" s="536">
        <v>8760</v>
      </c>
      <c r="G60" s="532">
        <f t="shared" si="0"/>
        <v>-8.7206728640991571</v>
      </c>
      <c r="H60" s="532">
        <f t="shared" si="0"/>
        <v>-15.03394762366635</v>
      </c>
      <c r="I60" s="531">
        <v>4630</v>
      </c>
      <c r="J60" s="531">
        <v>2871</v>
      </c>
      <c r="K60" s="531">
        <v>2560</v>
      </c>
      <c r="L60" s="532">
        <f t="shared" si="1"/>
        <v>-37.991360691144706</v>
      </c>
      <c r="M60" s="532">
        <f t="shared" si="1"/>
        <v>-10.83246255660049</v>
      </c>
      <c r="N60" s="531"/>
      <c r="O60" s="531"/>
      <c r="P60" s="531"/>
      <c r="Q60" s="532">
        <f t="shared" si="2"/>
        <v>0</v>
      </c>
      <c r="R60" s="532">
        <f t="shared" si="2"/>
        <v>0</v>
      </c>
      <c r="S60" s="533">
        <v>0</v>
      </c>
      <c r="T60" s="533"/>
      <c r="U60" s="531"/>
      <c r="V60" s="532">
        <f t="shared" si="9"/>
        <v>0</v>
      </c>
      <c r="W60" s="532">
        <f t="shared" si="9"/>
        <v>0</v>
      </c>
      <c r="X60" s="533">
        <v>6619</v>
      </c>
      <c r="Y60" s="533">
        <v>6628</v>
      </c>
      <c r="Z60" s="533">
        <v>7331</v>
      </c>
      <c r="AA60" s="532">
        <f t="shared" si="5"/>
        <v>0.13597220123887155</v>
      </c>
      <c r="AB60" s="532">
        <f t="shared" si="5"/>
        <v>10.606517803258896</v>
      </c>
      <c r="AC60" s="533"/>
      <c r="AD60" s="533"/>
      <c r="AE60" s="533"/>
      <c r="AF60" s="532">
        <f t="shared" si="6"/>
        <v>0</v>
      </c>
      <c r="AG60" s="532">
        <f t="shared" si="6"/>
        <v>0</v>
      </c>
      <c r="AH60" s="533">
        <v>3795</v>
      </c>
      <c r="AI60" s="533">
        <v>2893</v>
      </c>
      <c r="AJ60" s="533">
        <v>2204</v>
      </c>
      <c r="AK60" s="532">
        <f t="shared" si="10"/>
        <v>-23.768115942028984</v>
      </c>
      <c r="AL60" s="182">
        <f t="shared" si="10"/>
        <v>-23.816107846526108</v>
      </c>
      <c r="AM60" s="180">
        <f t="shared" si="25"/>
        <v>26339</v>
      </c>
      <c r="AN60" s="180">
        <f t="shared" si="25"/>
        <v>22702</v>
      </c>
      <c r="AO60" s="180">
        <f t="shared" si="25"/>
        <v>20855</v>
      </c>
      <c r="AP60" s="182">
        <f t="shared" si="8"/>
        <v>-13.808420972702066</v>
      </c>
      <c r="AQ60" s="334">
        <f t="shared" si="8"/>
        <v>-8.1358470619328642</v>
      </c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</row>
    <row r="61" spans="1:112" s="188" customFormat="1" ht="16.5">
      <c r="A61" s="723">
        <v>14</v>
      </c>
      <c r="B61" s="342" t="s">
        <v>163</v>
      </c>
      <c r="C61" s="181"/>
      <c r="D61" s="531"/>
      <c r="E61" s="531"/>
      <c r="F61" s="531"/>
      <c r="G61" s="532">
        <f t="shared" si="0"/>
        <v>0</v>
      </c>
      <c r="H61" s="532">
        <f t="shared" si="0"/>
        <v>0</v>
      </c>
      <c r="I61" s="531"/>
      <c r="J61" s="531"/>
      <c r="K61" s="531"/>
      <c r="L61" s="532">
        <f t="shared" si="1"/>
        <v>0</v>
      </c>
      <c r="M61" s="532">
        <f t="shared" si="1"/>
        <v>0</v>
      </c>
      <c r="N61" s="531"/>
      <c r="O61" s="531"/>
      <c r="P61" s="531"/>
      <c r="Q61" s="532">
        <f t="shared" si="2"/>
        <v>0</v>
      </c>
      <c r="R61" s="532">
        <f t="shared" si="2"/>
        <v>0</v>
      </c>
      <c r="S61" s="533">
        <v>0</v>
      </c>
      <c r="T61" s="533"/>
      <c r="U61" s="531"/>
      <c r="V61" s="532">
        <f t="shared" si="9"/>
        <v>0</v>
      </c>
      <c r="W61" s="532">
        <f t="shared" si="9"/>
        <v>0</v>
      </c>
      <c r="X61" s="533"/>
      <c r="Y61" s="533"/>
      <c r="Z61" s="533"/>
      <c r="AA61" s="532">
        <f t="shared" si="5"/>
        <v>0</v>
      </c>
      <c r="AB61" s="532">
        <f t="shared" si="5"/>
        <v>0</v>
      </c>
      <c r="AC61" s="533"/>
      <c r="AD61" s="533"/>
      <c r="AE61" s="533"/>
      <c r="AF61" s="532">
        <f t="shared" si="6"/>
        <v>0</v>
      </c>
      <c r="AG61" s="532">
        <f t="shared" si="6"/>
        <v>0</v>
      </c>
      <c r="AH61" s="533"/>
      <c r="AI61" s="533"/>
      <c r="AJ61" s="533"/>
      <c r="AK61" s="532">
        <f t="shared" si="10"/>
        <v>0</v>
      </c>
      <c r="AL61" s="182">
        <f t="shared" si="10"/>
        <v>0</v>
      </c>
      <c r="AM61" s="180">
        <f>AM62+AM63</f>
        <v>8723.2950000000001</v>
      </c>
      <c r="AN61" s="180">
        <f t="shared" ref="AN61:AO61" si="27">AN62+AN63</f>
        <v>8045</v>
      </c>
      <c r="AO61" s="180">
        <f t="shared" si="27"/>
        <v>7985.07</v>
      </c>
      <c r="AP61" s="182">
        <f t="shared" si="8"/>
        <v>-7.7756742148465747</v>
      </c>
      <c r="AQ61" s="334">
        <f t="shared" si="8"/>
        <v>-0.74493474207582722</v>
      </c>
    </row>
    <row r="62" spans="1:112" ht="15.75">
      <c r="A62" s="723"/>
      <c r="B62" s="187" t="s">
        <v>164</v>
      </c>
      <c r="C62" s="181" t="s">
        <v>165</v>
      </c>
      <c r="D62" s="531">
        <v>2214.9949999999999</v>
      </c>
      <c r="E62" s="531">
        <v>2248</v>
      </c>
      <c r="F62" s="531">
        <v>1598.07</v>
      </c>
      <c r="G62" s="532">
        <f t="shared" si="0"/>
        <v>1.4900710836819115</v>
      </c>
      <c r="H62" s="532">
        <f t="shared" si="0"/>
        <v>-28.911476868327398</v>
      </c>
      <c r="I62" s="531"/>
      <c r="J62" s="531"/>
      <c r="K62" s="531"/>
      <c r="L62" s="532">
        <f t="shared" si="1"/>
        <v>0</v>
      </c>
      <c r="M62" s="532">
        <f t="shared" si="1"/>
        <v>0</v>
      </c>
      <c r="N62" s="531"/>
      <c r="O62" s="531"/>
      <c r="P62" s="531"/>
      <c r="Q62" s="532">
        <f t="shared" si="2"/>
        <v>0</v>
      </c>
      <c r="R62" s="532">
        <f t="shared" si="2"/>
        <v>0</v>
      </c>
      <c r="S62" s="533">
        <v>0</v>
      </c>
      <c r="T62" s="533"/>
      <c r="U62" s="531"/>
      <c r="V62" s="532">
        <f t="shared" si="9"/>
        <v>0</v>
      </c>
      <c r="W62" s="532">
        <f t="shared" si="9"/>
        <v>0</v>
      </c>
      <c r="X62" s="533">
        <v>5162.3</v>
      </c>
      <c r="Y62" s="533">
        <v>4812</v>
      </c>
      <c r="Z62" s="533">
        <v>5477</v>
      </c>
      <c r="AA62" s="532">
        <f t="shared" si="5"/>
        <v>-6.7857350405826793</v>
      </c>
      <c r="AB62" s="532">
        <f t="shared" si="5"/>
        <v>13.819617622610153</v>
      </c>
      <c r="AC62" s="531"/>
      <c r="AD62" s="531"/>
      <c r="AE62" s="531"/>
      <c r="AF62" s="532">
        <f t="shared" si="6"/>
        <v>0</v>
      </c>
      <c r="AG62" s="532">
        <f t="shared" si="6"/>
        <v>0</v>
      </c>
      <c r="AH62" s="533"/>
      <c r="AI62" s="533"/>
      <c r="AJ62" s="533"/>
      <c r="AK62" s="532">
        <f t="shared" si="10"/>
        <v>0</v>
      </c>
      <c r="AL62" s="182">
        <f t="shared" si="10"/>
        <v>0</v>
      </c>
      <c r="AM62" s="180">
        <f t="shared" si="25"/>
        <v>7377.2950000000001</v>
      </c>
      <c r="AN62" s="180">
        <f t="shared" si="25"/>
        <v>7060</v>
      </c>
      <c r="AO62" s="180">
        <f t="shared" si="25"/>
        <v>7075.07</v>
      </c>
      <c r="AP62" s="182">
        <f t="shared" si="8"/>
        <v>-4.3009666822324419</v>
      </c>
      <c r="AQ62" s="334">
        <f t="shared" si="8"/>
        <v>0.21345609065154747</v>
      </c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8"/>
      <c r="CV62" s="188"/>
      <c r="CW62" s="188"/>
      <c r="CX62" s="188"/>
      <c r="CY62" s="188"/>
      <c r="CZ62" s="188"/>
      <c r="DA62" s="188"/>
      <c r="DB62" s="188"/>
      <c r="DC62" s="188"/>
      <c r="DD62" s="188"/>
      <c r="DE62" s="188"/>
      <c r="DF62" s="188"/>
      <c r="DG62" s="188"/>
      <c r="DH62" s="188"/>
    </row>
    <row r="63" spans="1:112" ht="15.75">
      <c r="A63" s="723"/>
      <c r="B63" s="187" t="s">
        <v>396</v>
      </c>
      <c r="C63" s="181" t="s">
        <v>165</v>
      </c>
      <c r="D63" s="531">
        <v>0</v>
      </c>
      <c r="E63" s="531"/>
      <c r="F63" s="531"/>
      <c r="G63" s="532">
        <f t="shared" si="0"/>
        <v>0</v>
      </c>
      <c r="H63" s="532">
        <f t="shared" si="0"/>
        <v>0</v>
      </c>
      <c r="I63" s="531">
        <v>1346</v>
      </c>
      <c r="J63" s="531">
        <v>985</v>
      </c>
      <c r="K63" s="531">
        <v>910</v>
      </c>
      <c r="L63" s="532">
        <f t="shared" si="1"/>
        <v>-26.820208023774157</v>
      </c>
      <c r="M63" s="532">
        <f t="shared" si="1"/>
        <v>-7.6142131979695478</v>
      </c>
      <c r="N63" s="531"/>
      <c r="O63" s="531"/>
      <c r="P63" s="531"/>
      <c r="Q63" s="532">
        <f t="shared" si="2"/>
        <v>0</v>
      </c>
      <c r="R63" s="532">
        <f t="shared" si="2"/>
        <v>0</v>
      </c>
      <c r="S63" s="533"/>
      <c r="T63" s="533"/>
      <c r="U63" s="531"/>
      <c r="V63" s="532">
        <f t="shared" si="9"/>
        <v>0</v>
      </c>
      <c r="W63" s="532">
        <f t="shared" si="9"/>
        <v>0</v>
      </c>
      <c r="X63" s="533"/>
      <c r="Y63" s="533"/>
      <c r="Z63" s="533"/>
      <c r="AA63" s="532">
        <f t="shared" si="5"/>
        <v>0</v>
      </c>
      <c r="AB63" s="532">
        <f t="shared" si="5"/>
        <v>0</v>
      </c>
      <c r="AC63" s="531"/>
      <c r="AD63" s="531"/>
      <c r="AE63" s="531"/>
      <c r="AF63" s="532">
        <f t="shared" si="6"/>
        <v>0</v>
      </c>
      <c r="AG63" s="532">
        <f t="shared" si="6"/>
        <v>0</v>
      </c>
      <c r="AH63" s="533"/>
      <c r="AI63" s="533"/>
      <c r="AJ63" s="533"/>
      <c r="AK63" s="532">
        <f t="shared" si="10"/>
        <v>0</v>
      </c>
      <c r="AL63" s="182">
        <f t="shared" si="10"/>
        <v>0</v>
      </c>
      <c r="AM63" s="180">
        <f t="shared" si="25"/>
        <v>1346</v>
      </c>
      <c r="AN63" s="180">
        <f t="shared" si="25"/>
        <v>985</v>
      </c>
      <c r="AO63" s="180">
        <f t="shared" si="25"/>
        <v>910</v>
      </c>
      <c r="AP63" s="182">
        <f t="shared" si="8"/>
        <v>-26.820208023774157</v>
      </c>
      <c r="AQ63" s="334">
        <f t="shared" si="8"/>
        <v>-7.6142131979695478</v>
      </c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  <c r="CP63" s="188"/>
      <c r="CQ63" s="188"/>
      <c r="CR63" s="188"/>
      <c r="CS63" s="188"/>
      <c r="CT63" s="188"/>
      <c r="CU63" s="188"/>
      <c r="CV63" s="188"/>
      <c r="CW63" s="188"/>
      <c r="CX63" s="188"/>
      <c r="CY63" s="188"/>
      <c r="CZ63" s="188"/>
      <c r="DA63" s="188"/>
      <c r="DB63" s="188"/>
      <c r="DC63" s="188"/>
      <c r="DD63" s="188"/>
      <c r="DE63" s="188"/>
      <c r="DF63" s="188"/>
      <c r="DG63" s="188"/>
      <c r="DH63" s="188"/>
    </row>
    <row r="64" spans="1:112" s="188" customFormat="1" ht="16.5">
      <c r="A64" s="723">
        <v>15</v>
      </c>
      <c r="B64" s="342" t="s">
        <v>166</v>
      </c>
      <c r="C64" s="181"/>
      <c r="D64" s="531"/>
      <c r="E64" s="531"/>
      <c r="F64" s="531"/>
      <c r="G64" s="532">
        <f t="shared" si="0"/>
        <v>0</v>
      </c>
      <c r="H64" s="532">
        <f t="shared" si="0"/>
        <v>0</v>
      </c>
      <c r="I64" s="531"/>
      <c r="J64" s="531"/>
      <c r="K64" s="531"/>
      <c r="L64" s="532">
        <f t="shared" si="1"/>
        <v>0</v>
      </c>
      <c r="M64" s="532">
        <f t="shared" si="1"/>
        <v>0</v>
      </c>
      <c r="N64" s="531"/>
      <c r="O64" s="531"/>
      <c r="P64" s="531"/>
      <c r="Q64" s="532">
        <f t="shared" si="2"/>
        <v>0</v>
      </c>
      <c r="R64" s="532">
        <f t="shared" si="2"/>
        <v>0</v>
      </c>
      <c r="S64" s="533">
        <v>0</v>
      </c>
      <c r="T64" s="533"/>
      <c r="U64" s="531"/>
      <c r="V64" s="532">
        <f t="shared" si="9"/>
        <v>0</v>
      </c>
      <c r="W64" s="532">
        <f t="shared" si="9"/>
        <v>0</v>
      </c>
      <c r="X64" s="533"/>
      <c r="Y64" s="533"/>
      <c r="Z64" s="533"/>
      <c r="AA64" s="532">
        <f t="shared" si="5"/>
        <v>0</v>
      </c>
      <c r="AB64" s="532">
        <f t="shared" si="5"/>
        <v>0</v>
      </c>
      <c r="AC64" s="531"/>
      <c r="AD64" s="531"/>
      <c r="AE64" s="531"/>
      <c r="AF64" s="532">
        <f t="shared" si="6"/>
        <v>0</v>
      </c>
      <c r="AG64" s="532">
        <f t="shared" si="6"/>
        <v>0</v>
      </c>
      <c r="AH64" s="533"/>
      <c r="AI64" s="533"/>
      <c r="AJ64" s="533"/>
      <c r="AK64" s="532">
        <f t="shared" si="10"/>
        <v>0</v>
      </c>
      <c r="AL64" s="182">
        <f t="shared" si="10"/>
        <v>0</v>
      </c>
      <c r="AM64" s="180">
        <f>AM65+AM66+AM67+AM68</f>
        <v>4552066.197555556</v>
      </c>
      <c r="AN64" s="180">
        <f t="shared" ref="AN64:AO64" si="28">AN65+AN66+AN67+AN68</f>
        <v>4609964.1962222224</v>
      </c>
      <c r="AO64" s="180">
        <f t="shared" si="28"/>
        <v>5056398.607876</v>
      </c>
      <c r="AP64" s="182">
        <f t="shared" si="8"/>
        <v>1.2719059028130459</v>
      </c>
      <c r="AQ64" s="334">
        <f t="shared" si="8"/>
        <v>9.6841188488973984</v>
      </c>
    </row>
    <row r="65" spans="1:112" ht="16.5">
      <c r="A65" s="723"/>
      <c r="B65" s="183" t="s">
        <v>167</v>
      </c>
      <c r="C65" s="181" t="s">
        <v>168</v>
      </c>
      <c r="D65" s="531">
        <v>73.900000000000006</v>
      </c>
      <c r="E65" s="531">
        <v>103.1</v>
      </c>
      <c r="F65" s="531">
        <v>75.5</v>
      </c>
      <c r="G65" s="532">
        <f t="shared" si="0"/>
        <v>39.512855209742895</v>
      </c>
      <c r="H65" s="532">
        <f t="shared" si="0"/>
        <v>-26.770126091173623</v>
      </c>
      <c r="I65" s="531"/>
      <c r="J65" s="531"/>
      <c r="K65" s="531"/>
      <c r="L65" s="532">
        <f t="shared" si="1"/>
        <v>0</v>
      </c>
      <c r="M65" s="532">
        <f t="shared" si="1"/>
        <v>0</v>
      </c>
      <c r="N65" s="531">
        <v>10.500555555555556</v>
      </c>
      <c r="O65" s="531">
        <v>3.5862222222222222</v>
      </c>
      <c r="P65" s="531">
        <v>5.8578760000000001</v>
      </c>
      <c r="Q65" s="532">
        <f t="shared" si="2"/>
        <v>-65.847309666155226</v>
      </c>
      <c r="R65" s="532">
        <f t="shared" si="2"/>
        <v>63.343921179824008</v>
      </c>
      <c r="S65" s="531">
        <v>8.1999999999999993</v>
      </c>
      <c r="T65" s="531">
        <v>5.21</v>
      </c>
      <c r="U65" s="531">
        <v>2.5100000000000002</v>
      </c>
      <c r="V65" s="532">
        <f t="shared" si="9"/>
        <v>-36.463414634146339</v>
      </c>
      <c r="W65" s="532">
        <f t="shared" si="9"/>
        <v>-51.823416506717848</v>
      </c>
      <c r="X65" s="533"/>
      <c r="Y65" s="533"/>
      <c r="Z65" s="533"/>
      <c r="AA65" s="532">
        <f t="shared" si="5"/>
        <v>0</v>
      </c>
      <c r="AB65" s="532">
        <f t="shared" si="5"/>
        <v>0</v>
      </c>
      <c r="AC65" s="531"/>
      <c r="AD65" s="531"/>
      <c r="AE65" s="531"/>
      <c r="AF65" s="532">
        <f t="shared" si="6"/>
        <v>0</v>
      </c>
      <c r="AG65" s="532">
        <f t="shared" si="6"/>
        <v>0</v>
      </c>
      <c r="AH65" s="533">
        <v>4.5</v>
      </c>
      <c r="AI65" s="533">
        <v>3.5</v>
      </c>
      <c r="AJ65" s="533">
        <v>2</v>
      </c>
      <c r="AK65" s="532">
        <f t="shared" si="10"/>
        <v>-22.222222222222214</v>
      </c>
      <c r="AL65" s="182">
        <f t="shared" si="10"/>
        <v>-42.857142857142861</v>
      </c>
      <c r="AM65" s="180">
        <f t="shared" si="25"/>
        <v>97.100555555555559</v>
      </c>
      <c r="AN65" s="180">
        <f t="shared" si="25"/>
        <v>115.39622222222221</v>
      </c>
      <c r="AO65" s="180">
        <f t="shared" si="25"/>
        <v>85.86787600000001</v>
      </c>
      <c r="AP65" s="182">
        <f t="shared" si="8"/>
        <v>18.841979391352595</v>
      </c>
      <c r="AQ65" s="334">
        <f t="shared" si="8"/>
        <v>-25.588659363006286</v>
      </c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</row>
    <row r="66" spans="1:112" s="173" customFormat="1" ht="16.5">
      <c r="A66" s="723"/>
      <c r="B66" s="183" t="s">
        <v>169</v>
      </c>
      <c r="C66" s="181" t="s">
        <v>45</v>
      </c>
      <c r="D66" s="531">
        <v>126002.40000000001</v>
      </c>
      <c r="E66" s="531">
        <v>81420.75</v>
      </c>
      <c r="F66" s="531">
        <v>83946.55</v>
      </c>
      <c r="G66" s="532">
        <f t="shared" si="0"/>
        <v>-35.381587969752957</v>
      </c>
      <c r="H66" s="532">
        <f t="shared" si="0"/>
        <v>3.102157619525741</v>
      </c>
      <c r="I66" s="531">
        <v>431312.62</v>
      </c>
      <c r="J66" s="531">
        <v>412712.63</v>
      </c>
      <c r="K66" s="531">
        <v>521511.43</v>
      </c>
      <c r="L66" s="532">
        <f t="shared" si="1"/>
        <v>-4.3124149717668701</v>
      </c>
      <c r="M66" s="532">
        <f t="shared" si="1"/>
        <v>26.361877997288332</v>
      </c>
      <c r="N66" s="531">
        <v>481244.45699999999</v>
      </c>
      <c r="O66" s="531">
        <v>470645.49</v>
      </c>
      <c r="P66" s="531">
        <v>436160.08</v>
      </c>
      <c r="Q66" s="532">
        <f t="shared" si="2"/>
        <v>-2.2024081204118744</v>
      </c>
      <c r="R66" s="532">
        <f t="shared" si="2"/>
        <v>-7.327258144978714</v>
      </c>
      <c r="S66" s="531">
        <v>1021668</v>
      </c>
      <c r="T66" s="531">
        <v>1145309.5</v>
      </c>
      <c r="U66" s="531">
        <v>1117919</v>
      </c>
      <c r="V66" s="532">
        <f t="shared" si="9"/>
        <v>12.101925478726955</v>
      </c>
      <c r="W66" s="532">
        <f t="shared" si="9"/>
        <v>-2.3915369600968006</v>
      </c>
      <c r="X66" s="533">
        <v>1131335.82</v>
      </c>
      <c r="Y66" s="533">
        <v>1108226.52</v>
      </c>
      <c r="Z66" s="533">
        <v>1341048.56</v>
      </c>
      <c r="AA66" s="532">
        <f t="shared" si="5"/>
        <v>-2.042656087738834</v>
      </c>
      <c r="AB66" s="532">
        <f t="shared" si="5"/>
        <v>21.008524502734332</v>
      </c>
      <c r="AC66" s="531"/>
      <c r="AD66" s="531"/>
      <c r="AE66" s="531"/>
      <c r="AF66" s="532">
        <f t="shared" si="6"/>
        <v>0</v>
      </c>
      <c r="AG66" s="532">
        <f t="shared" si="6"/>
        <v>0</v>
      </c>
      <c r="AH66" s="533"/>
      <c r="AI66" s="533"/>
      <c r="AJ66" s="533"/>
      <c r="AK66" s="532">
        <f t="shared" si="10"/>
        <v>0</v>
      </c>
      <c r="AL66" s="182">
        <f t="shared" si="10"/>
        <v>0</v>
      </c>
      <c r="AM66" s="180">
        <f t="shared" si="25"/>
        <v>3191563.2970000003</v>
      </c>
      <c r="AN66" s="180">
        <f t="shared" si="25"/>
        <v>3218314.89</v>
      </c>
      <c r="AO66" s="180">
        <f t="shared" si="25"/>
        <v>3500585.62</v>
      </c>
      <c r="AP66" s="182">
        <f t="shared" si="8"/>
        <v>0.83819716266148703</v>
      </c>
      <c r="AQ66" s="334">
        <f t="shared" si="8"/>
        <v>8.7707617075344615</v>
      </c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</row>
    <row r="67" spans="1:112" ht="16.5">
      <c r="A67" s="723"/>
      <c r="B67" s="183" t="s">
        <v>170</v>
      </c>
      <c r="C67" s="181" t="s">
        <v>45</v>
      </c>
      <c r="D67" s="531">
        <v>0</v>
      </c>
      <c r="E67" s="531"/>
      <c r="F67" s="531"/>
      <c r="G67" s="532">
        <f t="shared" si="0"/>
        <v>0</v>
      </c>
      <c r="H67" s="532">
        <f t="shared" si="0"/>
        <v>0</v>
      </c>
      <c r="I67" s="531"/>
      <c r="J67" s="531"/>
      <c r="K67" s="531"/>
      <c r="L67" s="532">
        <f t="shared" si="1"/>
        <v>0</v>
      </c>
      <c r="M67" s="532">
        <f t="shared" si="1"/>
        <v>0</v>
      </c>
      <c r="N67" s="531"/>
      <c r="O67" s="531"/>
      <c r="P67" s="531"/>
      <c r="Q67" s="532">
        <f t="shared" si="2"/>
        <v>0</v>
      </c>
      <c r="R67" s="532">
        <f t="shared" si="2"/>
        <v>0</v>
      </c>
      <c r="S67" s="533">
        <v>0</v>
      </c>
      <c r="T67" s="533"/>
      <c r="U67" s="531"/>
      <c r="V67" s="532">
        <f t="shared" si="9"/>
        <v>0</v>
      </c>
      <c r="W67" s="532">
        <f t="shared" si="9"/>
        <v>0</v>
      </c>
      <c r="X67" s="533">
        <v>1360405.8</v>
      </c>
      <c r="Y67" s="533">
        <v>1391526.63</v>
      </c>
      <c r="Z67" s="533">
        <v>1555720.32</v>
      </c>
      <c r="AA67" s="532">
        <f t="shared" si="5"/>
        <v>2.2876137399590561</v>
      </c>
      <c r="AB67" s="532">
        <f t="shared" si="5"/>
        <v>11.799536312143744</v>
      </c>
      <c r="AC67" s="531"/>
      <c r="AD67" s="531"/>
      <c r="AE67" s="531"/>
      <c r="AF67" s="532">
        <f t="shared" si="6"/>
        <v>0</v>
      </c>
      <c r="AG67" s="532">
        <f t="shared" si="6"/>
        <v>0</v>
      </c>
      <c r="AH67" s="533">
        <v>0</v>
      </c>
      <c r="AI67" s="533">
        <v>7.28</v>
      </c>
      <c r="AJ67" s="533">
        <v>6.8</v>
      </c>
      <c r="AK67" s="532">
        <f t="shared" si="10"/>
        <v>0</v>
      </c>
      <c r="AL67" s="182">
        <f t="shared" si="10"/>
        <v>-6.5934065934065984</v>
      </c>
      <c r="AM67" s="180">
        <f t="shared" ref="AM67:AO81" si="29">D67+I67+N67+S67+X67+AC67+AH67</f>
        <v>1360405.8</v>
      </c>
      <c r="AN67" s="180">
        <f t="shared" si="29"/>
        <v>1391533.91</v>
      </c>
      <c r="AO67" s="180">
        <f t="shared" si="29"/>
        <v>1555727.12</v>
      </c>
      <c r="AP67" s="182">
        <f t="shared" si="8"/>
        <v>2.288148874402026</v>
      </c>
      <c r="AQ67" s="334">
        <f t="shared" si="8"/>
        <v>11.79944008694693</v>
      </c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</row>
    <row r="68" spans="1:112" ht="16.5">
      <c r="A68" s="723"/>
      <c r="B68" s="183" t="s">
        <v>171</v>
      </c>
      <c r="C68" s="181" t="s">
        <v>45</v>
      </c>
      <c r="D68" s="531">
        <v>0</v>
      </c>
      <c r="E68" s="531"/>
      <c r="F68" s="531"/>
      <c r="G68" s="532">
        <f t="shared" si="0"/>
        <v>0</v>
      </c>
      <c r="H68" s="532">
        <f t="shared" si="0"/>
        <v>0</v>
      </c>
      <c r="I68" s="531"/>
      <c r="J68" s="531"/>
      <c r="K68" s="531"/>
      <c r="L68" s="532">
        <f t="shared" si="1"/>
        <v>0</v>
      </c>
      <c r="M68" s="532">
        <f t="shared" si="1"/>
        <v>0</v>
      </c>
      <c r="N68" s="531"/>
      <c r="O68" s="531"/>
      <c r="P68" s="531"/>
      <c r="Q68" s="532">
        <f t="shared" si="2"/>
        <v>0</v>
      </c>
      <c r="R68" s="532">
        <f t="shared" si="2"/>
        <v>0</v>
      </c>
      <c r="S68" s="533">
        <v>0</v>
      </c>
      <c r="T68" s="533"/>
      <c r="U68" s="531"/>
      <c r="V68" s="532">
        <f t="shared" si="9"/>
        <v>0</v>
      </c>
      <c r="W68" s="532">
        <f t="shared" si="9"/>
        <v>0</v>
      </c>
      <c r="X68" s="533">
        <v>0</v>
      </c>
      <c r="Y68" s="533"/>
      <c r="Z68" s="533"/>
      <c r="AA68" s="532">
        <f t="shared" si="5"/>
        <v>0</v>
      </c>
      <c r="AB68" s="532">
        <f t="shared" si="5"/>
        <v>0</v>
      </c>
      <c r="AC68" s="531"/>
      <c r="AD68" s="531"/>
      <c r="AE68" s="531"/>
      <c r="AF68" s="532">
        <f t="shared" si="6"/>
        <v>0</v>
      </c>
      <c r="AG68" s="532">
        <f t="shared" si="6"/>
        <v>0</v>
      </c>
      <c r="AH68" s="533"/>
      <c r="AI68" s="533"/>
      <c r="AJ68" s="533"/>
      <c r="AK68" s="532">
        <f t="shared" si="10"/>
        <v>0</v>
      </c>
      <c r="AL68" s="182">
        <f t="shared" si="10"/>
        <v>0</v>
      </c>
      <c r="AM68" s="180">
        <f t="shared" si="29"/>
        <v>0</v>
      </c>
      <c r="AN68" s="180">
        <f t="shared" si="29"/>
        <v>0</v>
      </c>
      <c r="AO68" s="180">
        <f t="shared" si="29"/>
        <v>0</v>
      </c>
      <c r="AP68" s="182">
        <f t="shared" si="8"/>
        <v>0</v>
      </c>
      <c r="AQ68" s="334">
        <f t="shared" si="8"/>
        <v>0</v>
      </c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</row>
    <row r="69" spans="1:112" s="188" customFormat="1" ht="15.75">
      <c r="A69" s="723">
        <v>16</v>
      </c>
      <c r="B69" s="343" t="s">
        <v>172</v>
      </c>
      <c r="C69" s="181"/>
      <c r="D69" s="531"/>
      <c r="E69" s="531"/>
      <c r="F69" s="531"/>
      <c r="G69" s="532">
        <f t="shared" si="0"/>
        <v>0</v>
      </c>
      <c r="H69" s="532">
        <f t="shared" si="0"/>
        <v>0</v>
      </c>
      <c r="I69" s="531"/>
      <c r="J69" s="531"/>
      <c r="K69" s="531"/>
      <c r="L69" s="532">
        <f t="shared" si="1"/>
        <v>0</v>
      </c>
      <c r="M69" s="532">
        <f t="shared" si="1"/>
        <v>0</v>
      </c>
      <c r="N69" s="531"/>
      <c r="O69" s="531"/>
      <c r="P69" s="531"/>
      <c r="Q69" s="532">
        <f t="shared" si="2"/>
        <v>0</v>
      </c>
      <c r="R69" s="532">
        <f t="shared" si="2"/>
        <v>0</v>
      </c>
      <c r="S69" s="533">
        <v>0</v>
      </c>
      <c r="T69" s="533"/>
      <c r="U69" s="531"/>
      <c r="V69" s="532">
        <f t="shared" si="9"/>
        <v>0</v>
      </c>
      <c r="W69" s="532">
        <f t="shared" si="9"/>
        <v>0</v>
      </c>
      <c r="X69" s="533">
        <v>0</v>
      </c>
      <c r="Y69" s="533"/>
      <c r="Z69" s="533"/>
      <c r="AA69" s="532">
        <f t="shared" si="5"/>
        <v>0</v>
      </c>
      <c r="AB69" s="532">
        <f t="shared" si="5"/>
        <v>0</v>
      </c>
      <c r="AC69" s="531"/>
      <c r="AD69" s="531"/>
      <c r="AE69" s="531"/>
      <c r="AF69" s="532">
        <f t="shared" si="6"/>
        <v>0</v>
      </c>
      <c r="AG69" s="532">
        <f t="shared" si="6"/>
        <v>0</v>
      </c>
      <c r="AH69" s="533"/>
      <c r="AI69" s="533"/>
      <c r="AJ69" s="533"/>
      <c r="AK69" s="532">
        <f t="shared" si="10"/>
        <v>0</v>
      </c>
      <c r="AL69" s="182">
        <f t="shared" si="10"/>
        <v>0</v>
      </c>
      <c r="AM69" s="180">
        <f>AM70+AM71+AM72+AM73</f>
        <v>1071712.051</v>
      </c>
      <c r="AN69" s="180">
        <f t="shared" ref="AN69:AO69" si="30">AN70+AN71+AN72+AN73</f>
        <v>859154.13399999996</v>
      </c>
      <c r="AO69" s="180">
        <f t="shared" si="30"/>
        <v>949858.15</v>
      </c>
      <c r="AP69" s="182">
        <f t="shared" si="8"/>
        <v>-19.833491356345675</v>
      </c>
      <c r="AQ69" s="334">
        <f t="shared" si="8"/>
        <v>10.557362458084853</v>
      </c>
    </row>
    <row r="70" spans="1:112" s="173" customFormat="1" ht="16.5">
      <c r="A70" s="723"/>
      <c r="B70" s="183" t="s">
        <v>173</v>
      </c>
      <c r="C70" s="181" t="s">
        <v>113</v>
      </c>
      <c r="D70" s="531">
        <v>89157.119999999995</v>
      </c>
      <c r="E70" s="531">
        <v>110353</v>
      </c>
      <c r="F70" s="531">
        <v>131602.394</v>
      </c>
      <c r="G70" s="532">
        <f t="shared" ref="G70:H87" si="31">IFERROR(E70/D70*100-100,0)</f>
        <v>23.773625707066358</v>
      </c>
      <c r="H70" s="532">
        <f t="shared" si="31"/>
        <v>19.255837177059078</v>
      </c>
      <c r="I70" s="531">
        <v>301028.95799999998</v>
      </c>
      <c r="J70" s="531">
        <v>206274.21599999999</v>
      </c>
      <c r="K70" s="531">
        <v>231759</v>
      </c>
      <c r="L70" s="532">
        <f t="shared" ref="L70:M87" si="32">IFERROR(J70/I70*100-100,0)</f>
        <v>-31.476952459836099</v>
      </c>
      <c r="M70" s="532">
        <f t="shared" si="32"/>
        <v>12.354808319814438</v>
      </c>
      <c r="N70" s="531"/>
      <c r="O70" s="531"/>
      <c r="P70" s="531"/>
      <c r="Q70" s="532">
        <f t="shared" ref="Q70:R87" si="33">IFERROR(O70/N70*100-100,0)</f>
        <v>0</v>
      </c>
      <c r="R70" s="532">
        <f t="shared" si="33"/>
        <v>0</v>
      </c>
      <c r="S70" s="533">
        <v>0</v>
      </c>
      <c r="T70" s="533"/>
      <c r="U70" s="531"/>
      <c r="V70" s="532">
        <f t="shared" si="9"/>
        <v>0</v>
      </c>
      <c r="W70" s="532">
        <f t="shared" si="9"/>
        <v>0</v>
      </c>
      <c r="X70" s="533">
        <v>137432</v>
      </c>
      <c r="Y70" s="533">
        <v>118812.39</v>
      </c>
      <c r="Z70" s="533">
        <v>124120.18</v>
      </c>
      <c r="AA70" s="532">
        <f t="shared" si="5"/>
        <v>-13.548234763373884</v>
      </c>
      <c r="AB70" s="532">
        <f t="shared" si="5"/>
        <v>4.4673707851512745</v>
      </c>
      <c r="AC70" s="531"/>
      <c r="AD70" s="531"/>
      <c r="AE70" s="531"/>
      <c r="AF70" s="532">
        <f t="shared" si="6"/>
        <v>0</v>
      </c>
      <c r="AG70" s="532">
        <f t="shared" si="6"/>
        <v>0</v>
      </c>
      <c r="AH70" s="533"/>
      <c r="AI70" s="533"/>
      <c r="AJ70" s="533"/>
      <c r="AK70" s="532">
        <f t="shared" si="10"/>
        <v>0</v>
      </c>
      <c r="AL70" s="182">
        <f t="shared" si="10"/>
        <v>0</v>
      </c>
      <c r="AM70" s="180">
        <f t="shared" si="29"/>
        <v>527618.07799999998</v>
      </c>
      <c r="AN70" s="180">
        <f t="shared" si="29"/>
        <v>435439.60600000003</v>
      </c>
      <c r="AO70" s="180">
        <f t="shared" si="29"/>
        <v>487481.57399999996</v>
      </c>
      <c r="AP70" s="182">
        <f t="shared" si="8"/>
        <v>-17.470681131589274</v>
      </c>
      <c r="AQ70" s="334">
        <f t="shared" si="8"/>
        <v>11.951592662427672</v>
      </c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8"/>
      <c r="DH70" s="188"/>
    </row>
    <row r="71" spans="1:112" s="173" customFormat="1" ht="16.5">
      <c r="A71" s="723"/>
      <c r="B71" s="183" t="s">
        <v>397</v>
      </c>
      <c r="C71" s="181" t="s">
        <v>113</v>
      </c>
      <c r="D71" s="531"/>
      <c r="E71" s="531">
        <v>0</v>
      </c>
      <c r="F71" s="531"/>
      <c r="G71" s="532">
        <f t="shared" si="31"/>
        <v>0</v>
      </c>
      <c r="H71" s="532">
        <f t="shared" si="31"/>
        <v>0</v>
      </c>
      <c r="I71" s="531">
        <v>415959</v>
      </c>
      <c r="J71" s="531">
        <v>380316.29599999997</v>
      </c>
      <c r="K71" s="531">
        <v>414169</v>
      </c>
      <c r="L71" s="532">
        <f t="shared" si="32"/>
        <v>-8.5688022136797173</v>
      </c>
      <c r="M71" s="532">
        <f t="shared" si="32"/>
        <v>8.901197333915988</v>
      </c>
      <c r="N71" s="531"/>
      <c r="O71" s="531"/>
      <c r="P71" s="531"/>
      <c r="Q71" s="532">
        <f t="shared" si="33"/>
        <v>0</v>
      </c>
      <c r="R71" s="532">
        <f t="shared" si="33"/>
        <v>0</v>
      </c>
      <c r="S71" s="533"/>
      <c r="T71" s="533"/>
      <c r="U71" s="531"/>
      <c r="V71" s="532">
        <f t="shared" si="9"/>
        <v>0</v>
      </c>
      <c r="W71" s="532">
        <f t="shared" si="9"/>
        <v>0</v>
      </c>
      <c r="X71" s="533"/>
      <c r="Y71" s="533"/>
      <c r="Z71" s="533"/>
      <c r="AA71" s="532">
        <f t="shared" si="5"/>
        <v>0</v>
      </c>
      <c r="AB71" s="532">
        <f t="shared" si="5"/>
        <v>0</v>
      </c>
      <c r="AC71" s="531"/>
      <c r="AD71" s="531"/>
      <c r="AE71" s="531"/>
      <c r="AF71" s="532">
        <f t="shared" si="6"/>
        <v>0</v>
      </c>
      <c r="AG71" s="532">
        <f t="shared" si="6"/>
        <v>0</v>
      </c>
      <c r="AH71" s="533"/>
      <c r="AI71" s="533"/>
      <c r="AJ71" s="533"/>
      <c r="AK71" s="532">
        <f t="shared" si="10"/>
        <v>0</v>
      </c>
      <c r="AL71" s="182">
        <f t="shared" si="10"/>
        <v>0</v>
      </c>
      <c r="AM71" s="180">
        <f t="shared" si="29"/>
        <v>415959</v>
      </c>
      <c r="AN71" s="180">
        <f t="shared" si="29"/>
        <v>380316.29599999997</v>
      </c>
      <c r="AO71" s="180">
        <f t="shared" si="29"/>
        <v>414169</v>
      </c>
      <c r="AP71" s="182">
        <f t="shared" si="8"/>
        <v>-8.5688022136797173</v>
      </c>
      <c r="AQ71" s="334">
        <f t="shared" si="8"/>
        <v>8.901197333915988</v>
      </c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</row>
    <row r="72" spans="1:112" ht="16.5">
      <c r="A72" s="723"/>
      <c r="B72" s="183" t="s">
        <v>174</v>
      </c>
      <c r="C72" s="181" t="s">
        <v>113</v>
      </c>
      <c r="D72" s="531">
        <v>25974</v>
      </c>
      <c r="E72" s="531">
        <v>25007</v>
      </c>
      <c r="F72" s="531">
        <v>15111.43</v>
      </c>
      <c r="G72" s="532">
        <f t="shared" si="31"/>
        <v>-3.7229537229537186</v>
      </c>
      <c r="H72" s="532">
        <f t="shared" si="31"/>
        <v>-39.571200063982083</v>
      </c>
      <c r="I72" s="531">
        <v>85710.972999999998</v>
      </c>
      <c r="J72" s="531">
        <v>4643.0749999999998</v>
      </c>
      <c r="K72" s="531">
        <v>9776</v>
      </c>
      <c r="L72" s="532">
        <f t="shared" si="32"/>
        <v>-94.582869803613121</v>
      </c>
      <c r="M72" s="532">
        <f t="shared" si="32"/>
        <v>110.55012034050708</v>
      </c>
      <c r="N72" s="531"/>
      <c r="O72" s="531"/>
      <c r="P72" s="531"/>
      <c r="Q72" s="532">
        <f t="shared" si="33"/>
        <v>0</v>
      </c>
      <c r="R72" s="532">
        <f t="shared" si="33"/>
        <v>0</v>
      </c>
      <c r="S72" s="533">
        <v>0</v>
      </c>
      <c r="T72" s="533"/>
      <c r="U72" s="531"/>
      <c r="V72" s="532">
        <f t="shared" si="9"/>
        <v>0</v>
      </c>
      <c r="W72" s="532">
        <f t="shared" si="9"/>
        <v>0</v>
      </c>
      <c r="X72" s="533">
        <v>0</v>
      </c>
      <c r="Y72" s="533"/>
      <c r="Z72" s="533"/>
      <c r="AA72" s="532">
        <f t="shared" ref="AA72:AB87" si="34">IFERROR(Y72/X72*100-100,0)</f>
        <v>0</v>
      </c>
      <c r="AB72" s="532">
        <f t="shared" si="34"/>
        <v>0</v>
      </c>
      <c r="AC72" s="531"/>
      <c r="AD72" s="531"/>
      <c r="AE72" s="531"/>
      <c r="AF72" s="532">
        <f t="shared" ref="AF72:AG87" si="35">IFERROR(AD72/AC72*100-100,0)</f>
        <v>0</v>
      </c>
      <c r="AG72" s="532">
        <f t="shared" si="35"/>
        <v>0</v>
      </c>
      <c r="AH72" s="533"/>
      <c r="AI72" s="533"/>
      <c r="AJ72" s="533"/>
      <c r="AK72" s="532">
        <f t="shared" si="10"/>
        <v>0</v>
      </c>
      <c r="AL72" s="182">
        <f t="shared" si="10"/>
        <v>0</v>
      </c>
      <c r="AM72" s="180">
        <f t="shared" si="29"/>
        <v>111684.973</v>
      </c>
      <c r="AN72" s="180">
        <f t="shared" si="29"/>
        <v>29650.075000000001</v>
      </c>
      <c r="AO72" s="180">
        <f t="shared" si="29"/>
        <v>24887.43</v>
      </c>
      <c r="AP72" s="182">
        <f t="shared" ref="AP72:AQ87" si="36">IFERROR(AN72/AM72*100-100,0)</f>
        <v>-73.45204623006893</v>
      </c>
      <c r="AQ72" s="334">
        <f t="shared" si="36"/>
        <v>-16.062843011358325</v>
      </c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  <c r="CP72" s="188"/>
      <c r="CQ72" s="188"/>
      <c r="CR72" s="188"/>
      <c r="CS72" s="188"/>
      <c r="CT72" s="188"/>
      <c r="CU72" s="188"/>
      <c r="CV72" s="188"/>
      <c r="CW72" s="188"/>
      <c r="CX72" s="188"/>
      <c r="CY72" s="188"/>
      <c r="CZ72" s="188"/>
      <c r="DA72" s="188"/>
      <c r="DB72" s="188"/>
      <c r="DC72" s="188"/>
      <c r="DD72" s="188"/>
      <c r="DE72" s="188"/>
      <c r="DF72" s="188"/>
      <c r="DG72" s="188"/>
      <c r="DH72" s="188"/>
    </row>
    <row r="73" spans="1:112" s="173" customFormat="1" ht="16.5">
      <c r="A73" s="723"/>
      <c r="B73" s="183" t="s">
        <v>175</v>
      </c>
      <c r="C73" s="181" t="s">
        <v>51</v>
      </c>
      <c r="D73" s="531">
        <v>0</v>
      </c>
      <c r="E73" s="531"/>
      <c r="F73" s="531"/>
      <c r="G73" s="532">
        <f t="shared" si="31"/>
        <v>0</v>
      </c>
      <c r="H73" s="532">
        <f t="shared" si="31"/>
        <v>0</v>
      </c>
      <c r="I73" s="531">
        <v>16450</v>
      </c>
      <c r="J73" s="531">
        <v>13748.156999999999</v>
      </c>
      <c r="K73" s="531">
        <v>23320.146000000001</v>
      </c>
      <c r="L73" s="532">
        <f t="shared" si="32"/>
        <v>-16.424577507598798</v>
      </c>
      <c r="M73" s="532">
        <f t="shared" si="32"/>
        <v>69.623797575194999</v>
      </c>
      <c r="N73" s="531"/>
      <c r="O73" s="531"/>
      <c r="P73" s="531"/>
      <c r="Q73" s="532">
        <f t="shared" si="33"/>
        <v>0</v>
      </c>
      <c r="R73" s="532">
        <f t="shared" si="33"/>
        <v>0</v>
      </c>
      <c r="S73" s="533">
        <v>0</v>
      </c>
      <c r="T73" s="533"/>
      <c r="U73" s="531"/>
      <c r="V73" s="532">
        <f t="shared" ref="V73:W87" si="37">IFERROR(T73/S73*100-100,0)</f>
        <v>0</v>
      </c>
      <c r="W73" s="532">
        <f t="shared" si="37"/>
        <v>0</v>
      </c>
      <c r="X73" s="533">
        <v>0</v>
      </c>
      <c r="Y73" s="533"/>
      <c r="Z73" s="533"/>
      <c r="AA73" s="532">
        <f t="shared" si="34"/>
        <v>0</v>
      </c>
      <c r="AB73" s="532">
        <f t="shared" si="34"/>
        <v>0</v>
      </c>
      <c r="AC73" s="533"/>
      <c r="AD73" s="533"/>
      <c r="AE73" s="533"/>
      <c r="AF73" s="532">
        <f t="shared" si="35"/>
        <v>0</v>
      </c>
      <c r="AG73" s="532">
        <f t="shared" si="35"/>
        <v>0</v>
      </c>
      <c r="AH73" s="533"/>
      <c r="AI73" s="533"/>
      <c r="AJ73" s="533"/>
      <c r="AK73" s="532">
        <f t="shared" ref="AK73:AL87" si="38">IFERROR(AI73/AH73*100-100,0)</f>
        <v>0</v>
      </c>
      <c r="AL73" s="182">
        <f t="shared" si="38"/>
        <v>0</v>
      </c>
      <c r="AM73" s="180">
        <f t="shared" si="29"/>
        <v>16450</v>
      </c>
      <c r="AN73" s="180">
        <f t="shared" si="29"/>
        <v>13748.156999999999</v>
      </c>
      <c r="AO73" s="180">
        <f t="shared" si="29"/>
        <v>23320.146000000001</v>
      </c>
      <c r="AP73" s="182">
        <f t="shared" si="36"/>
        <v>-16.424577507598798</v>
      </c>
      <c r="AQ73" s="334">
        <f t="shared" si="36"/>
        <v>69.623797575194999</v>
      </c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</row>
    <row r="74" spans="1:112" s="171" customFormat="1" ht="15.75">
      <c r="A74" s="723">
        <v>17</v>
      </c>
      <c r="B74" s="343" t="s">
        <v>176</v>
      </c>
      <c r="C74" s="181"/>
      <c r="D74" s="531"/>
      <c r="E74" s="531"/>
      <c r="F74" s="531"/>
      <c r="G74" s="532">
        <f t="shared" si="31"/>
        <v>0</v>
      </c>
      <c r="H74" s="532">
        <f t="shared" si="31"/>
        <v>0</v>
      </c>
      <c r="I74" s="531"/>
      <c r="J74" s="531"/>
      <c r="K74" s="531"/>
      <c r="L74" s="532">
        <f t="shared" si="32"/>
        <v>0</v>
      </c>
      <c r="M74" s="532">
        <f t="shared" si="32"/>
        <v>0</v>
      </c>
      <c r="N74" s="531"/>
      <c r="O74" s="531"/>
      <c r="P74" s="531"/>
      <c r="Q74" s="532">
        <f t="shared" si="33"/>
        <v>0</v>
      </c>
      <c r="R74" s="532">
        <f t="shared" si="33"/>
        <v>0</v>
      </c>
      <c r="S74" s="533">
        <v>0</v>
      </c>
      <c r="T74" s="533"/>
      <c r="U74" s="531"/>
      <c r="V74" s="532">
        <f t="shared" si="37"/>
        <v>0</v>
      </c>
      <c r="W74" s="532">
        <f t="shared" si="37"/>
        <v>0</v>
      </c>
      <c r="X74" s="533">
        <v>0</v>
      </c>
      <c r="Y74" s="533"/>
      <c r="Z74" s="533"/>
      <c r="AA74" s="532">
        <f t="shared" si="34"/>
        <v>0</v>
      </c>
      <c r="AB74" s="532">
        <f t="shared" si="34"/>
        <v>0</v>
      </c>
      <c r="AC74" s="533"/>
      <c r="AD74" s="533"/>
      <c r="AE74" s="533"/>
      <c r="AF74" s="532">
        <f t="shared" si="35"/>
        <v>0</v>
      </c>
      <c r="AG74" s="532">
        <f t="shared" si="35"/>
        <v>0</v>
      </c>
      <c r="AH74" s="533"/>
      <c r="AI74" s="533"/>
      <c r="AJ74" s="533"/>
      <c r="AK74" s="532">
        <f t="shared" si="38"/>
        <v>0</v>
      </c>
      <c r="AL74" s="182">
        <f t="shared" si="38"/>
        <v>0</v>
      </c>
      <c r="AM74" s="180">
        <f>AM75+AM76</f>
        <v>19752.944</v>
      </c>
      <c r="AN74" s="180">
        <f t="shared" ref="AN74:AO74" si="39">AN75+AN76</f>
        <v>412.5</v>
      </c>
      <c r="AO74" s="180">
        <f t="shared" si="39"/>
        <v>63057.652000000002</v>
      </c>
      <c r="AP74" s="182">
        <f t="shared" si="36"/>
        <v>-97.911703693383629</v>
      </c>
      <c r="AQ74" s="334">
        <f t="shared" si="36"/>
        <v>15186.703515151516</v>
      </c>
    </row>
    <row r="75" spans="1:112" s="173" customFormat="1" ht="16.5">
      <c r="A75" s="723"/>
      <c r="B75" s="183" t="s">
        <v>177</v>
      </c>
      <c r="C75" s="181" t="s">
        <v>113</v>
      </c>
      <c r="D75" s="531">
        <v>287.54000000000002</v>
      </c>
      <c r="E75" s="531">
        <v>156</v>
      </c>
      <c r="F75" s="531">
        <v>40.024999999999999</v>
      </c>
      <c r="G75" s="532">
        <f t="shared" si="31"/>
        <v>-45.74667872296029</v>
      </c>
      <c r="H75" s="532">
        <f t="shared" si="31"/>
        <v>-74.342948717948715</v>
      </c>
      <c r="I75" s="534">
        <v>17144</v>
      </c>
      <c r="J75" s="534">
        <v>0</v>
      </c>
      <c r="K75" s="534">
        <v>60806</v>
      </c>
      <c r="L75" s="532">
        <f t="shared" si="32"/>
        <v>-100</v>
      </c>
      <c r="M75" s="532">
        <f t="shared" si="32"/>
        <v>0</v>
      </c>
      <c r="N75" s="531"/>
      <c r="O75" s="531"/>
      <c r="P75" s="531"/>
      <c r="Q75" s="532">
        <f t="shared" si="33"/>
        <v>0</v>
      </c>
      <c r="R75" s="532">
        <f t="shared" si="33"/>
        <v>0</v>
      </c>
      <c r="S75" s="533">
        <v>0</v>
      </c>
      <c r="T75" s="533"/>
      <c r="U75" s="531"/>
      <c r="V75" s="532">
        <f t="shared" si="37"/>
        <v>0</v>
      </c>
      <c r="W75" s="532">
        <f t="shared" si="37"/>
        <v>0</v>
      </c>
      <c r="X75" s="533">
        <v>0</v>
      </c>
      <c r="Y75" s="533"/>
      <c r="Z75" s="533"/>
      <c r="AA75" s="532">
        <f t="shared" si="34"/>
        <v>0</v>
      </c>
      <c r="AB75" s="532">
        <f t="shared" si="34"/>
        <v>0</v>
      </c>
      <c r="AC75" s="533"/>
      <c r="AD75" s="533"/>
      <c r="AE75" s="533"/>
      <c r="AF75" s="532">
        <f t="shared" si="35"/>
        <v>0</v>
      </c>
      <c r="AG75" s="532">
        <f t="shared" si="35"/>
        <v>0</v>
      </c>
      <c r="AH75" s="533"/>
      <c r="AI75" s="533"/>
      <c r="AJ75" s="533"/>
      <c r="AK75" s="532">
        <f t="shared" si="38"/>
        <v>0</v>
      </c>
      <c r="AL75" s="182">
        <f t="shared" si="38"/>
        <v>0</v>
      </c>
      <c r="AM75" s="180">
        <f t="shared" si="29"/>
        <v>17431.54</v>
      </c>
      <c r="AN75" s="180">
        <f t="shared" si="29"/>
        <v>156</v>
      </c>
      <c r="AO75" s="180">
        <f t="shared" si="29"/>
        <v>60846.025000000001</v>
      </c>
      <c r="AP75" s="182">
        <f t="shared" si="36"/>
        <v>-99.105070464227481</v>
      </c>
      <c r="AQ75" s="334">
        <f t="shared" si="36"/>
        <v>38903.86217948718</v>
      </c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</row>
    <row r="76" spans="1:112" s="173" customFormat="1" ht="16.5">
      <c r="A76" s="723"/>
      <c r="B76" s="183" t="s">
        <v>178</v>
      </c>
      <c r="C76" s="181" t="s">
        <v>140</v>
      </c>
      <c r="D76" s="531">
        <v>0</v>
      </c>
      <c r="E76" s="531"/>
      <c r="F76" s="531"/>
      <c r="G76" s="532">
        <f t="shared" si="31"/>
        <v>0</v>
      </c>
      <c r="H76" s="532">
        <f t="shared" si="31"/>
        <v>0</v>
      </c>
      <c r="I76" s="534">
        <v>1958</v>
      </c>
      <c r="J76" s="534">
        <v>0</v>
      </c>
      <c r="K76" s="534">
        <v>2127</v>
      </c>
      <c r="L76" s="532">
        <f t="shared" si="32"/>
        <v>-100</v>
      </c>
      <c r="M76" s="532">
        <f t="shared" si="32"/>
        <v>0</v>
      </c>
      <c r="N76" s="531"/>
      <c r="O76" s="531"/>
      <c r="P76" s="531"/>
      <c r="Q76" s="532">
        <f t="shared" si="33"/>
        <v>0</v>
      </c>
      <c r="R76" s="532">
        <f t="shared" si="33"/>
        <v>0</v>
      </c>
      <c r="S76" s="533">
        <v>0</v>
      </c>
      <c r="T76" s="533"/>
      <c r="U76" s="531"/>
      <c r="V76" s="532">
        <f t="shared" si="37"/>
        <v>0</v>
      </c>
      <c r="W76" s="532">
        <f t="shared" si="37"/>
        <v>0</v>
      </c>
      <c r="X76" s="537">
        <v>363.404</v>
      </c>
      <c r="Y76" s="537">
        <v>256.5</v>
      </c>
      <c r="Z76" s="537">
        <v>84.626999999999995</v>
      </c>
      <c r="AA76" s="532">
        <f t="shared" si="34"/>
        <v>-29.417397717141242</v>
      </c>
      <c r="AB76" s="532">
        <f t="shared" si="34"/>
        <v>-67.007017543859646</v>
      </c>
      <c r="AC76" s="533"/>
      <c r="AD76" s="533"/>
      <c r="AE76" s="533"/>
      <c r="AF76" s="532">
        <f t="shared" si="35"/>
        <v>0</v>
      </c>
      <c r="AG76" s="532">
        <f t="shared" si="35"/>
        <v>0</v>
      </c>
      <c r="AH76" s="533"/>
      <c r="AI76" s="533"/>
      <c r="AJ76" s="533"/>
      <c r="AK76" s="532">
        <f t="shared" si="38"/>
        <v>0</v>
      </c>
      <c r="AL76" s="182">
        <f t="shared" si="38"/>
        <v>0</v>
      </c>
      <c r="AM76" s="180">
        <f t="shared" si="29"/>
        <v>2321.404</v>
      </c>
      <c r="AN76" s="180">
        <f t="shared" si="29"/>
        <v>256.5</v>
      </c>
      <c r="AO76" s="180">
        <f t="shared" si="29"/>
        <v>2211.627</v>
      </c>
      <c r="AP76" s="182">
        <f t="shared" si="36"/>
        <v>-88.950652277673342</v>
      </c>
      <c r="AQ76" s="334">
        <f t="shared" si="36"/>
        <v>762.23274853801172</v>
      </c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</row>
    <row r="77" spans="1:112" s="171" customFormat="1" ht="16.5">
      <c r="A77" s="723">
        <v>18</v>
      </c>
      <c r="B77" s="342" t="s">
        <v>179</v>
      </c>
      <c r="C77" s="181"/>
      <c r="D77" s="531">
        <v>0</v>
      </c>
      <c r="E77" s="531"/>
      <c r="F77" s="531"/>
      <c r="G77" s="532">
        <f t="shared" si="31"/>
        <v>0</v>
      </c>
      <c r="H77" s="532">
        <f t="shared" si="31"/>
        <v>0</v>
      </c>
      <c r="I77" s="531">
        <v>0</v>
      </c>
      <c r="J77" s="531"/>
      <c r="K77" s="531"/>
      <c r="L77" s="532">
        <f t="shared" si="32"/>
        <v>0</v>
      </c>
      <c r="M77" s="532">
        <f t="shared" si="32"/>
        <v>0</v>
      </c>
      <c r="N77" s="531"/>
      <c r="O77" s="531"/>
      <c r="P77" s="531"/>
      <c r="Q77" s="532">
        <f t="shared" si="33"/>
        <v>0</v>
      </c>
      <c r="R77" s="532">
        <f t="shared" si="33"/>
        <v>0</v>
      </c>
      <c r="S77" s="533">
        <v>0</v>
      </c>
      <c r="T77" s="533"/>
      <c r="U77" s="531"/>
      <c r="V77" s="532">
        <f t="shared" si="37"/>
        <v>0</v>
      </c>
      <c r="W77" s="532">
        <f t="shared" si="37"/>
        <v>0</v>
      </c>
      <c r="X77" s="533">
        <v>0</v>
      </c>
      <c r="Y77" s="533"/>
      <c r="Z77" s="533"/>
      <c r="AA77" s="532">
        <f t="shared" si="34"/>
        <v>0</v>
      </c>
      <c r="AB77" s="532">
        <f t="shared" si="34"/>
        <v>0</v>
      </c>
      <c r="AC77" s="533"/>
      <c r="AD77" s="533"/>
      <c r="AE77" s="533"/>
      <c r="AF77" s="532">
        <f t="shared" si="35"/>
        <v>0</v>
      </c>
      <c r="AG77" s="532">
        <f t="shared" si="35"/>
        <v>0</v>
      </c>
      <c r="AH77" s="533"/>
      <c r="AI77" s="533"/>
      <c r="AJ77" s="533"/>
      <c r="AK77" s="532">
        <f t="shared" si="38"/>
        <v>0</v>
      </c>
      <c r="AL77" s="182">
        <f t="shared" si="38"/>
        <v>0</v>
      </c>
      <c r="AM77" s="180">
        <f>AM78+AM79</f>
        <v>440471.62</v>
      </c>
      <c r="AN77" s="180">
        <f t="shared" ref="AN77:AO77" si="40">AN78+AN79</f>
        <v>274654.28999999998</v>
      </c>
      <c r="AO77" s="180">
        <f t="shared" si="40"/>
        <v>644127.98499999987</v>
      </c>
      <c r="AP77" s="182">
        <f t="shared" si="36"/>
        <v>-37.645406076332456</v>
      </c>
      <c r="AQ77" s="334">
        <f t="shared" si="36"/>
        <v>134.52318367209918</v>
      </c>
    </row>
    <row r="78" spans="1:112" s="173" customFormat="1" ht="16.5">
      <c r="A78" s="723"/>
      <c r="B78" s="183" t="s">
        <v>180</v>
      </c>
      <c r="C78" s="181" t="s">
        <v>113</v>
      </c>
      <c r="D78" s="531">
        <v>0</v>
      </c>
      <c r="E78" s="531"/>
      <c r="F78" s="531"/>
      <c r="G78" s="532">
        <f t="shared" si="31"/>
        <v>0</v>
      </c>
      <c r="H78" s="532">
        <f t="shared" si="31"/>
        <v>0</v>
      </c>
      <c r="I78" s="531"/>
      <c r="J78" s="531"/>
      <c r="K78" s="531"/>
      <c r="L78" s="532">
        <f t="shared" si="32"/>
        <v>0</v>
      </c>
      <c r="M78" s="532">
        <f t="shared" si="32"/>
        <v>0</v>
      </c>
      <c r="N78" s="531"/>
      <c r="O78" s="531"/>
      <c r="P78" s="531"/>
      <c r="Q78" s="532">
        <f t="shared" si="33"/>
        <v>0</v>
      </c>
      <c r="R78" s="532">
        <f t="shared" si="33"/>
        <v>0</v>
      </c>
      <c r="S78" s="533">
        <v>0</v>
      </c>
      <c r="T78" s="533"/>
      <c r="U78" s="531"/>
      <c r="V78" s="532">
        <f t="shared" si="37"/>
        <v>0</v>
      </c>
      <c r="W78" s="532">
        <f t="shared" si="37"/>
        <v>0</v>
      </c>
      <c r="X78" s="533">
        <v>439807.22</v>
      </c>
      <c r="Y78" s="533">
        <v>274336.49</v>
      </c>
      <c r="Z78" s="533">
        <v>643983.28499999992</v>
      </c>
      <c r="AA78" s="532">
        <f t="shared" si="34"/>
        <v>-37.623468300497656</v>
      </c>
      <c r="AB78" s="532">
        <f t="shared" si="34"/>
        <v>134.74211724441031</v>
      </c>
      <c r="AC78" s="533">
        <v>4</v>
      </c>
      <c r="AD78" s="533">
        <v>8.6</v>
      </c>
      <c r="AE78" s="533">
        <v>9</v>
      </c>
      <c r="AF78" s="532">
        <f t="shared" si="35"/>
        <v>115</v>
      </c>
      <c r="AG78" s="532">
        <f t="shared" si="35"/>
        <v>4.6511627906976827</v>
      </c>
      <c r="AH78" s="533"/>
      <c r="AI78" s="533"/>
      <c r="AJ78" s="533"/>
      <c r="AK78" s="532">
        <f t="shared" si="38"/>
        <v>0</v>
      </c>
      <c r="AL78" s="182">
        <f t="shared" si="38"/>
        <v>0</v>
      </c>
      <c r="AM78" s="180">
        <f t="shared" si="29"/>
        <v>439811.22</v>
      </c>
      <c r="AN78" s="180">
        <f t="shared" si="29"/>
        <v>274345.08999999997</v>
      </c>
      <c r="AO78" s="180">
        <f t="shared" si="29"/>
        <v>643992.28499999992</v>
      </c>
      <c r="AP78" s="182">
        <f t="shared" si="36"/>
        <v>-37.622080218872092</v>
      </c>
      <c r="AQ78" s="334">
        <f t="shared" si="36"/>
        <v>134.73803923372566</v>
      </c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  <c r="CP78" s="188"/>
      <c r="CQ78" s="188"/>
      <c r="CR78" s="188"/>
      <c r="CS78" s="188"/>
      <c r="CT78" s="188"/>
      <c r="CU78" s="188"/>
      <c r="CV78" s="188"/>
      <c r="CW78" s="188"/>
      <c r="CX78" s="188"/>
      <c r="CY78" s="188"/>
      <c r="CZ78" s="188"/>
      <c r="DA78" s="188"/>
      <c r="DB78" s="188"/>
      <c r="DC78" s="188"/>
      <c r="DD78" s="188"/>
      <c r="DE78" s="188"/>
      <c r="DF78" s="188"/>
      <c r="DG78" s="188"/>
      <c r="DH78" s="188"/>
    </row>
    <row r="79" spans="1:112" ht="16.5">
      <c r="A79" s="723"/>
      <c r="B79" s="183" t="s">
        <v>399</v>
      </c>
      <c r="C79" s="186" t="s">
        <v>400</v>
      </c>
      <c r="D79" s="531">
        <v>0</v>
      </c>
      <c r="E79" s="531"/>
      <c r="F79" s="531"/>
      <c r="G79" s="532">
        <f t="shared" si="31"/>
        <v>0</v>
      </c>
      <c r="H79" s="532">
        <f t="shared" si="31"/>
        <v>0</v>
      </c>
      <c r="I79" s="531"/>
      <c r="J79" s="531"/>
      <c r="K79" s="531"/>
      <c r="L79" s="532">
        <f t="shared" si="32"/>
        <v>0</v>
      </c>
      <c r="M79" s="532">
        <f t="shared" si="32"/>
        <v>0</v>
      </c>
      <c r="N79" s="531">
        <v>660.4</v>
      </c>
      <c r="O79" s="531">
        <v>309.2</v>
      </c>
      <c r="P79" s="531">
        <v>135.69999999999999</v>
      </c>
      <c r="Q79" s="532">
        <f t="shared" si="33"/>
        <v>-53.179890975166565</v>
      </c>
      <c r="R79" s="532">
        <f t="shared" si="33"/>
        <v>-56.112548512289784</v>
      </c>
      <c r="S79" s="533"/>
      <c r="T79" s="533"/>
      <c r="U79" s="531"/>
      <c r="V79" s="532">
        <f t="shared" si="37"/>
        <v>0</v>
      </c>
      <c r="W79" s="532">
        <f t="shared" si="37"/>
        <v>0</v>
      </c>
      <c r="X79" s="533"/>
      <c r="Y79" s="533"/>
      <c r="Z79" s="533"/>
      <c r="AA79" s="532">
        <f t="shared" si="34"/>
        <v>0</v>
      </c>
      <c r="AB79" s="532">
        <f t="shared" si="34"/>
        <v>0</v>
      </c>
      <c r="AC79" s="533"/>
      <c r="AD79" s="533"/>
      <c r="AE79" s="533"/>
      <c r="AF79" s="532">
        <f t="shared" si="35"/>
        <v>0</v>
      </c>
      <c r="AG79" s="532">
        <f t="shared" si="35"/>
        <v>0</v>
      </c>
      <c r="AH79" s="533"/>
      <c r="AI79" s="533"/>
      <c r="AJ79" s="533"/>
      <c r="AK79" s="532">
        <f t="shared" si="38"/>
        <v>0</v>
      </c>
      <c r="AL79" s="182">
        <f t="shared" si="38"/>
        <v>0</v>
      </c>
      <c r="AM79" s="180">
        <f t="shared" si="29"/>
        <v>660.4</v>
      </c>
      <c r="AN79" s="180">
        <f t="shared" si="29"/>
        <v>309.2</v>
      </c>
      <c r="AO79" s="180">
        <f t="shared" si="29"/>
        <v>135.69999999999999</v>
      </c>
      <c r="AP79" s="182">
        <f t="shared" si="36"/>
        <v>-53.179890975166565</v>
      </c>
      <c r="AQ79" s="334">
        <f t="shared" si="36"/>
        <v>-56.112548512289784</v>
      </c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  <c r="CP79" s="188"/>
      <c r="CQ79" s="188"/>
      <c r="CR79" s="188"/>
      <c r="CS79" s="188"/>
      <c r="CT79" s="188"/>
      <c r="CU79" s="188"/>
      <c r="CV79" s="188"/>
      <c r="CW79" s="188"/>
      <c r="CX79" s="188"/>
      <c r="CY79" s="188"/>
      <c r="CZ79" s="188"/>
      <c r="DA79" s="188"/>
      <c r="DB79" s="188"/>
      <c r="DC79" s="188"/>
      <c r="DD79" s="188"/>
      <c r="DE79" s="188"/>
      <c r="DF79" s="188"/>
      <c r="DG79" s="188"/>
      <c r="DH79" s="188"/>
    </row>
    <row r="80" spans="1:112" s="171" customFormat="1" ht="16.5">
      <c r="A80" s="723">
        <v>19</v>
      </c>
      <c r="B80" s="342" t="s">
        <v>182</v>
      </c>
      <c r="C80" s="181"/>
      <c r="D80" s="531"/>
      <c r="E80" s="531"/>
      <c r="F80" s="531"/>
      <c r="G80" s="532">
        <f t="shared" si="31"/>
        <v>0</v>
      </c>
      <c r="H80" s="532">
        <f t="shared" si="31"/>
        <v>0</v>
      </c>
      <c r="I80" s="531">
        <v>0</v>
      </c>
      <c r="J80" s="531"/>
      <c r="K80" s="531"/>
      <c r="L80" s="532">
        <f t="shared" si="32"/>
        <v>0</v>
      </c>
      <c r="M80" s="532">
        <f t="shared" si="32"/>
        <v>0</v>
      </c>
      <c r="N80" s="531"/>
      <c r="O80" s="531"/>
      <c r="P80" s="531"/>
      <c r="Q80" s="532">
        <f t="shared" si="33"/>
        <v>0</v>
      </c>
      <c r="R80" s="532">
        <f t="shared" si="33"/>
        <v>0</v>
      </c>
      <c r="S80" s="533">
        <v>0</v>
      </c>
      <c r="T80" s="533"/>
      <c r="U80" s="531"/>
      <c r="V80" s="532">
        <f t="shared" si="37"/>
        <v>0</v>
      </c>
      <c r="W80" s="532">
        <f t="shared" si="37"/>
        <v>0</v>
      </c>
      <c r="X80" s="533">
        <v>0</v>
      </c>
      <c r="Y80" s="533"/>
      <c r="Z80" s="533"/>
      <c r="AA80" s="532">
        <f t="shared" si="34"/>
        <v>0</v>
      </c>
      <c r="AB80" s="532">
        <f t="shared" si="34"/>
        <v>0</v>
      </c>
      <c r="AC80" s="533"/>
      <c r="AD80" s="533"/>
      <c r="AE80" s="533"/>
      <c r="AF80" s="532">
        <f t="shared" si="35"/>
        <v>0</v>
      </c>
      <c r="AG80" s="532">
        <f t="shared" si="35"/>
        <v>0</v>
      </c>
      <c r="AH80" s="533"/>
      <c r="AI80" s="533"/>
      <c r="AJ80" s="533"/>
      <c r="AK80" s="532">
        <f t="shared" si="38"/>
        <v>0</v>
      </c>
      <c r="AL80" s="182">
        <f t="shared" si="38"/>
        <v>0</v>
      </c>
      <c r="AM80" s="180">
        <f>AM81</f>
        <v>49048</v>
      </c>
      <c r="AN80" s="180">
        <f t="shared" ref="AN80:AO80" si="41">AN81</f>
        <v>79534</v>
      </c>
      <c r="AO80" s="180">
        <f t="shared" si="41"/>
        <v>78955</v>
      </c>
      <c r="AP80" s="182">
        <f t="shared" si="36"/>
        <v>62.155439569401381</v>
      </c>
      <c r="AQ80" s="334">
        <f t="shared" si="36"/>
        <v>-0.72799054492418236</v>
      </c>
    </row>
    <row r="81" spans="1:112" s="173" customFormat="1" ht="16.5">
      <c r="A81" s="723"/>
      <c r="B81" s="183" t="s">
        <v>183</v>
      </c>
      <c r="C81" s="181" t="s">
        <v>184</v>
      </c>
      <c r="D81" s="531">
        <v>49048</v>
      </c>
      <c r="E81" s="531">
        <v>79534</v>
      </c>
      <c r="F81" s="531">
        <v>78955</v>
      </c>
      <c r="G81" s="532">
        <f t="shared" si="31"/>
        <v>62.155439569401381</v>
      </c>
      <c r="H81" s="532">
        <f t="shared" si="31"/>
        <v>-0.72799054492418236</v>
      </c>
      <c r="I81" s="531"/>
      <c r="J81" s="531"/>
      <c r="K81" s="531"/>
      <c r="L81" s="532">
        <f t="shared" si="32"/>
        <v>0</v>
      </c>
      <c r="M81" s="532">
        <f t="shared" si="32"/>
        <v>0</v>
      </c>
      <c r="N81" s="531"/>
      <c r="O81" s="531"/>
      <c r="P81" s="531"/>
      <c r="Q81" s="532">
        <f t="shared" si="33"/>
        <v>0</v>
      </c>
      <c r="R81" s="532">
        <f t="shared" si="33"/>
        <v>0</v>
      </c>
      <c r="S81" s="533">
        <v>0</v>
      </c>
      <c r="T81" s="533"/>
      <c r="U81" s="531"/>
      <c r="V81" s="532">
        <f t="shared" si="37"/>
        <v>0</v>
      </c>
      <c r="W81" s="532">
        <f t="shared" si="37"/>
        <v>0</v>
      </c>
      <c r="X81" s="533">
        <v>0</v>
      </c>
      <c r="Y81" s="533"/>
      <c r="Z81" s="533"/>
      <c r="AA81" s="532">
        <f t="shared" si="34"/>
        <v>0</v>
      </c>
      <c r="AB81" s="532">
        <f t="shared" si="34"/>
        <v>0</v>
      </c>
      <c r="AC81" s="533"/>
      <c r="AD81" s="533"/>
      <c r="AE81" s="533"/>
      <c r="AF81" s="532">
        <f t="shared" si="35"/>
        <v>0</v>
      </c>
      <c r="AG81" s="532">
        <f t="shared" si="35"/>
        <v>0</v>
      </c>
      <c r="AH81" s="533"/>
      <c r="AI81" s="533"/>
      <c r="AJ81" s="533"/>
      <c r="AK81" s="532">
        <f t="shared" si="38"/>
        <v>0</v>
      </c>
      <c r="AL81" s="182">
        <f t="shared" si="38"/>
        <v>0</v>
      </c>
      <c r="AM81" s="180">
        <f t="shared" si="29"/>
        <v>49048</v>
      </c>
      <c r="AN81" s="180">
        <f t="shared" si="29"/>
        <v>79534</v>
      </c>
      <c r="AO81" s="180">
        <f t="shared" si="29"/>
        <v>78955</v>
      </c>
      <c r="AP81" s="182">
        <f t="shared" si="36"/>
        <v>62.155439569401381</v>
      </c>
      <c r="AQ81" s="334">
        <f t="shared" si="36"/>
        <v>-0.72799054492418236</v>
      </c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</row>
    <row r="82" spans="1:112" s="171" customFormat="1" ht="16.5">
      <c r="A82" s="723">
        <v>20</v>
      </c>
      <c r="B82" s="342" t="s">
        <v>402</v>
      </c>
      <c r="C82" s="181"/>
      <c r="D82" s="531">
        <v>0</v>
      </c>
      <c r="E82" s="531"/>
      <c r="F82" s="531"/>
      <c r="G82" s="532">
        <f t="shared" si="31"/>
        <v>0</v>
      </c>
      <c r="H82" s="532">
        <f t="shared" si="31"/>
        <v>0</v>
      </c>
      <c r="I82" s="531">
        <v>0</v>
      </c>
      <c r="J82" s="531"/>
      <c r="K82" s="531"/>
      <c r="L82" s="532">
        <f t="shared" si="32"/>
        <v>0</v>
      </c>
      <c r="M82" s="532">
        <f t="shared" si="32"/>
        <v>0</v>
      </c>
      <c r="N82" s="531"/>
      <c r="O82" s="531"/>
      <c r="P82" s="531"/>
      <c r="Q82" s="532">
        <f t="shared" si="33"/>
        <v>0</v>
      </c>
      <c r="R82" s="532">
        <f t="shared" si="33"/>
        <v>0</v>
      </c>
      <c r="S82" s="533">
        <v>0</v>
      </c>
      <c r="T82" s="533"/>
      <c r="U82" s="531"/>
      <c r="V82" s="532">
        <f t="shared" si="37"/>
        <v>0</v>
      </c>
      <c r="W82" s="532">
        <f t="shared" si="37"/>
        <v>0</v>
      </c>
      <c r="X82" s="533">
        <v>0</v>
      </c>
      <c r="Y82" s="533"/>
      <c r="Z82" s="533"/>
      <c r="AA82" s="532">
        <f t="shared" si="34"/>
        <v>0</v>
      </c>
      <c r="AB82" s="532">
        <f t="shared" si="34"/>
        <v>0</v>
      </c>
      <c r="AC82" s="533"/>
      <c r="AD82" s="533"/>
      <c r="AE82" s="533"/>
      <c r="AF82" s="532">
        <f t="shared" si="35"/>
        <v>0</v>
      </c>
      <c r="AG82" s="532">
        <f t="shared" si="35"/>
        <v>0</v>
      </c>
      <c r="AH82" s="533"/>
      <c r="AI82" s="533"/>
      <c r="AJ82" s="533"/>
      <c r="AK82" s="532">
        <f t="shared" si="38"/>
        <v>0</v>
      </c>
      <c r="AL82" s="182">
        <f t="shared" si="38"/>
        <v>0</v>
      </c>
      <c r="AM82" s="180">
        <f>AM83+AM84+AM85</f>
        <v>6158702</v>
      </c>
      <c r="AN82" s="180">
        <f t="shared" ref="AN82:AO82" si="42">AN83+AN84+AN85</f>
        <v>7306929</v>
      </c>
      <c r="AO82" s="180">
        <f t="shared" si="42"/>
        <v>7677901</v>
      </c>
      <c r="AP82" s="182">
        <f t="shared" si="36"/>
        <v>18.643977253648572</v>
      </c>
      <c r="AQ82" s="334">
        <f t="shared" si="36"/>
        <v>5.0769892522563254</v>
      </c>
    </row>
    <row r="83" spans="1:112" s="173" customFormat="1" ht="16.5">
      <c r="A83" s="723"/>
      <c r="B83" s="183" t="s">
        <v>185</v>
      </c>
      <c r="C83" s="181" t="s">
        <v>186</v>
      </c>
      <c r="D83" s="531">
        <v>0</v>
      </c>
      <c r="E83" s="531"/>
      <c r="F83" s="531"/>
      <c r="G83" s="532">
        <f t="shared" si="31"/>
        <v>0</v>
      </c>
      <c r="H83" s="532">
        <f t="shared" si="31"/>
        <v>0</v>
      </c>
      <c r="I83" s="531"/>
      <c r="J83" s="531"/>
      <c r="K83" s="531"/>
      <c r="L83" s="532">
        <f t="shared" si="32"/>
        <v>0</v>
      </c>
      <c r="M83" s="532">
        <f t="shared" si="32"/>
        <v>0</v>
      </c>
      <c r="N83" s="531"/>
      <c r="O83" s="531"/>
      <c r="P83" s="531"/>
      <c r="Q83" s="532">
        <f t="shared" si="33"/>
        <v>0</v>
      </c>
      <c r="R83" s="532">
        <f t="shared" si="33"/>
        <v>0</v>
      </c>
      <c r="S83" s="533">
        <v>0</v>
      </c>
      <c r="T83" s="533"/>
      <c r="U83" s="531"/>
      <c r="V83" s="532">
        <f t="shared" si="37"/>
        <v>0</v>
      </c>
      <c r="W83" s="532">
        <f t="shared" si="37"/>
        <v>0</v>
      </c>
      <c r="X83" s="533">
        <v>0</v>
      </c>
      <c r="Y83" s="533"/>
      <c r="Z83" s="533"/>
      <c r="AA83" s="532">
        <f t="shared" si="34"/>
        <v>0</v>
      </c>
      <c r="AB83" s="532">
        <f t="shared" si="34"/>
        <v>0</v>
      </c>
      <c r="AC83" s="533">
        <v>7000</v>
      </c>
      <c r="AD83" s="533">
        <v>6500</v>
      </c>
      <c r="AE83" s="533">
        <v>6000</v>
      </c>
      <c r="AF83" s="532">
        <f t="shared" si="35"/>
        <v>-7.1428571428571388</v>
      </c>
      <c r="AG83" s="532">
        <f t="shared" si="35"/>
        <v>-7.6923076923076934</v>
      </c>
      <c r="AH83" s="533"/>
      <c r="AI83" s="533"/>
      <c r="AJ83" s="533"/>
      <c r="AK83" s="532">
        <f t="shared" si="38"/>
        <v>0</v>
      </c>
      <c r="AL83" s="182">
        <f t="shared" si="38"/>
        <v>0</v>
      </c>
      <c r="AM83" s="180">
        <f t="shared" ref="AM83:AO87" si="43">D83+I83+N83+S83+X83+AC83+AH83</f>
        <v>7000</v>
      </c>
      <c r="AN83" s="180">
        <f t="shared" si="43"/>
        <v>6500</v>
      </c>
      <c r="AO83" s="180">
        <f t="shared" si="43"/>
        <v>6000</v>
      </c>
      <c r="AP83" s="182">
        <f t="shared" si="36"/>
        <v>-7.1428571428571388</v>
      </c>
      <c r="AQ83" s="334">
        <f t="shared" si="36"/>
        <v>-7.6923076923076934</v>
      </c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</row>
    <row r="84" spans="1:112" s="173" customFormat="1" ht="16.5" hidden="1">
      <c r="A84" s="723"/>
      <c r="B84" s="183" t="s">
        <v>187</v>
      </c>
      <c r="C84" s="181" t="s">
        <v>186</v>
      </c>
      <c r="D84" s="531"/>
      <c r="E84" s="531"/>
      <c r="F84" s="531"/>
      <c r="G84" s="532">
        <f t="shared" si="31"/>
        <v>0</v>
      </c>
      <c r="H84" s="532">
        <f t="shared" si="31"/>
        <v>0</v>
      </c>
      <c r="I84" s="531"/>
      <c r="J84" s="531"/>
      <c r="K84" s="531"/>
      <c r="L84" s="532">
        <f t="shared" si="32"/>
        <v>0</v>
      </c>
      <c r="M84" s="532">
        <f t="shared" si="32"/>
        <v>0</v>
      </c>
      <c r="N84" s="531"/>
      <c r="O84" s="531"/>
      <c r="P84" s="531"/>
      <c r="Q84" s="532">
        <f t="shared" si="33"/>
        <v>0</v>
      </c>
      <c r="R84" s="532">
        <f t="shared" si="33"/>
        <v>0</v>
      </c>
      <c r="S84" s="533">
        <v>0</v>
      </c>
      <c r="T84" s="533"/>
      <c r="U84" s="531"/>
      <c r="V84" s="532">
        <f t="shared" si="37"/>
        <v>0</v>
      </c>
      <c r="W84" s="532">
        <f t="shared" si="37"/>
        <v>0</v>
      </c>
      <c r="X84" s="533">
        <v>0</v>
      </c>
      <c r="Y84" s="533"/>
      <c r="Z84" s="533"/>
      <c r="AA84" s="532">
        <f t="shared" si="34"/>
        <v>0</v>
      </c>
      <c r="AB84" s="532">
        <f t="shared" si="34"/>
        <v>0</v>
      </c>
      <c r="AC84" s="533"/>
      <c r="AD84" s="533"/>
      <c r="AE84" s="533"/>
      <c r="AF84" s="532">
        <f t="shared" si="35"/>
        <v>0</v>
      </c>
      <c r="AG84" s="532">
        <f t="shared" si="35"/>
        <v>0</v>
      </c>
      <c r="AH84" s="533"/>
      <c r="AI84" s="533"/>
      <c r="AJ84" s="533"/>
      <c r="AK84" s="532">
        <f t="shared" si="38"/>
        <v>0</v>
      </c>
      <c r="AL84" s="182">
        <f t="shared" si="38"/>
        <v>0</v>
      </c>
      <c r="AM84" s="180">
        <f t="shared" si="43"/>
        <v>0</v>
      </c>
      <c r="AN84" s="180">
        <f t="shared" si="43"/>
        <v>0</v>
      </c>
      <c r="AO84" s="180">
        <f t="shared" si="43"/>
        <v>0</v>
      </c>
      <c r="AP84" s="182">
        <f t="shared" si="36"/>
        <v>0</v>
      </c>
      <c r="AQ84" s="334">
        <f t="shared" si="36"/>
        <v>0</v>
      </c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</row>
    <row r="85" spans="1:112" ht="16.5">
      <c r="A85" s="723"/>
      <c r="B85" s="183" t="s">
        <v>401</v>
      </c>
      <c r="C85" s="181" t="s">
        <v>186</v>
      </c>
      <c r="D85" s="531">
        <v>5171718</v>
      </c>
      <c r="E85" s="531">
        <v>5646849</v>
      </c>
      <c r="F85" s="531">
        <v>5584788</v>
      </c>
      <c r="G85" s="532">
        <f t="shared" si="31"/>
        <v>9.1871018489407135</v>
      </c>
      <c r="H85" s="532">
        <f t="shared" si="31"/>
        <v>-1.0990377111199479</v>
      </c>
      <c r="I85" s="531"/>
      <c r="J85" s="531"/>
      <c r="K85" s="531"/>
      <c r="L85" s="532">
        <f t="shared" si="32"/>
        <v>0</v>
      </c>
      <c r="M85" s="532">
        <f t="shared" si="32"/>
        <v>0</v>
      </c>
      <c r="N85" s="531"/>
      <c r="O85" s="531"/>
      <c r="P85" s="531"/>
      <c r="Q85" s="532">
        <f t="shared" si="33"/>
        <v>0</v>
      </c>
      <c r="R85" s="532">
        <f t="shared" si="33"/>
        <v>0</v>
      </c>
      <c r="S85" s="533"/>
      <c r="T85" s="533"/>
      <c r="U85" s="531"/>
      <c r="V85" s="532">
        <f t="shared" si="37"/>
        <v>0</v>
      </c>
      <c r="W85" s="532">
        <f t="shared" si="37"/>
        <v>0</v>
      </c>
      <c r="X85" s="537">
        <v>979984</v>
      </c>
      <c r="Y85" s="537">
        <v>1653580</v>
      </c>
      <c r="Z85" s="537">
        <v>2087113</v>
      </c>
      <c r="AA85" s="532">
        <f t="shared" si="34"/>
        <v>68.735407925027346</v>
      </c>
      <c r="AB85" s="532">
        <f t="shared" si="34"/>
        <v>26.217842499304538</v>
      </c>
      <c r="AC85" s="533"/>
      <c r="AD85" s="533"/>
      <c r="AE85" s="533"/>
      <c r="AF85" s="532">
        <f t="shared" si="35"/>
        <v>0</v>
      </c>
      <c r="AG85" s="532">
        <f t="shared" si="35"/>
        <v>0</v>
      </c>
      <c r="AH85" s="533"/>
      <c r="AI85" s="533"/>
      <c r="AJ85" s="533"/>
      <c r="AK85" s="532">
        <f t="shared" si="38"/>
        <v>0</v>
      </c>
      <c r="AL85" s="182">
        <f t="shared" si="38"/>
        <v>0</v>
      </c>
      <c r="AM85" s="180">
        <f t="shared" si="43"/>
        <v>6151702</v>
      </c>
      <c r="AN85" s="180">
        <f t="shared" si="43"/>
        <v>7300429</v>
      </c>
      <c r="AO85" s="180">
        <f t="shared" si="43"/>
        <v>7671901</v>
      </c>
      <c r="AP85" s="182">
        <f t="shared" si="36"/>
        <v>18.673320001521532</v>
      </c>
      <c r="AQ85" s="334">
        <f t="shared" si="36"/>
        <v>5.0883585060549166</v>
      </c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  <c r="CP85" s="188"/>
      <c r="CQ85" s="188"/>
      <c r="CR85" s="188"/>
      <c r="CS85" s="188"/>
      <c r="CT85" s="188"/>
      <c r="CU85" s="188"/>
      <c r="CV85" s="188"/>
      <c r="CW85" s="188"/>
      <c r="CX85" s="188"/>
      <c r="CY85" s="188"/>
      <c r="CZ85" s="188"/>
      <c r="DA85" s="188"/>
      <c r="DB85" s="188"/>
      <c r="DC85" s="188"/>
      <c r="DD85" s="188"/>
      <c r="DE85" s="188"/>
      <c r="DF85" s="188"/>
      <c r="DG85" s="188"/>
      <c r="DH85" s="188"/>
    </row>
    <row r="86" spans="1:112" s="171" customFormat="1" ht="16.5">
      <c r="A86" s="723">
        <v>21</v>
      </c>
      <c r="B86" s="342" t="s">
        <v>403</v>
      </c>
      <c r="C86" s="181"/>
      <c r="D86" s="531">
        <v>0</v>
      </c>
      <c r="E86" s="531"/>
      <c r="F86" s="531"/>
      <c r="G86" s="532">
        <f t="shared" si="31"/>
        <v>0</v>
      </c>
      <c r="H86" s="532">
        <f t="shared" si="31"/>
        <v>0</v>
      </c>
      <c r="I86" s="531"/>
      <c r="J86" s="531"/>
      <c r="K86" s="531"/>
      <c r="L86" s="532">
        <f t="shared" si="32"/>
        <v>0</v>
      </c>
      <c r="M86" s="532">
        <f t="shared" si="32"/>
        <v>0</v>
      </c>
      <c r="N86" s="531"/>
      <c r="O86" s="531"/>
      <c r="P86" s="531"/>
      <c r="Q86" s="532">
        <f t="shared" si="33"/>
        <v>0</v>
      </c>
      <c r="R86" s="532">
        <f t="shared" si="33"/>
        <v>0</v>
      </c>
      <c r="S86" s="533"/>
      <c r="T86" s="533"/>
      <c r="U86" s="531"/>
      <c r="V86" s="532">
        <f t="shared" si="37"/>
        <v>0</v>
      </c>
      <c r="W86" s="532">
        <f t="shared" si="37"/>
        <v>0</v>
      </c>
      <c r="X86" s="533"/>
      <c r="Y86" s="533"/>
      <c r="Z86" s="533"/>
      <c r="AA86" s="532">
        <f t="shared" si="34"/>
        <v>0</v>
      </c>
      <c r="AB86" s="532">
        <f t="shared" si="34"/>
        <v>0</v>
      </c>
      <c r="AC86" s="533"/>
      <c r="AD86" s="533"/>
      <c r="AE86" s="533"/>
      <c r="AF86" s="532">
        <f t="shared" si="35"/>
        <v>0</v>
      </c>
      <c r="AG86" s="532">
        <f t="shared" si="35"/>
        <v>0</v>
      </c>
      <c r="AH86" s="533"/>
      <c r="AI86" s="533"/>
      <c r="AJ86" s="533"/>
      <c r="AK86" s="532">
        <f t="shared" si="38"/>
        <v>0</v>
      </c>
      <c r="AL86" s="182">
        <f t="shared" si="38"/>
        <v>0</v>
      </c>
      <c r="AM86" s="180">
        <f>AM87</f>
        <v>180.52700000000002</v>
      </c>
      <c r="AN86" s="180">
        <f t="shared" ref="AN86:AO86" si="44">AN87</f>
        <v>175.00899999999999</v>
      </c>
      <c r="AO86" s="180">
        <f t="shared" si="44"/>
        <v>172.62099999999998</v>
      </c>
      <c r="AP86" s="182">
        <f t="shared" si="36"/>
        <v>-3.0566064909958328</v>
      </c>
      <c r="AQ86" s="334">
        <f t="shared" si="36"/>
        <v>-1.3645012542212243</v>
      </c>
    </row>
    <row r="87" spans="1:112" s="173" customFormat="1" ht="17.25" thickBot="1">
      <c r="A87" s="724"/>
      <c r="B87" s="335" t="s">
        <v>404</v>
      </c>
      <c r="C87" s="336" t="s">
        <v>408</v>
      </c>
      <c r="D87" s="538"/>
      <c r="E87" s="538"/>
      <c r="F87" s="538"/>
      <c r="G87" s="539">
        <f t="shared" si="31"/>
        <v>0</v>
      </c>
      <c r="H87" s="539">
        <f t="shared" si="31"/>
        <v>0</v>
      </c>
      <c r="I87" s="538"/>
      <c r="J87" s="538"/>
      <c r="K87" s="538"/>
      <c r="L87" s="539">
        <f t="shared" si="32"/>
        <v>0</v>
      </c>
      <c r="M87" s="539">
        <f t="shared" si="32"/>
        <v>0</v>
      </c>
      <c r="N87" s="538">
        <v>180.52700000000002</v>
      </c>
      <c r="O87" s="538">
        <v>175.00899999999999</v>
      </c>
      <c r="P87" s="538">
        <v>172.62099999999998</v>
      </c>
      <c r="Q87" s="539">
        <f t="shared" si="33"/>
        <v>-3.0566064909958328</v>
      </c>
      <c r="R87" s="539">
        <f t="shared" si="33"/>
        <v>-1.3645012542212243</v>
      </c>
      <c r="S87" s="540"/>
      <c r="T87" s="540"/>
      <c r="U87" s="538"/>
      <c r="V87" s="539">
        <f t="shared" si="37"/>
        <v>0</v>
      </c>
      <c r="W87" s="539">
        <f t="shared" si="37"/>
        <v>0</v>
      </c>
      <c r="X87" s="540"/>
      <c r="Y87" s="540"/>
      <c r="Z87" s="540"/>
      <c r="AA87" s="539">
        <f t="shared" si="34"/>
        <v>0</v>
      </c>
      <c r="AB87" s="539">
        <f t="shared" si="34"/>
        <v>0</v>
      </c>
      <c r="AC87" s="540"/>
      <c r="AD87" s="540"/>
      <c r="AE87" s="540"/>
      <c r="AF87" s="539">
        <f t="shared" si="35"/>
        <v>0</v>
      </c>
      <c r="AG87" s="539">
        <f t="shared" si="35"/>
        <v>0</v>
      </c>
      <c r="AH87" s="540"/>
      <c r="AI87" s="540"/>
      <c r="AJ87" s="540"/>
      <c r="AK87" s="539">
        <f t="shared" si="38"/>
        <v>0</v>
      </c>
      <c r="AL87" s="337">
        <f t="shared" si="38"/>
        <v>0</v>
      </c>
      <c r="AM87" s="338">
        <f t="shared" si="43"/>
        <v>180.52700000000002</v>
      </c>
      <c r="AN87" s="338">
        <f t="shared" si="43"/>
        <v>175.00899999999999</v>
      </c>
      <c r="AO87" s="338">
        <f t="shared" si="43"/>
        <v>172.62099999999998</v>
      </c>
      <c r="AP87" s="337">
        <f t="shared" si="36"/>
        <v>-3.0566064909958328</v>
      </c>
      <c r="AQ87" s="339">
        <f t="shared" si="36"/>
        <v>-1.3645012542212243</v>
      </c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</row>
    <row r="88" spans="1:112" ht="16.5" thickTop="1">
      <c r="U88" s="340"/>
    </row>
  </sheetData>
  <mergeCells count="50">
    <mergeCell ref="A1:AQ1"/>
    <mergeCell ref="A2:AQ2"/>
    <mergeCell ref="A3:A5"/>
    <mergeCell ref="B3:B5"/>
    <mergeCell ref="C3:C5"/>
    <mergeCell ref="D3:H3"/>
    <mergeCell ref="I3:M3"/>
    <mergeCell ref="N3:R3"/>
    <mergeCell ref="S3:W3"/>
    <mergeCell ref="X3:AB3"/>
    <mergeCell ref="AC3:AG3"/>
    <mergeCell ref="AH3:AL3"/>
    <mergeCell ref="AM3:AQ3"/>
    <mergeCell ref="G4:G5"/>
    <mergeCell ref="H4:H5"/>
    <mergeCell ref="L4:L5"/>
    <mergeCell ref="A41:A43"/>
    <mergeCell ref="A12:A15"/>
    <mergeCell ref="A16:A22"/>
    <mergeCell ref="A23:A26"/>
    <mergeCell ref="A27:A28"/>
    <mergeCell ref="A29:A36"/>
    <mergeCell ref="A37:A40"/>
    <mergeCell ref="AL4:AL5"/>
    <mergeCell ref="AP4:AP5"/>
    <mergeCell ref="AQ4:AQ5"/>
    <mergeCell ref="A6:A9"/>
    <mergeCell ref="A10:A11"/>
    <mergeCell ref="W4:W5"/>
    <mergeCell ref="AA4:AA5"/>
    <mergeCell ref="AB4:AB5"/>
    <mergeCell ref="AF4:AF5"/>
    <mergeCell ref="AG4:AG5"/>
    <mergeCell ref="AK4:AK5"/>
    <mergeCell ref="M4:M5"/>
    <mergeCell ref="Q4:Q5"/>
    <mergeCell ref="R4:R5"/>
    <mergeCell ref="V4:V5"/>
    <mergeCell ref="A86:A87"/>
    <mergeCell ref="A44:A47"/>
    <mergeCell ref="A48:A49"/>
    <mergeCell ref="A50:A51"/>
    <mergeCell ref="A53:A60"/>
    <mergeCell ref="A61:A63"/>
    <mergeCell ref="A64:A68"/>
    <mergeCell ref="A69:A73"/>
    <mergeCell ref="A74:A76"/>
    <mergeCell ref="A77:A79"/>
    <mergeCell ref="A80:A81"/>
    <mergeCell ref="A82:A85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  <hyperlink ref="D5" r:id="rId4" display="cf=j=@)^^÷^&amp;                        -;fpg–kf}if_ "/>
    <hyperlink ref="K5" r:id="rId5" display="cf=j=@)^^÷^&amp;                        -;fpg–kf}if_ "/>
    <hyperlink ref="J5" r:id="rId6" display="cf=j=@)^^÷^&amp;                        -;fpg–kf}if_ "/>
    <hyperlink ref="I5" r:id="rId7" display="cf=j=@)^^÷^&amp;                        -;fpg–kf}if_ "/>
    <hyperlink ref="P5" r:id="rId8" display="cf=j=@)^^÷^&amp;                        -;fpg–kf}if_ "/>
    <hyperlink ref="O5" r:id="rId9" display="cf=j=@)^^÷^&amp;                        -;fpg–kf}if_ "/>
    <hyperlink ref="N5" r:id="rId10" display="cf=j=@)^^÷^&amp;                        -;fpg–kf}if_ "/>
    <hyperlink ref="U5" r:id="rId11" display="cf=j=@)^^÷^&amp;                        -;fpg–kf}if_ "/>
    <hyperlink ref="T5" r:id="rId12" display="cf=j=@)^^÷^&amp;                        -;fpg–kf}if_ "/>
    <hyperlink ref="S5" r:id="rId13" display="cf=j=@)^^÷^&amp;                        -;fpg–kf}if_ "/>
    <hyperlink ref="Z5" r:id="rId14" display="cf=j=@)^^÷^&amp;                        -;fpg–kf}if_ "/>
    <hyperlink ref="Y5" r:id="rId15" display="cf=j=@)^^÷^&amp;                        -;fpg–kf}if_ "/>
    <hyperlink ref="X5" r:id="rId16" display="cf=j=@)^^÷^&amp;                        -;fpg–kf}if_ "/>
    <hyperlink ref="AE5" r:id="rId17" display="cf=j=@)^^÷^&amp;                        -;fpg–kf}if_ "/>
    <hyperlink ref="AD5" r:id="rId18" display="cf=j=@)^^÷^&amp;                        -;fpg–kf}if_ "/>
    <hyperlink ref="AC5" r:id="rId19" display="cf=j=@)^^÷^&amp;                        -;fpg–kf}if_ "/>
    <hyperlink ref="AJ5" r:id="rId20" display="cf=j=@)^^÷^&amp;                        -;fpg–kf}if_ "/>
    <hyperlink ref="AI5" r:id="rId21" display="cf=j=@)^^÷^&amp;                        -;fpg–kf}if_ "/>
    <hyperlink ref="AH5" r:id="rId22" display="cf=j=@)^^÷^&amp;                        -;fpg–kf}if_ "/>
    <hyperlink ref="AO5" r:id="rId23" display="cf=j=@)^^÷^&amp;                        -;fpg–kf}if_ "/>
    <hyperlink ref="AN5" r:id="rId24" display="cf=j=@)^^÷^&amp;                        -;fpg–kf}if_ "/>
    <hyperlink ref="AM5" r:id="rId25" display="cf=j=@)^^÷^&amp;                        -;fpg–kf}if_ "/>
  </hyperlinks>
  <pageMargins left="0.36" right="0.17" top="0.75" bottom="0.75" header="0.3" footer="0.3"/>
  <pageSetup paperSize="9" scale="23" orientation="landscape"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V29"/>
  <sheetViews>
    <sheetView view="pageBreakPreview" zoomScale="120" zoomScaleNormal="120" zoomScaleSheetLayoutView="120" workbookViewId="0">
      <pane xSplit="1" ySplit="4" topLeftCell="B5" activePane="bottomRight" state="frozen"/>
      <selection activeCell="D29" sqref="D29"/>
      <selection pane="topRight" activeCell="D29" sqref="D29"/>
      <selection pane="bottomLeft" activeCell="D29" sqref="D29"/>
      <selection pane="bottomRight" activeCell="L14" sqref="L14"/>
    </sheetView>
  </sheetViews>
  <sheetFormatPr defaultRowHeight="15"/>
  <cols>
    <col min="1" max="1" width="20.28515625" customWidth="1"/>
    <col min="2" max="2" width="14.140625" bestFit="1" customWidth="1"/>
    <col min="3" max="3" width="13.5703125" bestFit="1" customWidth="1"/>
    <col min="4" max="4" width="14.28515625" bestFit="1" customWidth="1"/>
    <col min="5" max="5" width="11.5703125" bestFit="1" customWidth="1"/>
    <col min="6" max="6" width="11.42578125" bestFit="1" customWidth="1"/>
    <col min="9" max="11" width="11.42578125" bestFit="1" customWidth="1"/>
  </cols>
  <sheetData>
    <row r="1" spans="1:22" ht="18">
      <c r="A1" s="681" t="s">
        <v>455</v>
      </c>
      <c r="B1" s="681"/>
      <c r="C1" s="681"/>
      <c r="D1" s="681"/>
      <c r="E1" s="681"/>
      <c r="F1" s="681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8.75">
      <c r="A2" s="681" t="s">
        <v>191</v>
      </c>
      <c r="B2" s="681"/>
      <c r="C2" s="681"/>
      <c r="D2" s="681"/>
      <c r="E2" s="681"/>
      <c r="F2" s="68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697" t="s">
        <v>79</v>
      </c>
      <c r="B3" s="733" t="s">
        <v>3</v>
      </c>
      <c r="C3" s="733"/>
      <c r="D3" s="733"/>
      <c r="E3" s="733"/>
      <c r="F3" s="733"/>
    </row>
    <row r="4" spans="1:22" ht="45">
      <c r="A4" s="697"/>
      <c r="B4" s="85" t="s">
        <v>493</v>
      </c>
      <c r="C4" s="85" t="s">
        <v>519</v>
      </c>
      <c r="D4" s="85" t="s">
        <v>558</v>
      </c>
      <c r="E4" s="86" t="s">
        <v>495</v>
      </c>
      <c r="F4" s="86" t="s">
        <v>479</v>
      </c>
    </row>
    <row r="5" spans="1:22" ht="15.75">
      <c r="A5" s="36" t="s">
        <v>192</v>
      </c>
      <c r="B5" s="49">
        <v>343051.00785446004</v>
      </c>
      <c r="C5" s="49">
        <v>331768.71399933001</v>
      </c>
      <c r="D5" s="49">
        <v>320482.29339596996</v>
      </c>
      <c r="E5" s="35">
        <v>-3.2888094180783156</v>
      </c>
      <c r="F5" s="35">
        <v>-3.4018941892703225</v>
      </c>
    </row>
    <row r="6" spans="1:22" ht="15.75">
      <c r="A6" s="36" t="s">
        <v>94</v>
      </c>
      <c r="B6" s="49">
        <v>15027.994678430001</v>
      </c>
      <c r="C6" s="49">
        <v>16075.082994460001</v>
      </c>
      <c r="D6" s="49">
        <v>16252.03311307</v>
      </c>
      <c r="E6" s="35">
        <v>6.9675850866044726</v>
      </c>
      <c r="F6" s="35">
        <v>1.100772659593602</v>
      </c>
    </row>
    <row r="7" spans="1:22" s="470" customFormat="1" ht="15.75">
      <c r="A7" s="499" t="s">
        <v>193</v>
      </c>
      <c r="B7" s="374">
        <v>11874.720591930001</v>
      </c>
      <c r="C7" s="374">
        <v>12109.269166220001</v>
      </c>
      <c r="D7" s="374">
        <v>11759.19745281</v>
      </c>
      <c r="E7" s="532">
        <v>1.9751923632577757</v>
      </c>
      <c r="F7" s="532">
        <v>-2.8909400609126834</v>
      </c>
      <c r="I7" s="541"/>
      <c r="J7" s="541"/>
      <c r="K7" s="541"/>
      <c r="L7" s="542"/>
      <c r="M7" s="542"/>
    </row>
    <row r="8" spans="1:22" s="470" customFormat="1" ht="30">
      <c r="A8" s="499" t="s">
        <v>194</v>
      </c>
      <c r="B8" s="374">
        <v>276607.78582386998</v>
      </c>
      <c r="C8" s="374">
        <v>311658.63276577002</v>
      </c>
      <c r="D8" s="374">
        <v>371312.56222467998</v>
      </c>
      <c r="E8" s="532">
        <v>12.671677638249363</v>
      </c>
      <c r="F8" s="532">
        <v>19.140791618547411</v>
      </c>
    </row>
    <row r="9" spans="1:22" s="470" customFormat="1" ht="30">
      <c r="A9" s="499" t="s">
        <v>195</v>
      </c>
      <c r="B9" s="374">
        <v>541062.80321278994</v>
      </c>
      <c r="C9" s="374">
        <v>577288.00570166996</v>
      </c>
      <c r="D9" s="374">
        <v>599496.54694376991</v>
      </c>
      <c r="E9" s="532">
        <v>6.6951936584399334</v>
      </c>
      <c r="F9" s="532">
        <v>3.8470470584446588</v>
      </c>
    </row>
    <row r="10" spans="1:22" s="470" customFormat="1" ht="15.75">
      <c r="A10" s="499" t="s">
        <v>196</v>
      </c>
      <c r="B10" s="374">
        <v>177999.86354740002</v>
      </c>
      <c r="C10" s="374">
        <v>179213.91683426002</v>
      </c>
      <c r="D10" s="374">
        <v>198770.76870901001</v>
      </c>
      <c r="E10" s="532">
        <v>0.68205293120166743</v>
      </c>
      <c r="F10" s="532">
        <v>10.912574324702959</v>
      </c>
    </row>
    <row r="11" spans="1:22" s="470" customFormat="1" ht="15.75">
      <c r="A11" s="499" t="s">
        <v>197</v>
      </c>
      <c r="B11" s="374">
        <v>307592.94472130015</v>
      </c>
      <c r="C11" s="374">
        <v>368118.1610332501</v>
      </c>
      <c r="D11" s="374">
        <v>446298.5456245899</v>
      </c>
      <c r="E11" s="532">
        <v>19.677049604239087</v>
      </c>
      <c r="F11" s="532">
        <v>21.237850469506768</v>
      </c>
    </row>
    <row r="12" spans="1:22" s="470" customFormat="1" ht="30">
      <c r="A12" s="499" t="s">
        <v>198</v>
      </c>
      <c r="B12" s="374">
        <v>73121.187864380016</v>
      </c>
      <c r="C12" s="374">
        <v>69712.391084090006</v>
      </c>
      <c r="D12" s="374">
        <v>71858.41317053001</v>
      </c>
      <c r="E12" s="532">
        <v>-4.6618454648362615</v>
      </c>
      <c r="F12" s="532">
        <v>3.0783940316311771</v>
      </c>
      <c r="I12" s="541"/>
    </row>
    <row r="13" spans="1:22" ht="15.75">
      <c r="A13" s="36" t="s">
        <v>199</v>
      </c>
      <c r="B13" s="49">
        <v>97213.705975760007</v>
      </c>
      <c r="C13" s="49">
        <v>85017.91489339</v>
      </c>
      <c r="D13" s="49">
        <v>81730.55649083</v>
      </c>
      <c r="E13" s="35">
        <v>-12.545341173816581</v>
      </c>
      <c r="F13" s="35">
        <v>-3.8666655218282528</v>
      </c>
      <c r="G13" s="310"/>
      <c r="H13" s="310"/>
    </row>
    <row r="14" spans="1:22" ht="15.75">
      <c r="A14" s="36" t="s">
        <v>200</v>
      </c>
      <c r="B14" s="49">
        <v>989666.61650521983</v>
      </c>
      <c r="C14" s="49">
        <v>1004454.70601208</v>
      </c>
      <c r="D14" s="49">
        <v>1032177.83334139</v>
      </c>
      <c r="E14" s="35">
        <v>1.4942496048902569</v>
      </c>
      <c r="F14" s="35">
        <v>2.7600176656424225</v>
      </c>
      <c r="G14" s="310"/>
      <c r="H14" s="310"/>
    </row>
    <row r="15" spans="1:22" ht="30">
      <c r="A15" s="36" t="s">
        <v>201</v>
      </c>
      <c r="B15" s="49">
        <v>194453.02176536</v>
      </c>
      <c r="C15" s="49">
        <v>218787.33330591998</v>
      </c>
      <c r="D15" s="49">
        <v>246241.18679121003</v>
      </c>
      <c r="E15" s="35">
        <v>12.514236765075012</v>
      </c>
      <c r="F15" s="35">
        <v>12.548191465409303</v>
      </c>
      <c r="G15" s="310"/>
      <c r="H15" s="310"/>
    </row>
    <row r="16" spans="1:22" ht="15.75">
      <c r="A16" s="36" t="s">
        <v>202</v>
      </c>
      <c r="B16" s="49">
        <v>218634.21999491999</v>
      </c>
      <c r="C16" s="49">
        <v>231640.08053385001</v>
      </c>
      <c r="D16" s="49">
        <v>258408.48481826999</v>
      </c>
      <c r="E16" s="35">
        <v>5.9486847663793014</v>
      </c>
      <c r="F16" s="35">
        <v>11.556033059014695</v>
      </c>
      <c r="G16" s="310"/>
      <c r="H16" s="310"/>
    </row>
    <row r="17" spans="1:8" ht="16.5">
      <c r="A17" s="24" t="s">
        <v>203</v>
      </c>
      <c r="B17" s="49">
        <v>81348.91450313</v>
      </c>
      <c r="C17" s="49">
        <v>73703.117483720009</v>
      </c>
      <c r="D17" s="49">
        <v>81752.73030702</v>
      </c>
      <c r="E17" s="35">
        <v>-9.3987695670060987</v>
      </c>
      <c r="F17" s="35">
        <v>10.921672105766817</v>
      </c>
      <c r="G17" s="310"/>
      <c r="H17" s="310"/>
    </row>
    <row r="18" spans="1:8" ht="16.5">
      <c r="A18" s="24" t="s">
        <v>410</v>
      </c>
      <c r="B18" s="49">
        <v>63978.694799459983</v>
      </c>
      <c r="C18" s="49">
        <v>66211.081143510004</v>
      </c>
      <c r="D18" s="49">
        <v>72041.904439880003</v>
      </c>
      <c r="E18" s="35">
        <v>3.4892652171904786</v>
      </c>
      <c r="F18" s="35">
        <v>8.8064160797071338</v>
      </c>
      <c r="G18" s="310"/>
      <c r="H18" s="310"/>
    </row>
    <row r="19" spans="1:8" ht="16.5">
      <c r="A19" s="24" t="s">
        <v>411</v>
      </c>
      <c r="B19" s="49">
        <v>100039.17946648999</v>
      </c>
      <c r="C19" s="49">
        <v>109922.77448741002</v>
      </c>
      <c r="D19" s="49">
        <v>144427.68253227</v>
      </c>
      <c r="E19" s="35">
        <v>9.8797241976886738</v>
      </c>
      <c r="F19" s="35">
        <v>31.390135670940509</v>
      </c>
      <c r="G19" s="310"/>
      <c r="H19" s="310"/>
    </row>
    <row r="20" spans="1:8" ht="16.5">
      <c r="A20" s="24" t="s">
        <v>412</v>
      </c>
      <c r="B20" s="49">
        <v>233033.94582572998</v>
      </c>
      <c r="C20" s="49">
        <v>258247.69293325994</v>
      </c>
      <c r="D20" s="49">
        <v>267264.11332180002</v>
      </c>
      <c r="E20" s="35">
        <v>10.819774354413397</v>
      </c>
      <c r="F20" s="35">
        <v>3.4913846803929687</v>
      </c>
      <c r="G20" s="310"/>
      <c r="H20" s="310"/>
    </row>
    <row r="21" spans="1:8" ht="15.75">
      <c r="A21" s="36" t="s">
        <v>204</v>
      </c>
      <c r="B21" s="49">
        <v>870262.72046532994</v>
      </c>
      <c r="C21" s="49">
        <v>944040.95243663003</v>
      </c>
      <c r="D21" s="49">
        <v>1076780.1015743802</v>
      </c>
      <c r="E21" s="35">
        <v>8.4776964744451817</v>
      </c>
      <c r="F21" s="35">
        <v>14.060740563758586</v>
      </c>
      <c r="G21" s="310"/>
      <c r="H21" s="310"/>
    </row>
    <row r="22" spans="1:8" ht="15.75">
      <c r="A22" s="36" t="s">
        <v>141</v>
      </c>
      <c r="B22" s="49">
        <v>292440.45050347003</v>
      </c>
      <c r="C22" s="49">
        <v>306233.50858902</v>
      </c>
      <c r="D22" s="49">
        <v>289236.37083232997</v>
      </c>
      <c r="E22" s="35">
        <v>4.7165356440272319</v>
      </c>
      <c r="F22" s="35">
        <v>-5.550384683571977</v>
      </c>
      <c r="G22" s="310"/>
      <c r="H22" s="310"/>
    </row>
    <row r="23" spans="1:8" ht="15.75">
      <c r="A23" s="92" t="s">
        <v>34</v>
      </c>
      <c r="B23" s="189">
        <v>4887409.7780994307</v>
      </c>
      <c r="C23" s="189">
        <v>5164203.3353978405</v>
      </c>
      <c r="D23" s="93">
        <v>5586291.325083809</v>
      </c>
      <c r="E23" s="130">
        <v>5.66339983479034</v>
      </c>
      <c r="F23" s="130">
        <v>8.1733417968417683</v>
      </c>
      <c r="G23" s="310"/>
      <c r="H23" s="310"/>
    </row>
    <row r="24" spans="1:8">
      <c r="A24" s="50" t="s">
        <v>95</v>
      </c>
    </row>
    <row r="25" spans="1:8">
      <c r="A25" s="250" t="s">
        <v>96</v>
      </c>
    </row>
    <row r="26" spans="1:8" ht="15.75">
      <c r="A26" s="51"/>
    </row>
    <row r="27" spans="1:8">
      <c r="B27" s="172"/>
      <c r="C27" s="172"/>
      <c r="D27" s="172"/>
      <c r="E27" s="209"/>
    </row>
    <row r="28" spans="1:8">
      <c r="B28" s="209"/>
      <c r="C28" s="209"/>
      <c r="D28" s="209"/>
      <c r="E28" s="172"/>
      <c r="F28" s="172"/>
    </row>
    <row r="29" spans="1:8">
      <c r="A29" s="309"/>
    </row>
  </sheetData>
  <customSheetViews>
    <customSheetView guid="{57D09834-7566-4B23-A236-55447A728EA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3"/>
    </customSheetView>
  </customSheetViews>
  <mergeCells count="4">
    <mergeCell ref="A1:F1"/>
    <mergeCell ref="A2:F2"/>
    <mergeCell ref="A3:A4"/>
    <mergeCell ref="B3:F3"/>
  </mergeCells>
  <hyperlinks>
    <hyperlink ref="B4" r:id="rId4" display="cf=j=@)^&amp;÷^*                        -;fpg–kf}if_ "/>
  </hyperlinks>
  <pageMargins left="0.7" right="0.7" top="1.3149999999999999" bottom="0.75" header="0.3" footer="0.3"/>
  <pageSetup paperSize="9" scale="95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AY44"/>
  <sheetViews>
    <sheetView view="pageBreakPreview" zoomScaleSheetLayoutView="100" workbookViewId="0">
      <pane xSplit="1" ySplit="4" topLeftCell="B5" activePane="bottomRight" state="frozen"/>
      <selection activeCell="D29" sqref="D29"/>
      <selection pane="topRight" activeCell="D29" sqref="D29"/>
      <selection pane="bottomLeft" activeCell="D29" sqref="D29"/>
      <selection pane="bottomRight" activeCell="E31" sqref="E31"/>
    </sheetView>
  </sheetViews>
  <sheetFormatPr defaultColWidth="13.7109375" defaultRowHeight="15"/>
  <cols>
    <col min="1" max="1" width="33.140625" customWidth="1"/>
    <col min="4" max="4" width="14.7109375" customWidth="1"/>
    <col min="5" max="5" width="15" bestFit="1" customWidth="1"/>
    <col min="9" max="9" width="14.5703125" customWidth="1"/>
    <col min="12" max="12" width="14.140625" bestFit="1" customWidth="1"/>
    <col min="14" max="14" width="13.5703125" customWidth="1"/>
    <col min="28" max="28" width="13.42578125" customWidth="1"/>
    <col min="29" max="29" width="14.85546875" customWidth="1"/>
    <col min="34" max="34" width="13.140625" bestFit="1" customWidth="1"/>
    <col min="54" max="54" width="13.7109375" customWidth="1"/>
  </cols>
  <sheetData>
    <row r="1" spans="1:51" ht="18">
      <c r="A1" s="681" t="s">
        <v>454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</row>
    <row r="2" spans="1:51" ht="18.75">
      <c r="A2" s="681" t="s">
        <v>327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</row>
    <row r="3" spans="1:51" s="470" customFormat="1" ht="15.75">
      <c r="A3" s="697" t="s">
        <v>79</v>
      </c>
      <c r="B3" s="687" t="s">
        <v>483</v>
      </c>
      <c r="C3" s="687"/>
      <c r="D3" s="687"/>
      <c r="E3" s="687"/>
      <c r="F3" s="687"/>
      <c r="G3" s="687" t="s">
        <v>461</v>
      </c>
      <c r="H3" s="687"/>
      <c r="I3" s="687"/>
      <c r="J3" s="687"/>
      <c r="K3" s="687"/>
      <c r="L3" s="687" t="s">
        <v>487</v>
      </c>
      <c r="M3" s="687"/>
      <c r="N3" s="687"/>
      <c r="O3" s="687"/>
      <c r="P3" s="687"/>
      <c r="Q3" s="687" t="s">
        <v>488</v>
      </c>
      <c r="R3" s="687"/>
      <c r="S3" s="687"/>
      <c r="T3" s="687"/>
      <c r="U3" s="687"/>
      <c r="V3" s="687" t="s">
        <v>484</v>
      </c>
      <c r="W3" s="687"/>
      <c r="X3" s="687"/>
      <c r="Y3" s="687"/>
      <c r="Z3" s="687"/>
      <c r="AA3" s="687" t="s">
        <v>485</v>
      </c>
      <c r="AB3" s="687"/>
      <c r="AC3" s="687"/>
      <c r="AD3" s="687"/>
      <c r="AE3" s="687"/>
      <c r="AF3" s="687" t="s">
        <v>486</v>
      </c>
      <c r="AG3" s="687"/>
      <c r="AH3" s="687"/>
      <c r="AI3" s="687"/>
      <c r="AJ3" s="687"/>
      <c r="AK3" s="687" t="s">
        <v>34</v>
      </c>
      <c r="AL3" s="687"/>
      <c r="AM3" s="687"/>
      <c r="AN3" s="687"/>
      <c r="AO3" s="687"/>
    </row>
    <row r="4" spans="1:51" ht="30">
      <c r="A4" s="697"/>
      <c r="B4" s="85" t="s">
        <v>493</v>
      </c>
      <c r="C4" s="85" t="s">
        <v>519</v>
      </c>
      <c r="D4" s="85" t="s">
        <v>558</v>
      </c>
      <c r="E4" s="86" t="s">
        <v>495</v>
      </c>
      <c r="F4" s="86" t="s">
        <v>479</v>
      </c>
      <c r="G4" s="85" t="s">
        <v>493</v>
      </c>
      <c r="H4" s="85" t="s">
        <v>519</v>
      </c>
      <c r="I4" s="85" t="s">
        <v>558</v>
      </c>
      <c r="J4" s="86" t="s">
        <v>495</v>
      </c>
      <c r="K4" s="86" t="s">
        <v>479</v>
      </c>
      <c r="L4" s="85" t="s">
        <v>493</v>
      </c>
      <c r="M4" s="85" t="s">
        <v>519</v>
      </c>
      <c r="N4" s="85" t="s">
        <v>558</v>
      </c>
      <c r="O4" s="86" t="s">
        <v>495</v>
      </c>
      <c r="P4" s="86" t="s">
        <v>479</v>
      </c>
      <c r="Q4" s="85" t="s">
        <v>493</v>
      </c>
      <c r="R4" s="85" t="s">
        <v>519</v>
      </c>
      <c r="S4" s="85" t="s">
        <v>558</v>
      </c>
      <c r="T4" s="86" t="s">
        <v>495</v>
      </c>
      <c r="U4" s="86" t="s">
        <v>479</v>
      </c>
      <c r="V4" s="85" t="s">
        <v>493</v>
      </c>
      <c r="W4" s="85" t="s">
        <v>519</v>
      </c>
      <c r="X4" s="85" t="s">
        <v>558</v>
      </c>
      <c r="Y4" s="86" t="s">
        <v>495</v>
      </c>
      <c r="Z4" s="86" t="s">
        <v>479</v>
      </c>
      <c r="AA4" s="85" t="s">
        <v>493</v>
      </c>
      <c r="AB4" s="85" t="s">
        <v>519</v>
      </c>
      <c r="AC4" s="85" t="s">
        <v>558</v>
      </c>
      <c r="AD4" s="86" t="s">
        <v>495</v>
      </c>
      <c r="AE4" s="86" t="s">
        <v>479</v>
      </c>
      <c r="AF4" s="85" t="s">
        <v>493</v>
      </c>
      <c r="AG4" s="85" t="s">
        <v>519</v>
      </c>
      <c r="AH4" s="85" t="s">
        <v>558</v>
      </c>
      <c r="AI4" s="86" t="s">
        <v>495</v>
      </c>
      <c r="AJ4" s="86" t="s">
        <v>479</v>
      </c>
      <c r="AK4" s="85" t="s">
        <v>493</v>
      </c>
      <c r="AL4" s="85" t="s">
        <v>519</v>
      </c>
      <c r="AM4" s="85" t="s">
        <v>558</v>
      </c>
      <c r="AN4" s="86" t="s">
        <v>495</v>
      </c>
      <c r="AO4" s="86" t="s">
        <v>479</v>
      </c>
      <c r="AR4" s="543"/>
      <c r="AS4" s="543"/>
      <c r="AT4" s="543"/>
      <c r="AU4" s="544"/>
      <c r="AV4" s="543"/>
      <c r="AW4" s="543"/>
      <c r="AX4" s="543"/>
      <c r="AY4" s="384"/>
    </row>
    <row r="5" spans="1:51" ht="15.75">
      <c r="A5" s="36" t="s">
        <v>192</v>
      </c>
      <c r="B5" s="49">
        <v>60554.050944710005</v>
      </c>
      <c r="C5" s="49">
        <v>58587.790768430008</v>
      </c>
      <c r="D5" s="49">
        <v>54980.18</v>
      </c>
      <c r="E5" s="35">
        <f>IFERROR(C5/B5*100-100,0)</f>
        <v>-3.2471158338776149</v>
      </c>
      <c r="F5" s="35">
        <f>IFERROR(D5/C5*100-100,0)</f>
        <v>-6.1576153002409626</v>
      </c>
      <c r="G5" s="374">
        <v>53422.3</v>
      </c>
      <c r="H5" s="374">
        <v>55559.30000000001</v>
      </c>
      <c r="I5" s="374">
        <v>53751.528977850001</v>
      </c>
      <c r="J5" s="35">
        <f>IFERROR(H5/G5*100-100,0)</f>
        <v>4.0002021627672377</v>
      </c>
      <c r="K5" s="35">
        <f>IFERROR(I5/H5*100-100,0)</f>
        <v>-3.2537685358706909</v>
      </c>
      <c r="L5" s="376">
        <v>124685.61452248</v>
      </c>
      <c r="M5" s="376">
        <v>118213.64293253999</v>
      </c>
      <c r="N5" s="376">
        <v>119709.60999999999</v>
      </c>
      <c r="O5" s="35">
        <f>IFERROR(M5/L5*100-100,0)</f>
        <v>-5.190632146881029</v>
      </c>
      <c r="P5" s="35">
        <f>IFERROR(N5/M5*100-100,0)</f>
        <v>1.2654775120276724</v>
      </c>
      <c r="Q5" s="49">
        <v>31131.587225059997</v>
      </c>
      <c r="R5" s="49">
        <v>28126.975556040001</v>
      </c>
      <c r="S5" s="49">
        <v>23786.611970719998</v>
      </c>
      <c r="T5" s="35">
        <f>IFERROR(R5/Q5*100-100,0)</f>
        <v>-9.6513282387393815</v>
      </c>
      <c r="U5" s="35">
        <f>IFERROR(S5/R5*100-100,0)</f>
        <v>-15.431319932256102</v>
      </c>
      <c r="V5" s="376">
        <v>51820.677000000003</v>
      </c>
      <c r="W5" s="376">
        <v>50337.305009889998</v>
      </c>
      <c r="X5" s="376">
        <v>48299.813599030007</v>
      </c>
      <c r="Y5" s="35">
        <f>IFERROR(W5/V5*100-100,0)</f>
        <v>-2.8625098628294836</v>
      </c>
      <c r="Z5" s="35">
        <f>IFERROR(X5/W5*100-100,0)</f>
        <v>-4.0476767885362079</v>
      </c>
      <c r="AA5" s="376">
        <v>5451.9628291199997</v>
      </c>
      <c r="AB5" s="376">
        <v>5362.12726742</v>
      </c>
      <c r="AC5" s="376">
        <v>4937.9192571499998</v>
      </c>
      <c r="AD5" s="35">
        <f>IFERROR(AB5/AA5*100-100,0)</f>
        <v>-1.6477654840229405</v>
      </c>
      <c r="AE5" s="35">
        <f>IFERROR(AC5/AB5*100-100,0)</f>
        <v>-7.911188771058562</v>
      </c>
      <c r="AF5" s="376">
        <v>15984.81533309</v>
      </c>
      <c r="AG5" s="376">
        <v>15581.572465010002</v>
      </c>
      <c r="AH5" s="376">
        <v>15016.62959122</v>
      </c>
      <c r="AI5" s="35">
        <f>IFERROR(AG5/AF5*100-100,0)</f>
        <v>-2.5226620369223127</v>
      </c>
      <c r="AJ5" s="35">
        <f>IFERROR(AH5/AG5*100-100,0)</f>
        <v>-3.6257115580512647</v>
      </c>
      <c r="AK5" s="49">
        <f>B5+G5+L5+Q5+V5+AA5+AF5</f>
        <v>343051.00785446004</v>
      </c>
      <c r="AL5" s="49">
        <f t="shared" ref="AL5:AM20" si="0">C5+H5+M5+R5+W5+AB5+AG5</f>
        <v>331768.71399933001</v>
      </c>
      <c r="AM5" s="49">
        <f t="shared" si="0"/>
        <v>320482.29339596996</v>
      </c>
      <c r="AN5" s="35">
        <f>IFERROR(AL5/AK5*100-100,0)</f>
        <v>-3.2888094180783156</v>
      </c>
      <c r="AO5" s="35">
        <f>IFERROR(AM5/AL5*100-100,0)</f>
        <v>-3.4018941892703225</v>
      </c>
      <c r="AR5" s="543"/>
      <c r="AS5" s="449"/>
      <c r="AT5" s="449"/>
      <c r="AU5" s="449"/>
      <c r="AV5" s="449"/>
      <c r="AW5" s="449"/>
      <c r="AX5" s="454"/>
      <c r="AY5" s="172"/>
    </row>
    <row r="6" spans="1:51" ht="15.75">
      <c r="A6" s="36" t="s">
        <v>94</v>
      </c>
      <c r="B6" s="49">
        <v>1503.6950049700001</v>
      </c>
      <c r="C6" s="49">
        <v>1319.6511213300003</v>
      </c>
      <c r="D6" s="49">
        <v>1320.84</v>
      </c>
      <c r="E6" s="35">
        <f t="shared" ref="E6:E23" si="1">IFERROR(C6/B6*100-100,0)</f>
        <v>-12.239442375727762</v>
      </c>
      <c r="F6" s="35">
        <f t="shared" ref="F6:F23" si="2">IFERROR(D6/C6*100-100,0)</f>
        <v>9.0090376977940423E-2</v>
      </c>
      <c r="G6" s="374">
        <v>8085.0599999999995</v>
      </c>
      <c r="H6" s="374">
        <v>9358.66</v>
      </c>
      <c r="I6" s="374">
        <v>9232.5189696100006</v>
      </c>
      <c r="J6" s="35">
        <f t="shared" ref="J6:J23" si="3">IFERROR(H6/G6*100-100,0)</f>
        <v>15.752511422302391</v>
      </c>
      <c r="K6" s="35">
        <f t="shared" ref="K6:K23" si="4">IFERROR(I6/H6*100-100,0)</f>
        <v>-1.3478535430285916</v>
      </c>
      <c r="L6" s="376">
        <v>2028.3599388499997</v>
      </c>
      <c r="M6" s="376">
        <v>1989.0432031400001</v>
      </c>
      <c r="N6" s="376">
        <v>2054.14</v>
      </c>
      <c r="O6" s="35">
        <f t="shared" ref="O6:O23" si="5">IFERROR(M6/L6*100-100,0)</f>
        <v>-1.9383510271993742</v>
      </c>
      <c r="P6" s="35">
        <f t="shared" ref="P6:P23" si="6">IFERROR(N6/M6*100-100,0)</f>
        <v>3.2727693776200937</v>
      </c>
      <c r="Q6" s="49">
        <v>318.50699621000001</v>
      </c>
      <c r="R6" s="49">
        <v>275.23978690999996</v>
      </c>
      <c r="S6" s="49">
        <v>282.52268404999995</v>
      </c>
      <c r="T6" s="35">
        <f t="shared" ref="T6:T23" si="7">IFERROR(R6/Q6*100-100,0)</f>
        <v>-13.584382702687265</v>
      </c>
      <c r="U6" s="35">
        <f t="shared" ref="U6:U23" si="8">IFERROR(S6/R6*100-100,0)</f>
        <v>2.6460190300835507</v>
      </c>
      <c r="V6" s="376">
        <v>2285.9</v>
      </c>
      <c r="W6" s="376">
        <v>2146.90659641</v>
      </c>
      <c r="X6" s="376">
        <v>2367.4035052299996</v>
      </c>
      <c r="Y6" s="35">
        <f t="shared" ref="Y6:Y23" si="9">IFERROR(W6/V6*100-100,0)</f>
        <v>-6.0804673690887654</v>
      </c>
      <c r="Z6" s="35">
        <f t="shared" ref="Z6:Z23" si="10">IFERROR(X6/W6*100-100,0)</f>
        <v>10.270447218742945</v>
      </c>
      <c r="AA6" s="376">
        <v>42.810764730000002</v>
      </c>
      <c r="AB6" s="376">
        <v>38.659409310000001</v>
      </c>
      <c r="AC6" s="376">
        <v>47.004178519999996</v>
      </c>
      <c r="AD6" s="35">
        <f t="shared" ref="AD6:AD23" si="11">IFERROR(AB6/AA6*100-100,0)</f>
        <v>-9.6969896384282634</v>
      </c>
      <c r="AE6" s="35">
        <f t="shared" ref="AE6:AE23" si="12">IFERROR(AC6/AB6*100-100,0)</f>
        <v>21.5853510411538</v>
      </c>
      <c r="AF6" s="376">
        <v>763.66197366999995</v>
      </c>
      <c r="AG6" s="376">
        <v>946.92287736000003</v>
      </c>
      <c r="AH6" s="376">
        <v>947.60377566</v>
      </c>
      <c r="AI6" s="35">
        <f t="shared" ref="AI6:AI23" si="13">IFERROR(AG6/AF6*100-100,0)</f>
        <v>23.997646865836003</v>
      </c>
      <c r="AJ6" s="35">
        <f t="shared" ref="AJ6:AJ23" si="14">IFERROR(AH6/AG6*100-100,0)</f>
        <v>7.1906415641606714E-2</v>
      </c>
      <c r="AK6" s="49">
        <f t="shared" ref="AK6:AL23" si="15">B6+G6+L6+Q6+V6+AA6+AF6</f>
        <v>15027.994678430001</v>
      </c>
      <c r="AL6" s="49">
        <f t="shared" si="0"/>
        <v>16075.082994460001</v>
      </c>
      <c r="AM6" s="49">
        <f t="shared" ref="AM6:AM22" si="16">D6+I6+N6+S6+X6+AC6+AH6</f>
        <v>16252.03311307</v>
      </c>
      <c r="AN6" s="35">
        <f t="shared" ref="AN6:AN23" si="17">IFERROR(AL6/AK6*100-100,0)</f>
        <v>6.9675850866044726</v>
      </c>
      <c r="AO6" s="35">
        <f t="shared" ref="AO6:AO23" si="18">IFERROR(AM6/AL6*100-100,0)</f>
        <v>1.100772659593602</v>
      </c>
      <c r="AR6" s="543"/>
      <c r="AS6" s="449"/>
      <c r="AT6" s="449"/>
      <c r="AU6" s="449"/>
      <c r="AV6" s="449"/>
      <c r="AW6" s="449"/>
      <c r="AX6" s="454"/>
      <c r="AY6" s="172"/>
    </row>
    <row r="7" spans="1:51" s="470" customFormat="1" ht="15.75">
      <c r="A7" s="499" t="s">
        <v>193</v>
      </c>
      <c r="B7" s="374">
        <v>768.10789528999999</v>
      </c>
      <c r="C7" s="374">
        <v>653.48882533000005</v>
      </c>
      <c r="D7" s="374">
        <v>549.79</v>
      </c>
      <c r="E7" s="532">
        <f t="shared" si="1"/>
        <v>-14.922261659180762</v>
      </c>
      <c r="F7" s="532">
        <f t="shared" si="2"/>
        <v>-15.868492514410491</v>
      </c>
      <c r="G7" s="374">
        <v>2491.19</v>
      </c>
      <c r="H7" s="374">
        <v>1528.95</v>
      </c>
      <c r="I7" s="374">
        <v>1133.75424656</v>
      </c>
      <c r="J7" s="532">
        <f t="shared" si="3"/>
        <v>-38.625717026802455</v>
      </c>
      <c r="K7" s="532">
        <f t="shared" si="4"/>
        <v>-25.847526304980548</v>
      </c>
      <c r="L7" s="374">
        <v>6689.14341977</v>
      </c>
      <c r="M7" s="374">
        <v>8098.3919047500003</v>
      </c>
      <c r="N7" s="374">
        <v>7989.57</v>
      </c>
      <c r="O7" s="532">
        <f t="shared" si="5"/>
        <v>21.067697260233899</v>
      </c>
      <c r="P7" s="532">
        <f t="shared" si="6"/>
        <v>-1.3437470800366214</v>
      </c>
      <c r="Q7" s="374">
        <v>452.72438139999991</v>
      </c>
      <c r="R7" s="374">
        <v>373.75276192000001</v>
      </c>
      <c r="S7" s="374">
        <v>328.25825197999995</v>
      </c>
      <c r="T7" s="532">
        <f t="shared" si="7"/>
        <v>-17.443641810451851</v>
      </c>
      <c r="U7" s="532">
        <f t="shared" si="8"/>
        <v>-12.17235418041885</v>
      </c>
      <c r="V7" s="374">
        <v>1197.3200000000002</v>
      </c>
      <c r="W7" s="374">
        <v>1173.2825916199999</v>
      </c>
      <c r="X7" s="374">
        <v>1576.92641136</v>
      </c>
      <c r="Y7" s="532">
        <f t="shared" si="9"/>
        <v>-2.0076010072495336</v>
      </c>
      <c r="Z7" s="532">
        <f t="shared" si="10"/>
        <v>34.402949691998089</v>
      </c>
      <c r="AA7" s="374">
        <v>75.019407730000012</v>
      </c>
      <c r="AB7" s="374">
        <v>75.766583600000004</v>
      </c>
      <c r="AC7" s="374">
        <v>53.050843560000004</v>
      </c>
      <c r="AD7" s="532">
        <f t="shared" si="11"/>
        <v>0.99597676469151963</v>
      </c>
      <c r="AE7" s="532">
        <f t="shared" si="12"/>
        <v>-29.981211981161564</v>
      </c>
      <c r="AF7" s="374">
        <v>201.21548774000001</v>
      </c>
      <c r="AG7" s="374">
        <v>205.63649899999999</v>
      </c>
      <c r="AH7" s="374">
        <v>127.84769935</v>
      </c>
      <c r="AI7" s="532">
        <f t="shared" si="13"/>
        <v>2.1971525699416219</v>
      </c>
      <c r="AJ7" s="532">
        <f t="shared" si="14"/>
        <v>-37.82830384113862</v>
      </c>
      <c r="AK7" s="374">
        <f t="shared" si="15"/>
        <v>11874.720591930001</v>
      </c>
      <c r="AL7" s="374">
        <f t="shared" si="0"/>
        <v>12109.269166220001</v>
      </c>
      <c r="AM7" s="374">
        <f t="shared" si="16"/>
        <v>11759.19745281</v>
      </c>
      <c r="AN7" s="532">
        <f t="shared" si="17"/>
        <v>1.9751923632577757</v>
      </c>
      <c r="AO7" s="532">
        <f t="shared" si="18"/>
        <v>-2.8909400609126834</v>
      </c>
      <c r="AR7" s="545"/>
      <c r="AS7" s="546"/>
      <c r="AT7" s="546"/>
      <c r="AU7" s="546"/>
      <c r="AV7" s="546"/>
      <c r="AW7" s="546"/>
      <c r="AX7" s="547"/>
      <c r="AY7" s="542"/>
    </row>
    <row r="8" spans="1:51" s="470" customFormat="1" ht="15.75">
      <c r="A8" s="499" t="s">
        <v>194</v>
      </c>
      <c r="B8" s="374">
        <v>43950.524686289995</v>
      </c>
      <c r="C8" s="374">
        <v>47001.868371979996</v>
      </c>
      <c r="D8" s="374">
        <v>60016.259999999995</v>
      </c>
      <c r="E8" s="532">
        <f t="shared" si="1"/>
        <v>6.9426786311878743</v>
      </c>
      <c r="F8" s="532">
        <f t="shared" si="2"/>
        <v>27.689094239875971</v>
      </c>
      <c r="G8" s="374">
        <v>33973.730000000003</v>
      </c>
      <c r="H8" s="374">
        <v>42111.799999999996</v>
      </c>
      <c r="I8" s="374">
        <v>47891.680094590003</v>
      </c>
      <c r="J8" s="532">
        <f t="shared" si="3"/>
        <v>23.954007993823438</v>
      </c>
      <c r="K8" s="532">
        <f t="shared" si="4"/>
        <v>13.725084405297338</v>
      </c>
      <c r="L8" s="374">
        <v>131363.16100101999</v>
      </c>
      <c r="M8" s="374">
        <v>148963.83204002999</v>
      </c>
      <c r="N8" s="374">
        <v>181874.28</v>
      </c>
      <c r="O8" s="532">
        <f t="shared" si="5"/>
        <v>13.398483185764178</v>
      </c>
      <c r="P8" s="532">
        <f t="shared" si="6"/>
        <v>22.092911755335493</v>
      </c>
      <c r="Q8" s="374">
        <v>9214.9424825799997</v>
      </c>
      <c r="R8" s="374">
        <v>8987.3518043500007</v>
      </c>
      <c r="S8" s="374">
        <v>7619.7255416199996</v>
      </c>
      <c r="T8" s="532">
        <f t="shared" si="7"/>
        <v>-2.4698003124841819</v>
      </c>
      <c r="U8" s="532">
        <f t="shared" si="8"/>
        <v>-15.217232979219204</v>
      </c>
      <c r="V8" s="374">
        <v>46006.71</v>
      </c>
      <c r="W8" s="374">
        <v>52999.715974040009</v>
      </c>
      <c r="X8" s="374">
        <v>61532.202100440001</v>
      </c>
      <c r="Y8" s="532">
        <f t="shared" si="9"/>
        <v>15.199969687117402</v>
      </c>
      <c r="Z8" s="532">
        <f t="shared" si="10"/>
        <v>16.099116702020282</v>
      </c>
      <c r="AA8" s="374">
        <v>1118.0288230199999</v>
      </c>
      <c r="AB8" s="374">
        <v>1030.2450600000002</v>
      </c>
      <c r="AC8" s="374">
        <v>964.95153505999997</v>
      </c>
      <c r="AD8" s="532">
        <f t="shared" si="11"/>
        <v>-7.851654734882402</v>
      </c>
      <c r="AE8" s="532">
        <f t="shared" si="12"/>
        <v>-6.3376693055922289</v>
      </c>
      <c r="AF8" s="374">
        <v>10980.68883096</v>
      </c>
      <c r="AG8" s="374">
        <v>10563.81951537</v>
      </c>
      <c r="AH8" s="374">
        <v>11413.46295297</v>
      </c>
      <c r="AI8" s="532">
        <f t="shared" si="13"/>
        <v>-3.7963858370582244</v>
      </c>
      <c r="AJ8" s="532">
        <f t="shared" si="14"/>
        <v>8.0429567767964727</v>
      </c>
      <c r="AK8" s="374">
        <f t="shared" si="15"/>
        <v>276607.78582386998</v>
      </c>
      <c r="AL8" s="374">
        <f t="shared" si="0"/>
        <v>311658.63276577002</v>
      </c>
      <c r="AM8" s="374">
        <f t="shared" si="16"/>
        <v>371312.56222467998</v>
      </c>
      <c r="AN8" s="532">
        <f t="shared" si="17"/>
        <v>12.671677638249363</v>
      </c>
      <c r="AO8" s="532">
        <f t="shared" si="18"/>
        <v>19.140791618547411</v>
      </c>
      <c r="AR8" s="545"/>
      <c r="AS8" s="546"/>
      <c r="AT8" s="546"/>
      <c r="AU8" s="546"/>
      <c r="AV8" s="546"/>
      <c r="AW8" s="546"/>
      <c r="AX8" s="547"/>
      <c r="AY8" s="542"/>
    </row>
    <row r="9" spans="1:51" s="470" customFormat="1" ht="15.75">
      <c r="A9" s="499" t="s">
        <v>195</v>
      </c>
      <c r="B9" s="374">
        <v>66150.183924269993</v>
      </c>
      <c r="C9" s="374">
        <v>73877.619875089993</v>
      </c>
      <c r="D9" s="374">
        <v>80262.38</v>
      </c>
      <c r="E9" s="532">
        <f t="shared" si="1"/>
        <v>11.681654520668474</v>
      </c>
      <c r="F9" s="532">
        <f t="shared" si="2"/>
        <v>8.6423468104483732</v>
      </c>
      <c r="G9" s="374">
        <v>60538.15</v>
      </c>
      <c r="H9" s="374">
        <v>65421.630000000005</v>
      </c>
      <c r="I9" s="374">
        <v>66306.638521929999</v>
      </c>
      <c r="J9" s="532">
        <f t="shared" si="3"/>
        <v>8.0667810298134413</v>
      </c>
      <c r="K9" s="532">
        <f t="shared" si="4"/>
        <v>1.3527766304966633</v>
      </c>
      <c r="L9" s="374">
        <v>341936.01827916998</v>
      </c>
      <c r="M9" s="374">
        <v>363782.46418001002</v>
      </c>
      <c r="N9" s="374">
        <v>381597.02</v>
      </c>
      <c r="O9" s="532">
        <f t="shared" si="5"/>
        <v>6.3890449478778635</v>
      </c>
      <c r="P9" s="532">
        <f t="shared" si="6"/>
        <v>4.8970353368036115</v>
      </c>
      <c r="Q9" s="374">
        <v>10290.406039730002</v>
      </c>
      <c r="R9" s="374">
        <v>9346.809359750001</v>
      </c>
      <c r="S9" s="374">
        <v>8202.3119297899993</v>
      </c>
      <c r="T9" s="532">
        <f t="shared" si="7"/>
        <v>-9.1696739306193535</v>
      </c>
      <c r="U9" s="532">
        <f t="shared" si="8"/>
        <v>-12.244792697800506</v>
      </c>
      <c r="V9" s="374">
        <v>52996.880000000005</v>
      </c>
      <c r="W9" s="374">
        <v>56346.061708479989</v>
      </c>
      <c r="X9" s="374">
        <v>55002.652576159999</v>
      </c>
      <c r="Y9" s="532">
        <f t="shared" si="9"/>
        <v>6.3195827914397569</v>
      </c>
      <c r="Z9" s="532">
        <f t="shared" si="10"/>
        <v>-2.3842112324911682</v>
      </c>
      <c r="AA9" s="374">
        <v>1144.4841896999999</v>
      </c>
      <c r="AB9" s="374">
        <v>1254.5320336300001</v>
      </c>
      <c r="AC9" s="374">
        <v>1165.93888799</v>
      </c>
      <c r="AD9" s="532">
        <f t="shared" si="11"/>
        <v>9.6154970877183388</v>
      </c>
      <c r="AE9" s="532">
        <f t="shared" si="12"/>
        <v>-7.0618480250085724</v>
      </c>
      <c r="AF9" s="374">
        <v>8006.6807799199996</v>
      </c>
      <c r="AG9" s="374">
        <v>7258.8885447099992</v>
      </c>
      <c r="AH9" s="374">
        <v>6959.6050279000001</v>
      </c>
      <c r="AI9" s="532">
        <f t="shared" si="13"/>
        <v>-9.3396034607173561</v>
      </c>
      <c r="AJ9" s="532">
        <f t="shared" si="14"/>
        <v>-4.1229936920316135</v>
      </c>
      <c r="AK9" s="374">
        <f t="shared" si="15"/>
        <v>541062.80321278994</v>
      </c>
      <c r="AL9" s="374">
        <f t="shared" si="0"/>
        <v>577288.00570166996</v>
      </c>
      <c r="AM9" s="374">
        <f t="shared" si="16"/>
        <v>599496.54694376991</v>
      </c>
      <c r="AN9" s="532">
        <f t="shared" si="17"/>
        <v>6.6951936584399334</v>
      </c>
      <c r="AO9" s="532">
        <f t="shared" si="18"/>
        <v>3.8470470584446588</v>
      </c>
      <c r="AR9" s="545"/>
      <c r="AS9" s="546"/>
      <c r="AT9" s="546"/>
      <c r="AU9" s="546"/>
      <c r="AV9" s="546"/>
      <c r="AW9" s="546"/>
      <c r="AX9" s="547"/>
      <c r="AY9" s="542"/>
    </row>
    <row r="10" spans="1:51" s="470" customFormat="1" ht="15.75">
      <c r="A10" s="499" t="s">
        <v>196</v>
      </c>
      <c r="B10" s="374">
        <v>10909.22575849</v>
      </c>
      <c r="C10" s="374">
        <v>9436.3799932999991</v>
      </c>
      <c r="D10" s="374">
        <v>10081.17</v>
      </c>
      <c r="E10" s="532">
        <f t="shared" si="1"/>
        <v>-13.500919293413403</v>
      </c>
      <c r="F10" s="532">
        <f t="shared" si="2"/>
        <v>6.8330229087617766</v>
      </c>
      <c r="G10" s="374">
        <v>6977.54</v>
      </c>
      <c r="H10" s="374">
        <v>6915.67</v>
      </c>
      <c r="I10" s="374">
        <v>6738.8139298999995</v>
      </c>
      <c r="J10" s="532">
        <f t="shared" si="3"/>
        <v>-0.88670219017016905</v>
      </c>
      <c r="K10" s="532">
        <f t="shared" si="4"/>
        <v>-2.5573237314678181</v>
      </c>
      <c r="L10" s="374">
        <v>124713.34537732002</v>
      </c>
      <c r="M10" s="374">
        <v>134381.80203340002</v>
      </c>
      <c r="N10" s="374">
        <v>154936.77000000002</v>
      </c>
      <c r="O10" s="532">
        <f t="shared" si="5"/>
        <v>7.7525437448799863</v>
      </c>
      <c r="P10" s="532">
        <f t="shared" si="6"/>
        <v>15.295946069759609</v>
      </c>
      <c r="Q10" s="374">
        <v>14010.06765488</v>
      </c>
      <c r="R10" s="374">
        <v>9111.4045074400001</v>
      </c>
      <c r="S10" s="374">
        <v>8336.767989760001</v>
      </c>
      <c r="T10" s="532">
        <f t="shared" si="7"/>
        <v>-34.965306864408277</v>
      </c>
      <c r="U10" s="532">
        <f t="shared" si="8"/>
        <v>-8.5018343445015745</v>
      </c>
      <c r="V10" s="374">
        <v>14701.61</v>
      </c>
      <c r="W10" s="374">
        <v>12825.770260490001</v>
      </c>
      <c r="X10" s="374">
        <v>12117.863950250001</v>
      </c>
      <c r="Y10" s="532">
        <f t="shared" si="9"/>
        <v>-12.759417094522291</v>
      </c>
      <c r="Z10" s="532">
        <f t="shared" si="10"/>
        <v>-5.5194058201768712</v>
      </c>
      <c r="AA10" s="374">
        <v>1155.41111897</v>
      </c>
      <c r="AB10" s="374">
        <v>1162.4750993399998</v>
      </c>
      <c r="AC10" s="374">
        <v>1158.6268135199998</v>
      </c>
      <c r="AD10" s="532">
        <f t="shared" si="11"/>
        <v>0.61138241220122325</v>
      </c>
      <c r="AE10" s="532">
        <f t="shared" si="12"/>
        <v>-0.33104243025806568</v>
      </c>
      <c r="AF10" s="374">
        <v>5532.66363774</v>
      </c>
      <c r="AG10" s="374">
        <v>5380.4149402900002</v>
      </c>
      <c r="AH10" s="374">
        <v>5400.7560255799999</v>
      </c>
      <c r="AI10" s="532">
        <f t="shared" si="13"/>
        <v>-2.7518155344103121</v>
      </c>
      <c r="AJ10" s="532">
        <f t="shared" si="14"/>
        <v>0.37805792890954137</v>
      </c>
      <c r="AK10" s="374">
        <f t="shared" si="15"/>
        <v>177999.86354740002</v>
      </c>
      <c r="AL10" s="374">
        <f t="shared" si="0"/>
        <v>179213.91683426002</v>
      </c>
      <c r="AM10" s="374">
        <f t="shared" si="16"/>
        <v>198770.76870901001</v>
      </c>
      <c r="AN10" s="532">
        <f t="shared" si="17"/>
        <v>0.68205293120166743</v>
      </c>
      <c r="AO10" s="532">
        <f t="shared" si="18"/>
        <v>10.912574324702959</v>
      </c>
      <c r="AR10" s="545"/>
      <c r="AS10" s="546"/>
      <c r="AT10" s="546"/>
      <c r="AU10" s="546"/>
      <c r="AV10" s="546"/>
      <c r="AW10" s="546"/>
      <c r="AX10" s="547"/>
      <c r="AY10" s="542"/>
    </row>
    <row r="11" spans="1:51" s="470" customFormat="1" ht="15.75">
      <c r="A11" s="499" t="s">
        <v>197</v>
      </c>
      <c r="B11" s="374">
        <v>578.64838065999993</v>
      </c>
      <c r="C11" s="374">
        <v>808.21419235999997</v>
      </c>
      <c r="D11" s="374">
        <v>1263.93</v>
      </c>
      <c r="E11" s="532">
        <f t="shared" si="1"/>
        <v>39.672764907448595</v>
      </c>
      <c r="F11" s="532">
        <f t="shared" si="2"/>
        <v>56.385524029131659</v>
      </c>
      <c r="G11" s="375">
        <v>642.5200000000001</v>
      </c>
      <c r="H11" s="374">
        <v>563.34999999999991</v>
      </c>
      <c r="I11" s="374">
        <v>741.78099345999999</v>
      </c>
      <c r="J11" s="532">
        <f t="shared" si="3"/>
        <v>-12.321795430492472</v>
      </c>
      <c r="K11" s="532">
        <f t="shared" si="4"/>
        <v>31.673203773852862</v>
      </c>
      <c r="L11" s="374">
        <v>301338.61546665011</v>
      </c>
      <c r="M11" s="374">
        <v>364630.97990329005</v>
      </c>
      <c r="N11" s="374">
        <v>441700.32999999996</v>
      </c>
      <c r="O11" s="532">
        <f t="shared" si="5"/>
        <v>21.003735063501907</v>
      </c>
      <c r="P11" s="532">
        <f t="shared" si="6"/>
        <v>21.13625949093813</v>
      </c>
      <c r="Q11" s="374">
        <v>878.17416126000012</v>
      </c>
      <c r="R11" s="374">
        <v>594.93129506000014</v>
      </c>
      <c r="S11" s="374">
        <v>542.35284225999999</v>
      </c>
      <c r="T11" s="532">
        <f t="shared" si="7"/>
        <v>-32.253609670501405</v>
      </c>
      <c r="U11" s="532">
        <f t="shared" si="8"/>
        <v>-8.8377352538997798</v>
      </c>
      <c r="V11" s="374">
        <v>3711.0099999999998</v>
      </c>
      <c r="W11" s="374">
        <v>1069.5517330399998</v>
      </c>
      <c r="X11" s="374">
        <v>1408.3422589600004</v>
      </c>
      <c r="Y11" s="532">
        <f t="shared" si="9"/>
        <v>-71.178958476533339</v>
      </c>
      <c r="Z11" s="532">
        <f t="shared" si="10"/>
        <v>31.675936324936089</v>
      </c>
      <c r="AA11" s="374">
        <v>147.75929679999999</v>
      </c>
      <c r="AB11" s="374">
        <v>190.86014626000002</v>
      </c>
      <c r="AC11" s="374">
        <v>205.71758967</v>
      </c>
      <c r="AD11" s="532">
        <f t="shared" si="11"/>
        <v>29.169636289173269</v>
      </c>
      <c r="AE11" s="532">
        <f t="shared" si="12"/>
        <v>7.7844661136119839</v>
      </c>
      <c r="AF11" s="374">
        <v>296.21741593000002</v>
      </c>
      <c r="AG11" s="374">
        <v>260.27376324000005</v>
      </c>
      <c r="AH11" s="374">
        <v>436.09194023999999</v>
      </c>
      <c r="AI11" s="532">
        <f t="shared" si="13"/>
        <v>-12.134213168105518</v>
      </c>
      <c r="AJ11" s="532">
        <f t="shared" si="14"/>
        <v>67.551248658850369</v>
      </c>
      <c r="AK11" s="374">
        <f t="shared" si="15"/>
        <v>307592.94472130015</v>
      </c>
      <c r="AL11" s="374">
        <f t="shared" si="0"/>
        <v>368118.1610332501</v>
      </c>
      <c r="AM11" s="374">
        <f t="shared" si="16"/>
        <v>446298.5456245899</v>
      </c>
      <c r="AN11" s="532">
        <f t="shared" si="17"/>
        <v>19.677049604239087</v>
      </c>
      <c r="AO11" s="532">
        <f t="shared" si="18"/>
        <v>21.237850469506768</v>
      </c>
      <c r="AR11" s="547"/>
      <c r="AS11" s="546"/>
      <c r="AT11" s="546"/>
      <c r="AU11" s="546"/>
      <c r="AV11" s="546"/>
      <c r="AW11" s="546"/>
      <c r="AX11" s="547"/>
    </row>
    <row r="12" spans="1:51" s="470" customFormat="1" ht="15.75">
      <c r="A12" s="499" t="s">
        <v>198</v>
      </c>
      <c r="B12" s="374">
        <v>7640.5770762100001</v>
      </c>
      <c r="C12" s="374">
        <v>7882.9200145900004</v>
      </c>
      <c r="D12" s="374">
        <v>8472.3700000000008</v>
      </c>
      <c r="E12" s="532">
        <f t="shared" si="1"/>
        <v>3.1717884128748466</v>
      </c>
      <c r="F12" s="532">
        <f t="shared" si="2"/>
        <v>7.4775588781698303</v>
      </c>
      <c r="G12" s="375">
        <v>4975.37</v>
      </c>
      <c r="H12" s="374">
        <v>5330.77</v>
      </c>
      <c r="I12" s="374">
        <v>5284.9782950700001</v>
      </c>
      <c r="J12" s="532">
        <f t="shared" si="3"/>
        <v>7.1431873408409814</v>
      </c>
      <c r="K12" s="532">
        <f t="shared" si="4"/>
        <v>-0.85900732783444766</v>
      </c>
      <c r="L12" s="374">
        <v>47974.457021530012</v>
      </c>
      <c r="M12" s="374">
        <v>44090.280925290004</v>
      </c>
      <c r="N12" s="374">
        <v>42954.900000000009</v>
      </c>
      <c r="O12" s="532">
        <f t="shared" si="5"/>
        <v>-8.0963419648436314</v>
      </c>
      <c r="P12" s="532">
        <f t="shared" si="6"/>
        <v>-2.5751274463727611</v>
      </c>
      <c r="Q12" s="374">
        <v>2640.6710078600008</v>
      </c>
      <c r="R12" s="374">
        <v>2598.8006584499994</v>
      </c>
      <c r="S12" s="374">
        <v>2884.9883157700006</v>
      </c>
      <c r="T12" s="532">
        <f t="shared" si="7"/>
        <v>-1.5855950735768971</v>
      </c>
      <c r="U12" s="532">
        <f t="shared" si="8"/>
        <v>11.012297399166115</v>
      </c>
      <c r="V12" s="374">
        <v>7671.89</v>
      </c>
      <c r="W12" s="374">
        <v>7472.0275495699998</v>
      </c>
      <c r="X12" s="374">
        <v>9388.167383410002</v>
      </c>
      <c r="Y12" s="532">
        <f t="shared" si="9"/>
        <v>-2.6051266432391458</v>
      </c>
      <c r="Z12" s="532">
        <f t="shared" si="10"/>
        <v>25.644175173715354</v>
      </c>
      <c r="AA12" s="374">
        <v>345.39582723000001</v>
      </c>
      <c r="AB12" s="374">
        <v>404.80673555000004</v>
      </c>
      <c r="AC12" s="374">
        <v>490.47427933000006</v>
      </c>
      <c r="AD12" s="532">
        <f t="shared" si="11"/>
        <v>17.200818202252961</v>
      </c>
      <c r="AE12" s="532">
        <f t="shared" si="12"/>
        <v>21.16257864721689</v>
      </c>
      <c r="AF12" s="374">
        <v>1872.8269315500002</v>
      </c>
      <c r="AG12" s="374">
        <v>1932.7852006400001</v>
      </c>
      <c r="AH12" s="374">
        <v>2382.5348969500001</v>
      </c>
      <c r="AI12" s="532">
        <f t="shared" si="13"/>
        <v>3.2014847757649818</v>
      </c>
      <c r="AJ12" s="532">
        <f t="shared" si="14"/>
        <v>23.269512626704469</v>
      </c>
      <c r="AK12" s="374">
        <f t="shared" si="15"/>
        <v>73121.187864380016</v>
      </c>
      <c r="AL12" s="374">
        <f t="shared" si="0"/>
        <v>69712.391084090006</v>
      </c>
      <c r="AM12" s="374">
        <f t="shared" si="16"/>
        <v>71858.41317053001</v>
      </c>
      <c r="AN12" s="532">
        <f t="shared" si="17"/>
        <v>-4.6618454648362615</v>
      </c>
      <c r="AO12" s="532">
        <f t="shared" si="18"/>
        <v>3.0783940316311771</v>
      </c>
      <c r="AR12" s="547"/>
      <c r="AS12" s="547"/>
      <c r="AT12" s="547"/>
      <c r="AU12" s="547"/>
      <c r="AV12" s="547"/>
      <c r="AW12" s="547"/>
      <c r="AX12" s="547"/>
      <c r="AY12" s="542"/>
    </row>
    <row r="13" spans="1:51" ht="15.75">
      <c r="A13" s="36" t="s">
        <v>199</v>
      </c>
      <c r="B13" s="49">
        <v>7972.7655999000008</v>
      </c>
      <c r="C13" s="49">
        <v>6736.26812376</v>
      </c>
      <c r="D13" s="49">
        <v>6880.3899999999994</v>
      </c>
      <c r="E13" s="35">
        <f t="shared" si="1"/>
        <v>-15.50901579441279</v>
      </c>
      <c r="F13" s="35">
        <f t="shared" si="2"/>
        <v>2.1394913859152496</v>
      </c>
      <c r="G13" s="375">
        <v>5480.7999999999993</v>
      </c>
      <c r="H13" s="374">
        <v>4921.1099999999997</v>
      </c>
      <c r="I13" s="374">
        <v>4699.97348676</v>
      </c>
      <c r="J13" s="35">
        <f t="shared" si="3"/>
        <v>-10.211830389724113</v>
      </c>
      <c r="K13" s="35">
        <f t="shared" si="4"/>
        <v>-4.4936307711065098</v>
      </c>
      <c r="L13" s="376">
        <v>64638.859185789996</v>
      </c>
      <c r="M13" s="376">
        <v>58531.854240870001</v>
      </c>
      <c r="N13" s="376">
        <v>57042.329999999994</v>
      </c>
      <c r="O13" s="35">
        <f t="shared" si="5"/>
        <v>-9.4478847891896862</v>
      </c>
      <c r="P13" s="35">
        <f t="shared" si="6"/>
        <v>-2.5448095916119797</v>
      </c>
      <c r="Q13" s="49">
        <v>5608.5989668499997</v>
      </c>
      <c r="R13" s="49">
        <v>4758.2234418000007</v>
      </c>
      <c r="S13" s="49">
        <v>4299.1786335699999</v>
      </c>
      <c r="T13" s="35">
        <f t="shared" si="7"/>
        <v>-15.161995537142175</v>
      </c>
      <c r="U13" s="35">
        <f t="shared" si="8"/>
        <v>-9.647399157370117</v>
      </c>
      <c r="V13" s="376">
        <v>10078.950000000001</v>
      </c>
      <c r="W13" s="376">
        <v>6858.5834802700001</v>
      </c>
      <c r="X13" s="376">
        <v>6209.9687700700006</v>
      </c>
      <c r="Y13" s="35">
        <f t="shared" si="9"/>
        <v>-31.951408824629553</v>
      </c>
      <c r="Z13" s="35">
        <f t="shared" si="10"/>
        <v>-9.4569776990520182</v>
      </c>
      <c r="AA13" s="376">
        <v>807.41186868</v>
      </c>
      <c r="AB13" s="376">
        <v>789.63139313000011</v>
      </c>
      <c r="AC13" s="376">
        <v>711.83389195999996</v>
      </c>
      <c r="AD13" s="35">
        <f t="shared" si="11"/>
        <v>-2.20215682227564</v>
      </c>
      <c r="AE13" s="35">
        <f t="shared" si="12"/>
        <v>-9.8523819907438792</v>
      </c>
      <c r="AF13" s="376">
        <v>2626.3203545400002</v>
      </c>
      <c r="AG13" s="376">
        <v>2422.2442135599999</v>
      </c>
      <c r="AH13" s="376">
        <v>1886.8817084699999</v>
      </c>
      <c r="AI13" s="35">
        <f t="shared" si="13"/>
        <v>-7.7704207191336394</v>
      </c>
      <c r="AJ13" s="35">
        <f t="shared" si="14"/>
        <v>-22.101921106591135</v>
      </c>
      <c r="AK13" s="49">
        <f t="shared" si="15"/>
        <v>97213.705975760007</v>
      </c>
      <c r="AL13" s="49">
        <f t="shared" si="0"/>
        <v>85017.91489339</v>
      </c>
      <c r="AM13" s="49">
        <f t="shared" si="16"/>
        <v>81730.55649083</v>
      </c>
      <c r="AN13" s="35">
        <f t="shared" si="17"/>
        <v>-12.545341173816581</v>
      </c>
      <c r="AO13" s="35">
        <f t="shared" si="18"/>
        <v>-3.8666655218282528</v>
      </c>
      <c r="AR13" s="454"/>
      <c r="AS13" s="454"/>
      <c r="AT13" s="454"/>
      <c r="AU13" s="454"/>
      <c r="AV13" s="454"/>
      <c r="AW13" s="454"/>
      <c r="AX13" s="454"/>
    </row>
    <row r="14" spans="1:51" ht="15.75">
      <c r="A14" s="36" t="s">
        <v>200</v>
      </c>
      <c r="B14" s="49">
        <v>135310.90509188999</v>
      </c>
      <c r="C14" s="49">
        <v>131084.79537722</v>
      </c>
      <c r="D14" s="49">
        <v>134131.78</v>
      </c>
      <c r="E14" s="35">
        <f t="shared" si="1"/>
        <v>-3.1232587734152162</v>
      </c>
      <c r="F14" s="35">
        <f t="shared" si="2"/>
        <v>2.3244378678791406</v>
      </c>
      <c r="G14" s="375">
        <v>141860.81</v>
      </c>
      <c r="H14" s="374">
        <v>147650.10999999999</v>
      </c>
      <c r="I14" s="374">
        <v>150344.81331639999</v>
      </c>
      <c r="J14" s="35">
        <f t="shared" si="3"/>
        <v>4.0809720457679646</v>
      </c>
      <c r="K14" s="35">
        <f t="shared" si="4"/>
        <v>1.8250601482111932</v>
      </c>
      <c r="L14" s="376">
        <v>440526.06262789998</v>
      </c>
      <c r="M14" s="376">
        <v>458813.55077596992</v>
      </c>
      <c r="N14" s="376">
        <v>496233</v>
      </c>
      <c r="O14" s="35">
        <f t="shared" si="5"/>
        <v>4.1512840441217662</v>
      </c>
      <c r="P14" s="35">
        <f t="shared" si="6"/>
        <v>8.1556983573707384</v>
      </c>
      <c r="Q14" s="49">
        <v>65292.966662949999</v>
      </c>
      <c r="R14" s="49">
        <v>62876.720695930002</v>
      </c>
      <c r="S14" s="49">
        <v>58661.850517650004</v>
      </c>
      <c r="T14" s="35">
        <f t="shared" si="7"/>
        <v>-3.7006221198263916</v>
      </c>
      <c r="U14" s="35">
        <f t="shared" si="8"/>
        <v>-6.7033874089315049</v>
      </c>
      <c r="V14" s="376">
        <v>136833.42000000001</v>
      </c>
      <c r="W14" s="376">
        <v>135896.56141993002</v>
      </c>
      <c r="X14" s="376">
        <v>126703.77514869999</v>
      </c>
      <c r="Y14" s="35">
        <f t="shared" si="9"/>
        <v>-0.68467087943135141</v>
      </c>
      <c r="Z14" s="35">
        <f t="shared" si="10"/>
        <v>-6.7645466339826328</v>
      </c>
      <c r="AA14" s="376">
        <v>19532.942072360001</v>
      </c>
      <c r="AB14" s="376">
        <v>18962.725759660003</v>
      </c>
      <c r="AC14" s="376">
        <v>18515.643132600002</v>
      </c>
      <c r="AD14" s="35">
        <f t="shared" si="11"/>
        <v>-2.9192546140137381</v>
      </c>
      <c r="AE14" s="35">
        <f t="shared" si="12"/>
        <v>-2.3576917829560813</v>
      </c>
      <c r="AF14" s="376">
        <v>50309.51005012</v>
      </c>
      <c r="AG14" s="376">
        <v>49170.241983370004</v>
      </c>
      <c r="AH14" s="376">
        <v>47586.971226039997</v>
      </c>
      <c r="AI14" s="35">
        <f t="shared" si="13"/>
        <v>-2.264518309987551</v>
      </c>
      <c r="AJ14" s="35">
        <f t="shared" si="14"/>
        <v>-3.2199775585108767</v>
      </c>
      <c r="AK14" s="49">
        <f t="shared" si="15"/>
        <v>989666.61650521983</v>
      </c>
      <c r="AL14" s="49">
        <f t="shared" si="0"/>
        <v>1004454.70601208</v>
      </c>
      <c r="AM14" s="49">
        <f t="shared" si="16"/>
        <v>1032177.83334139</v>
      </c>
      <c r="AN14" s="35">
        <f t="shared" si="17"/>
        <v>1.4942496048902569</v>
      </c>
      <c r="AO14" s="35">
        <f t="shared" si="18"/>
        <v>2.7600176656424225</v>
      </c>
      <c r="AR14" s="454"/>
      <c r="AS14" s="454"/>
      <c r="AT14" s="454"/>
      <c r="AU14" s="454"/>
      <c r="AV14" s="454"/>
      <c r="AW14" s="454"/>
      <c r="AX14" s="454"/>
    </row>
    <row r="15" spans="1:51" ht="15.75">
      <c r="A15" s="36" t="s">
        <v>201</v>
      </c>
      <c r="B15" s="49">
        <v>20393.907725609999</v>
      </c>
      <c r="C15" s="49">
        <v>24603.621785949996</v>
      </c>
      <c r="D15" s="49">
        <v>22588.58</v>
      </c>
      <c r="E15" s="35">
        <f t="shared" si="1"/>
        <v>20.642017787761063</v>
      </c>
      <c r="F15" s="35">
        <f t="shared" si="2"/>
        <v>-8.1900209793530934</v>
      </c>
      <c r="G15" s="375">
        <v>4246.6000000000004</v>
      </c>
      <c r="H15" s="374">
        <v>4641.9500000000007</v>
      </c>
      <c r="I15" s="374">
        <v>6365.15367797</v>
      </c>
      <c r="J15" s="35">
        <f t="shared" si="3"/>
        <v>9.3098007818019255</v>
      </c>
      <c r="K15" s="35">
        <f t="shared" si="4"/>
        <v>37.122409288553285</v>
      </c>
      <c r="L15" s="376">
        <v>133447.35342838001</v>
      </c>
      <c r="M15" s="376">
        <v>156815.29774424998</v>
      </c>
      <c r="N15" s="376">
        <v>180417.57000000004</v>
      </c>
      <c r="O15" s="35">
        <f t="shared" si="5"/>
        <v>17.510983706702987</v>
      </c>
      <c r="P15" s="35">
        <f t="shared" si="6"/>
        <v>15.05100114291335</v>
      </c>
      <c r="Q15" s="49">
        <v>15874.0381165</v>
      </c>
      <c r="R15" s="49">
        <v>16773.673769830002</v>
      </c>
      <c r="S15" s="49">
        <v>20631.991272009996</v>
      </c>
      <c r="T15" s="35">
        <f t="shared" si="7"/>
        <v>5.667339631715322</v>
      </c>
      <c r="U15" s="35">
        <f t="shared" si="8"/>
        <v>23.002220951260924</v>
      </c>
      <c r="V15" s="376">
        <v>18466.54</v>
      </c>
      <c r="W15" s="376">
        <v>14052.45998186</v>
      </c>
      <c r="X15" s="376">
        <v>15057.56085781</v>
      </c>
      <c r="Y15" s="35">
        <f t="shared" si="9"/>
        <v>-23.903124343488287</v>
      </c>
      <c r="Z15" s="35">
        <f t="shared" si="10"/>
        <v>7.1524905763649969</v>
      </c>
      <c r="AA15" s="376">
        <v>50.62116339</v>
      </c>
      <c r="AB15" s="376">
        <v>48.067147210000002</v>
      </c>
      <c r="AC15" s="376">
        <v>55.225859419999999</v>
      </c>
      <c r="AD15" s="35">
        <f t="shared" si="11"/>
        <v>-5.0453525935844681</v>
      </c>
      <c r="AE15" s="35">
        <f t="shared" si="12"/>
        <v>14.893149740558528</v>
      </c>
      <c r="AF15" s="376">
        <v>1973.9613314800001</v>
      </c>
      <c r="AG15" s="376">
        <v>1852.26287682</v>
      </c>
      <c r="AH15" s="376">
        <v>1125.1051239999999</v>
      </c>
      <c r="AI15" s="35">
        <f t="shared" si="13"/>
        <v>-6.1651893945032583</v>
      </c>
      <c r="AJ15" s="35">
        <f t="shared" si="14"/>
        <v>-39.257805245678647</v>
      </c>
      <c r="AK15" s="49">
        <f t="shared" si="15"/>
        <v>194453.02176536</v>
      </c>
      <c r="AL15" s="49">
        <f t="shared" si="0"/>
        <v>218787.33330591998</v>
      </c>
      <c r="AM15" s="49">
        <f t="shared" si="16"/>
        <v>246241.18679121003</v>
      </c>
      <c r="AN15" s="35">
        <f t="shared" si="17"/>
        <v>12.514236765075012</v>
      </c>
      <c r="AO15" s="35">
        <f t="shared" si="18"/>
        <v>12.548191465409303</v>
      </c>
      <c r="AR15" s="454"/>
      <c r="AS15" s="454"/>
      <c r="AT15" s="454"/>
      <c r="AU15" s="454"/>
      <c r="AV15" s="454"/>
      <c r="AW15" s="454"/>
      <c r="AX15" s="454"/>
    </row>
    <row r="16" spans="1:51" ht="15.75">
      <c r="A16" s="36" t="s">
        <v>202</v>
      </c>
      <c r="B16" s="49">
        <v>19687.630165750001</v>
      </c>
      <c r="C16" s="49">
        <v>12901.73282352</v>
      </c>
      <c r="D16" s="49">
        <v>11808.529999999999</v>
      </c>
      <c r="E16" s="35">
        <f t="shared" si="1"/>
        <v>-34.46782210504557</v>
      </c>
      <c r="F16" s="35">
        <f t="shared" si="2"/>
        <v>-8.4733022956969108</v>
      </c>
      <c r="G16" s="375">
        <v>6094.51</v>
      </c>
      <c r="H16" s="374">
        <v>6566.130000000001</v>
      </c>
      <c r="I16" s="374">
        <v>8792.4648521899999</v>
      </c>
      <c r="J16" s="35">
        <f t="shared" si="3"/>
        <v>7.7384400058413405</v>
      </c>
      <c r="K16" s="35">
        <f t="shared" si="4"/>
        <v>33.906347455654981</v>
      </c>
      <c r="L16" s="376">
        <v>141579.23776872997</v>
      </c>
      <c r="M16" s="376">
        <v>157239.74309089003</v>
      </c>
      <c r="N16" s="376">
        <v>181099.44</v>
      </c>
      <c r="O16" s="35">
        <f t="shared" si="5"/>
        <v>11.061300773310805</v>
      </c>
      <c r="P16" s="35">
        <f t="shared" si="6"/>
        <v>15.17408795009176</v>
      </c>
      <c r="Q16" s="49">
        <v>21621.076174670001</v>
      </c>
      <c r="R16" s="49">
        <v>23760.768848090003</v>
      </c>
      <c r="S16" s="49">
        <v>23893.075780000003</v>
      </c>
      <c r="T16" s="35">
        <f t="shared" si="7"/>
        <v>9.8963282684640035</v>
      </c>
      <c r="U16" s="35">
        <f t="shared" si="8"/>
        <v>0.55682933812401814</v>
      </c>
      <c r="V16" s="376">
        <v>24735.74</v>
      </c>
      <c r="W16" s="376">
        <v>26002.133435290001</v>
      </c>
      <c r="X16" s="376">
        <v>27985.679709480002</v>
      </c>
      <c r="Y16" s="35">
        <f t="shared" si="9"/>
        <v>5.119690922082782</v>
      </c>
      <c r="Z16" s="35">
        <f t="shared" si="10"/>
        <v>7.6283981817351076</v>
      </c>
      <c r="AA16" s="376">
        <v>1481.1573941900001</v>
      </c>
      <c r="AB16" s="376">
        <v>1634.17058967</v>
      </c>
      <c r="AC16" s="376">
        <v>1642.3659420699998</v>
      </c>
      <c r="AD16" s="35">
        <f t="shared" si="11"/>
        <v>10.330650616889912</v>
      </c>
      <c r="AE16" s="35">
        <f t="shared" si="12"/>
        <v>0.50149919792981734</v>
      </c>
      <c r="AF16" s="376">
        <v>3434.86849158</v>
      </c>
      <c r="AG16" s="376">
        <v>3535.4017463900004</v>
      </c>
      <c r="AH16" s="376">
        <v>3186.92853453</v>
      </c>
      <c r="AI16" s="35">
        <f t="shared" si="13"/>
        <v>2.9268443626427256</v>
      </c>
      <c r="AJ16" s="35">
        <f t="shared" si="14"/>
        <v>-9.8566792929778586</v>
      </c>
      <c r="AK16" s="49">
        <f t="shared" si="15"/>
        <v>218634.21999491999</v>
      </c>
      <c r="AL16" s="49">
        <f t="shared" si="0"/>
        <v>231640.08053385001</v>
      </c>
      <c r="AM16" s="49">
        <f t="shared" si="16"/>
        <v>258408.48481826999</v>
      </c>
      <c r="AN16" s="35">
        <f t="shared" si="17"/>
        <v>5.9486847663793014</v>
      </c>
      <c r="AO16" s="35">
        <f t="shared" si="18"/>
        <v>11.556033059014695</v>
      </c>
      <c r="AR16" s="454"/>
      <c r="AS16" s="543"/>
      <c r="AT16" s="543"/>
      <c r="AU16" s="543"/>
      <c r="AV16" s="543"/>
      <c r="AW16" s="543"/>
      <c r="AX16" s="543"/>
    </row>
    <row r="17" spans="1:50" ht="17.25">
      <c r="A17" s="24" t="s">
        <v>203</v>
      </c>
      <c r="B17" s="49">
        <v>12032.028808920002</v>
      </c>
      <c r="C17" s="49">
        <v>3109.1881501399998</v>
      </c>
      <c r="D17" s="49">
        <v>4049.6100000000006</v>
      </c>
      <c r="E17" s="35">
        <f t="shared" si="1"/>
        <v>-74.159069933118943</v>
      </c>
      <c r="F17" s="35">
        <f t="shared" si="2"/>
        <v>30.246540397294893</v>
      </c>
      <c r="G17" s="375">
        <v>2454.4000000000005</v>
      </c>
      <c r="H17" s="374">
        <v>2563.33</v>
      </c>
      <c r="I17" s="374">
        <v>2492.9289952500003</v>
      </c>
      <c r="J17" s="35">
        <f t="shared" si="3"/>
        <v>4.4381518904823736</v>
      </c>
      <c r="K17" s="35">
        <f t="shared" si="4"/>
        <v>-2.74646669566539</v>
      </c>
      <c r="L17" s="376">
        <v>57068.465944479998</v>
      </c>
      <c r="M17" s="376">
        <v>58737.913359530001</v>
      </c>
      <c r="N17" s="376">
        <v>64390.299999999996</v>
      </c>
      <c r="O17" s="35">
        <f t="shared" si="5"/>
        <v>2.925341320150693</v>
      </c>
      <c r="P17" s="35">
        <f t="shared" si="6"/>
        <v>9.6230633966722507</v>
      </c>
      <c r="Q17" s="49">
        <v>3509.228094170001</v>
      </c>
      <c r="R17" s="49">
        <v>3470.5040010399998</v>
      </c>
      <c r="S17" s="49">
        <v>4072.0074241400007</v>
      </c>
      <c r="T17" s="35">
        <f t="shared" si="7"/>
        <v>-1.1034931925438087</v>
      </c>
      <c r="U17" s="35">
        <f t="shared" si="8"/>
        <v>17.331875223879578</v>
      </c>
      <c r="V17" s="376">
        <v>4593.9999999999991</v>
      </c>
      <c r="W17" s="376">
        <v>3823.0204907800003</v>
      </c>
      <c r="X17" s="376">
        <v>4085.8024839100003</v>
      </c>
      <c r="Y17" s="35">
        <f t="shared" si="9"/>
        <v>-16.782314088376111</v>
      </c>
      <c r="Z17" s="35">
        <f t="shared" si="10"/>
        <v>6.8736747230037736</v>
      </c>
      <c r="AA17" s="376">
        <v>353.85622057</v>
      </c>
      <c r="AB17" s="376">
        <v>429.38845264999998</v>
      </c>
      <c r="AC17" s="376">
        <v>567.18109858000003</v>
      </c>
      <c r="AD17" s="35">
        <f t="shared" si="11"/>
        <v>21.345458321555256</v>
      </c>
      <c r="AE17" s="35">
        <f t="shared" si="12"/>
        <v>32.090440504304041</v>
      </c>
      <c r="AF17" s="376">
        <v>1336.93543499</v>
      </c>
      <c r="AG17" s="376">
        <v>1569.7730295799997</v>
      </c>
      <c r="AH17" s="376">
        <v>2094.90030514</v>
      </c>
      <c r="AI17" s="35">
        <f t="shared" si="13"/>
        <v>17.415769564948462</v>
      </c>
      <c r="AJ17" s="35">
        <f t="shared" si="14"/>
        <v>33.452433292251214</v>
      </c>
      <c r="AK17" s="49">
        <f t="shared" si="15"/>
        <v>81348.91450313</v>
      </c>
      <c r="AL17" s="49">
        <f t="shared" si="0"/>
        <v>73703.117483720009</v>
      </c>
      <c r="AM17" s="49">
        <f t="shared" si="16"/>
        <v>81752.73030702</v>
      </c>
      <c r="AN17" s="35">
        <f t="shared" si="17"/>
        <v>-9.3987695670060987</v>
      </c>
      <c r="AO17" s="35">
        <f t="shared" si="18"/>
        <v>10.921672105766817</v>
      </c>
      <c r="AR17" s="543"/>
      <c r="AS17" s="548"/>
      <c r="AT17" s="548"/>
      <c r="AU17" s="548"/>
      <c r="AV17" s="548"/>
      <c r="AW17" s="548"/>
      <c r="AX17" s="549"/>
    </row>
    <row r="18" spans="1:50" ht="17.25">
      <c r="A18" s="24" t="s">
        <v>410</v>
      </c>
      <c r="B18" s="49">
        <v>3664.5700740099996</v>
      </c>
      <c r="C18" s="49">
        <v>5434.8884415000002</v>
      </c>
      <c r="D18" s="49">
        <v>6940.7000000000007</v>
      </c>
      <c r="E18" s="35">
        <f t="shared" si="1"/>
        <v>48.309033030791738</v>
      </c>
      <c r="F18" s="35">
        <f t="shared" ref="F18:F20" si="19">IFERROR(D18/C18*100-100,0)</f>
        <v>27.706393143267618</v>
      </c>
      <c r="G18" s="375">
        <v>5824.13</v>
      </c>
      <c r="H18" s="374">
        <v>5593.4</v>
      </c>
      <c r="I18" s="374">
        <v>4621.4978755299999</v>
      </c>
      <c r="J18" s="35">
        <f t="shared" si="3"/>
        <v>-3.9616217357785786</v>
      </c>
      <c r="K18" s="35">
        <f t="shared" si="4"/>
        <v>-17.375873788214676</v>
      </c>
      <c r="L18" s="376">
        <v>46455.761196089989</v>
      </c>
      <c r="M18" s="376">
        <v>46632.135252309999</v>
      </c>
      <c r="N18" s="376">
        <v>51071.219999999994</v>
      </c>
      <c r="O18" s="35">
        <f t="shared" si="5"/>
        <v>0.37966024380816066</v>
      </c>
      <c r="P18" s="35">
        <f t="shared" si="6"/>
        <v>9.5193684005068064</v>
      </c>
      <c r="Q18" s="49">
        <v>2473.5216475499997</v>
      </c>
      <c r="R18" s="49">
        <v>2728.8366190700008</v>
      </c>
      <c r="S18" s="49">
        <v>3141.1605832700002</v>
      </c>
      <c r="T18" s="35">
        <f t="shared" si="7"/>
        <v>10.321921854732437</v>
      </c>
      <c r="U18" s="35">
        <f t="shared" si="8"/>
        <v>15.109880940417781</v>
      </c>
      <c r="V18" s="376">
        <v>3954.6200000000003</v>
      </c>
      <c r="W18" s="376">
        <v>3798.4971487600005</v>
      </c>
      <c r="X18" s="376">
        <v>4057.9053483000007</v>
      </c>
      <c r="Y18" s="35">
        <f t="shared" si="9"/>
        <v>-3.9478597498621752</v>
      </c>
      <c r="Z18" s="35">
        <f t="shared" si="10"/>
        <v>6.8292324406425564</v>
      </c>
      <c r="AA18" s="376">
        <v>250.48256967</v>
      </c>
      <c r="AB18" s="376">
        <v>300.51538704000001</v>
      </c>
      <c r="AC18" s="376">
        <v>394.85615878000004</v>
      </c>
      <c r="AD18" s="35">
        <f t="shared" si="11"/>
        <v>19.974570460497958</v>
      </c>
      <c r="AE18" s="35">
        <f t="shared" si="12"/>
        <v>31.392992109067222</v>
      </c>
      <c r="AF18" s="376">
        <v>1355.6093121399997</v>
      </c>
      <c r="AG18" s="376">
        <v>1722.80829483</v>
      </c>
      <c r="AH18" s="376">
        <v>1814.5644739999998</v>
      </c>
      <c r="AI18" s="35">
        <f t="shared" si="13"/>
        <v>27.087375352293108</v>
      </c>
      <c r="AJ18" s="35">
        <f t="shared" si="14"/>
        <v>5.3259657180286553</v>
      </c>
      <c r="AK18" s="49">
        <f t="shared" si="15"/>
        <v>63978.694799459983</v>
      </c>
      <c r="AL18" s="49">
        <f t="shared" si="0"/>
        <v>66211.081143510004</v>
      </c>
      <c r="AM18" s="49">
        <f t="shared" si="16"/>
        <v>72041.904439880003</v>
      </c>
      <c r="AN18" s="35">
        <f t="shared" si="17"/>
        <v>3.4892652171904786</v>
      </c>
      <c r="AO18" s="35">
        <f t="shared" si="18"/>
        <v>8.8064160797071338</v>
      </c>
      <c r="AR18" s="543"/>
      <c r="AS18" s="548"/>
      <c r="AT18" s="548"/>
      <c r="AU18" s="548"/>
      <c r="AV18" s="549"/>
      <c r="AW18" s="548"/>
      <c r="AX18" s="549"/>
    </row>
    <row r="19" spans="1:50" ht="17.25">
      <c r="A19" s="24" t="s">
        <v>411</v>
      </c>
      <c r="B19" s="49">
        <v>5294.7692212100001</v>
      </c>
      <c r="C19" s="49">
        <v>12006.06065229</v>
      </c>
      <c r="D19" s="49">
        <v>15241.25</v>
      </c>
      <c r="E19" s="35">
        <f t="shared" si="1"/>
        <v>126.75323797297224</v>
      </c>
      <c r="F19" s="35">
        <f t="shared" si="19"/>
        <v>26.946301883731778</v>
      </c>
      <c r="G19" s="375">
        <v>5311.61</v>
      </c>
      <c r="H19" s="374">
        <v>5633.35</v>
      </c>
      <c r="I19" s="374">
        <v>6860.8633401799998</v>
      </c>
      <c r="J19" s="35">
        <f t="shared" si="3"/>
        <v>6.057297128365974</v>
      </c>
      <c r="K19" s="35">
        <f t="shared" si="4"/>
        <v>21.790113168540913</v>
      </c>
      <c r="L19" s="376">
        <v>58236.91809508999</v>
      </c>
      <c r="M19" s="376">
        <v>61909.946759670005</v>
      </c>
      <c r="N19" s="376">
        <v>80598.19</v>
      </c>
      <c r="O19" s="35">
        <f t="shared" si="5"/>
        <v>6.3070450578834709</v>
      </c>
      <c r="P19" s="35">
        <f t="shared" si="6"/>
        <v>30.186172365607774</v>
      </c>
      <c r="Q19" s="49">
        <v>12279.834140859999</v>
      </c>
      <c r="R19" s="49">
        <v>11155.92581054</v>
      </c>
      <c r="S19" s="49">
        <v>16102.217130609999</v>
      </c>
      <c r="T19" s="35">
        <f t="shared" si="7"/>
        <v>-9.1524715841258626</v>
      </c>
      <c r="U19" s="35">
        <f t="shared" si="8"/>
        <v>44.337793241658119</v>
      </c>
      <c r="V19" s="376">
        <v>14479.240000000002</v>
      </c>
      <c r="W19" s="376">
        <v>14570.967380190001</v>
      </c>
      <c r="X19" s="376">
        <v>19318.185834389998</v>
      </c>
      <c r="Y19" s="35">
        <f t="shared" si="9"/>
        <v>0.6335096330332135</v>
      </c>
      <c r="Z19" s="35">
        <f t="shared" si="10"/>
        <v>32.579981344643556</v>
      </c>
      <c r="AA19" s="376">
        <v>913.39953222000008</v>
      </c>
      <c r="AB19" s="376">
        <v>938.31204568999999</v>
      </c>
      <c r="AC19" s="376">
        <v>1282.2497447199999</v>
      </c>
      <c r="AD19" s="35">
        <f t="shared" si="11"/>
        <v>2.7274497732060894</v>
      </c>
      <c r="AE19" s="35">
        <f t="shared" si="12"/>
        <v>36.654938046444983</v>
      </c>
      <c r="AF19" s="376">
        <v>3523.4084771099997</v>
      </c>
      <c r="AG19" s="376">
        <v>3708.2118390300002</v>
      </c>
      <c r="AH19" s="376">
        <v>5024.7264823699998</v>
      </c>
      <c r="AI19" s="35">
        <f t="shared" si="13"/>
        <v>5.245016668393248</v>
      </c>
      <c r="AJ19" s="35">
        <f t="shared" si="14"/>
        <v>35.502681629007895</v>
      </c>
      <c r="AK19" s="49">
        <f t="shared" si="15"/>
        <v>100039.17946648999</v>
      </c>
      <c r="AL19" s="49">
        <f t="shared" si="0"/>
        <v>109922.77448741002</v>
      </c>
      <c r="AM19" s="49">
        <f t="shared" si="16"/>
        <v>144427.68253227</v>
      </c>
      <c r="AN19" s="35">
        <f t="shared" si="17"/>
        <v>9.8797241976886738</v>
      </c>
      <c r="AO19" s="35">
        <f t="shared" si="18"/>
        <v>31.390135670940509</v>
      </c>
      <c r="AR19" s="544"/>
      <c r="AS19" s="548"/>
      <c r="AT19" s="548"/>
      <c r="AU19" s="548"/>
      <c r="AV19" s="548"/>
      <c r="AW19" s="548"/>
      <c r="AX19" s="549"/>
    </row>
    <row r="20" spans="1:50" ht="16.5">
      <c r="A20" s="24" t="s">
        <v>412</v>
      </c>
      <c r="B20" s="49">
        <v>12208.641859039999</v>
      </c>
      <c r="C20" s="49">
        <v>21122.795817990002</v>
      </c>
      <c r="D20" s="49">
        <v>19819.48</v>
      </c>
      <c r="E20" s="35">
        <f t="shared" si="1"/>
        <v>73.015115537601218</v>
      </c>
      <c r="F20" s="35">
        <f t="shared" si="19"/>
        <v>-6.1701861307582533</v>
      </c>
      <c r="G20" s="375">
        <v>12789.470000000001</v>
      </c>
      <c r="H20" s="374">
        <v>13118.759999999998</v>
      </c>
      <c r="I20" s="374">
        <v>12589.34258101</v>
      </c>
      <c r="J20" s="35">
        <f t="shared" si="3"/>
        <v>2.5746962149330415</v>
      </c>
      <c r="K20" s="35">
        <f t="shared" si="4"/>
        <v>-4.0355751533681428</v>
      </c>
      <c r="L20" s="376">
        <v>164672.03022843</v>
      </c>
      <c r="M20" s="376">
        <v>177392.81757557997</v>
      </c>
      <c r="N20" s="376">
        <v>188635.18</v>
      </c>
      <c r="O20" s="35">
        <f t="shared" si="5"/>
        <v>7.7249228842954949</v>
      </c>
      <c r="P20" s="35">
        <f t="shared" si="6"/>
        <v>6.3375522064923047</v>
      </c>
      <c r="Q20" s="49">
        <v>19164.446172200001</v>
      </c>
      <c r="R20" s="49">
        <v>20714.339059079997</v>
      </c>
      <c r="S20" s="49">
        <v>20796.575563129998</v>
      </c>
      <c r="T20" s="35">
        <f t="shared" si="7"/>
        <v>8.0873346036384675</v>
      </c>
      <c r="U20" s="35">
        <f t="shared" si="8"/>
        <v>0.3970027902674218</v>
      </c>
      <c r="V20" s="376">
        <v>19651.59</v>
      </c>
      <c r="W20" s="376">
        <v>21815.8528009</v>
      </c>
      <c r="X20" s="376">
        <v>20533.462335380002</v>
      </c>
      <c r="Y20" s="35">
        <f t="shared" si="9"/>
        <v>11.013168913558658</v>
      </c>
      <c r="Z20" s="35">
        <f t="shared" si="10"/>
        <v>-5.8782504503655844</v>
      </c>
      <c r="AA20" s="376">
        <v>1112.01768034</v>
      </c>
      <c r="AB20" s="376">
        <v>1006.8938533800001</v>
      </c>
      <c r="AC20" s="376">
        <v>1106.1350548999999</v>
      </c>
      <c r="AD20" s="35">
        <f t="shared" si="11"/>
        <v>-9.4534312555046967</v>
      </c>
      <c r="AE20" s="35">
        <f t="shared" si="12"/>
        <v>9.8561731394884617</v>
      </c>
      <c r="AF20" s="376">
        <v>3435.7498857200003</v>
      </c>
      <c r="AG20" s="376">
        <v>3076.2338263299994</v>
      </c>
      <c r="AH20" s="376">
        <v>3783.9377873799995</v>
      </c>
      <c r="AI20" s="35">
        <f t="shared" si="13"/>
        <v>-10.463976463602791</v>
      </c>
      <c r="AJ20" s="35">
        <f t="shared" si="14"/>
        <v>23.005532121539133</v>
      </c>
      <c r="AK20" s="49">
        <f t="shared" si="15"/>
        <v>233033.94582572998</v>
      </c>
      <c r="AL20" s="49">
        <f t="shared" si="0"/>
        <v>258247.69293325994</v>
      </c>
      <c r="AM20" s="49">
        <f t="shared" si="16"/>
        <v>267264.11332180002</v>
      </c>
      <c r="AN20" s="35">
        <f t="shared" si="17"/>
        <v>10.819774354413397</v>
      </c>
      <c r="AO20" s="35">
        <f t="shared" si="18"/>
        <v>3.4913846803929687</v>
      </c>
    </row>
    <row r="21" spans="1:50" ht="15.75">
      <c r="A21" s="36" t="s">
        <v>204</v>
      </c>
      <c r="B21" s="49">
        <v>121614.71919585002</v>
      </c>
      <c r="C21" s="49">
        <v>124293.53306757001</v>
      </c>
      <c r="D21" s="49">
        <v>136884.56</v>
      </c>
      <c r="E21" s="35">
        <f t="shared" si="1"/>
        <v>2.2027053052731134</v>
      </c>
      <c r="F21" s="35">
        <f t="shared" si="2"/>
        <v>10.130074044628785</v>
      </c>
      <c r="G21" s="375">
        <v>65450.359999999993</v>
      </c>
      <c r="H21" s="374">
        <v>70960.720000000016</v>
      </c>
      <c r="I21" s="374">
        <v>78195.414858510019</v>
      </c>
      <c r="J21" s="35">
        <f t="shared" si="3"/>
        <v>8.4191439130357963</v>
      </c>
      <c r="K21" s="35">
        <f t="shared" si="4"/>
        <v>10.195351538865438</v>
      </c>
      <c r="L21" s="376">
        <v>435925.77069640998</v>
      </c>
      <c r="M21" s="376">
        <v>476326.01845124993</v>
      </c>
      <c r="N21" s="376">
        <v>553908.79</v>
      </c>
      <c r="O21" s="35">
        <f t="shared" si="5"/>
        <v>9.2676897010008901</v>
      </c>
      <c r="P21" s="35">
        <f t="shared" si="6"/>
        <v>16.287745901642452</v>
      </c>
      <c r="Q21" s="49">
        <v>98642.809324739996</v>
      </c>
      <c r="R21" s="49">
        <v>107600.86878201</v>
      </c>
      <c r="S21" s="49">
        <v>119464.65636758998</v>
      </c>
      <c r="T21" s="35">
        <f t="shared" si="7"/>
        <v>9.0813101518422599</v>
      </c>
      <c r="U21" s="35">
        <f t="shared" si="8"/>
        <v>11.025735869860839</v>
      </c>
      <c r="V21" s="376">
        <v>99545.77</v>
      </c>
      <c r="W21" s="376">
        <v>110955.82977311</v>
      </c>
      <c r="X21" s="376">
        <v>126189.73192441999</v>
      </c>
      <c r="Y21" s="35">
        <f t="shared" si="9"/>
        <v>11.462124179771777</v>
      </c>
      <c r="Z21" s="35">
        <f t="shared" si="10"/>
        <v>13.729699631340964</v>
      </c>
      <c r="AA21" s="376">
        <v>19072.590493470001</v>
      </c>
      <c r="AB21" s="376">
        <v>20606.263542799999</v>
      </c>
      <c r="AC21" s="376">
        <v>24117.585771630002</v>
      </c>
      <c r="AD21" s="35">
        <f t="shared" si="11"/>
        <v>8.0412414341674889</v>
      </c>
      <c r="AE21" s="35">
        <f t="shared" si="12"/>
        <v>17.040072410686435</v>
      </c>
      <c r="AF21" s="49">
        <v>30010.700754860001</v>
      </c>
      <c r="AG21" s="49">
        <v>33297.718819890004</v>
      </c>
      <c r="AH21" s="49">
        <v>38019.362652230004</v>
      </c>
      <c r="AI21" s="35">
        <f t="shared" si="13"/>
        <v>10.952820102002093</v>
      </c>
      <c r="AJ21" s="35">
        <f t="shared" si="14"/>
        <v>14.180081998649044</v>
      </c>
      <c r="AK21" s="49">
        <f t="shared" si="15"/>
        <v>870262.72046532994</v>
      </c>
      <c r="AL21" s="49">
        <f t="shared" si="15"/>
        <v>944040.95243663003</v>
      </c>
      <c r="AM21" s="49">
        <f t="shared" si="16"/>
        <v>1076780.1015743802</v>
      </c>
      <c r="AN21" s="35">
        <f t="shared" si="17"/>
        <v>8.4776964744451817</v>
      </c>
      <c r="AO21" s="35">
        <f t="shared" si="18"/>
        <v>14.060740563758586</v>
      </c>
    </row>
    <row r="22" spans="1:50" ht="15.75">
      <c r="A22" s="36" t="s">
        <v>141</v>
      </c>
      <c r="B22" s="49">
        <v>38678.460534700003</v>
      </c>
      <c r="C22" s="49">
        <v>38075.843407339999</v>
      </c>
      <c r="D22" s="49">
        <v>38097.279999999999</v>
      </c>
      <c r="E22" s="35">
        <f t="shared" si="1"/>
        <v>-1.5580173539207323</v>
      </c>
      <c r="F22" s="35">
        <f t="shared" si="2"/>
        <v>5.6299718513571406E-2</v>
      </c>
      <c r="G22" s="375">
        <v>29594.699999999997</v>
      </c>
      <c r="H22" s="374">
        <v>30098.949999999997</v>
      </c>
      <c r="I22" s="374">
        <v>29816.536493119998</v>
      </c>
      <c r="J22" s="35">
        <f t="shared" si="3"/>
        <v>1.7038523789732523</v>
      </c>
      <c r="K22" s="35">
        <f t="shared" si="4"/>
        <v>-0.93828358424462976</v>
      </c>
      <c r="L22" s="49">
        <v>126855.68192812</v>
      </c>
      <c r="M22" s="49">
        <v>148127.18304189001</v>
      </c>
      <c r="N22" s="49">
        <v>137103.10999999999</v>
      </c>
      <c r="O22" s="35">
        <f t="shared" si="5"/>
        <v>16.768268311247596</v>
      </c>
      <c r="P22" s="35">
        <f t="shared" si="6"/>
        <v>-7.4423024967486384</v>
      </c>
      <c r="Q22" s="49">
        <v>41753.185178690001</v>
      </c>
      <c r="R22" s="49">
        <v>35815.328754090006</v>
      </c>
      <c r="S22" s="49">
        <v>33879.462175410001</v>
      </c>
      <c r="T22" s="35">
        <f t="shared" si="7"/>
        <v>-14.221325628662598</v>
      </c>
      <c r="U22" s="35">
        <f t="shared" si="8"/>
        <v>-5.4051341870174383</v>
      </c>
      <c r="V22" s="376">
        <v>40609.99</v>
      </c>
      <c r="W22" s="376">
        <v>38756.468879940003</v>
      </c>
      <c r="X22" s="376">
        <v>35440.641741929998</v>
      </c>
      <c r="Y22" s="35">
        <f t="shared" si="9"/>
        <v>-4.5641998928342389</v>
      </c>
      <c r="Z22" s="35">
        <f t="shared" si="10"/>
        <v>-8.5555450066459713</v>
      </c>
      <c r="AA22" s="376">
        <v>4881.3411259200002</v>
      </c>
      <c r="AB22" s="376">
        <v>4998.9709635199997</v>
      </c>
      <c r="AC22" s="376">
        <v>4703.1882030100005</v>
      </c>
      <c r="AD22" s="35">
        <f t="shared" si="11"/>
        <v>2.4097852324924247</v>
      </c>
      <c r="AE22" s="35">
        <f t="shared" si="12"/>
        <v>-5.9168729458217371</v>
      </c>
      <c r="AF22" s="49">
        <v>10067.09173604</v>
      </c>
      <c r="AG22" s="49">
        <v>10360.76354224</v>
      </c>
      <c r="AH22" s="49">
        <v>10196.152218859999</v>
      </c>
      <c r="AI22" s="35">
        <f t="shared" si="13"/>
        <v>2.9171464202383248</v>
      </c>
      <c r="AJ22" s="35">
        <f t="shared" si="14"/>
        <v>-1.5887952920544279</v>
      </c>
      <c r="AK22" s="49">
        <f t="shared" si="15"/>
        <v>292440.45050347003</v>
      </c>
      <c r="AL22" s="49">
        <f t="shared" si="15"/>
        <v>306233.50858902</v>
      </c>
      <c r="AM22" s="49">
        <f t="shared" si="16"/>
        <v>289236.37083232997</v>
      </c>
      <c r="AN22" s="35">
        <f t="shared" si="17"/>
        <v>4.7165356440272319</v>
      </c>
      <c r="AO22" s="35">
        <f t="shared" si="18"/>
        <v>-5.550384683571977</v>
      </c>
    </row>
    <row r="23" spans="1:50" ht="15.75">
      <c r="A23" s="92" t="s">
        <v>34</v>
      </c>
      <c r="B23" s="93">
        <f>SUM(B5:B22)</f>
        <v>568913.41194776993</v>
      </c>
      <c r="C23" s="93">
        <f t="shared" ref="C23:D23" si="20">SUM(C5:C22)</f>
        <v>578936.66080969002</v>
      </c>
      <c r="D23" s="93">
        <f t="shared" si="20"/>
        <v>613389.07999999996</v>
      </c>
      <c r="E23" s="35">
        <f t="shared" si="1"/>
        <v>1.7618232672005121</v>
      </c>
      <c r="F23" s="35">
        <f t="shared" si="2"/>
        <v>5.9509824688119437</v>
      </c>
      <c r="G23" s="93">
        <f>SUM(G5:G22)</f>
        <v>450213.24999999994</v>
      </c>
      <c r="H23" s="93">
        <f>SUM(H5:H22)</f>
        <v>478537.94000000006</v>
      </c>
      <c r="I23" s="93">
        <f>SUM(I5:I22)</f>
        <v>495860.68350589002</v>
      </c>
      <c r="J23" s="35">
        <f t="shared" si="3"/>
        <v>6.2913941337799741</v>
      </c>
      <c r="K23" s="35">
        <f t="shared" si="4"/>
        <v>3.619931056227216</v>
      </c>
      <c r="L23" s="93">
        <f>SUM(L5:L22)</f>
        <v>2750134.8561262097</v>
      </c>
      <c r="M23" s="93">
        <f>SUM(M5:M22)</f>
        <v>2984676.8974146601</v>
      </c>
      <c r="N23" s="93">
        <f>SUM(N5:N22)</f>
        <v>3323315.75</v>
      </c>
      <c r="O23" s="35">
        <f t="shared" si="5"/>
        <v>8.5283832814955929</v>
      </c>
      <c r="P23" s="35">
        <f t="shared" si="6"/>
        <v>11.345913283902533</v>
      </c>
      <c r="Q23" s="93">
        <f>SUM(Q5:Q22)</f>
        <v>355156.78442816</v>
      </c>
      <c r="R23" s="93">
        <f t="shared" ref="R23:S23" si="21">SUM(R5:R22)</f>
        <v>349070.45551140001</v>
      </c>
      <c r="S23" s="93">
        <f t="shared" si="21"/>
        <v>356925.71497332997</v>
      </c>
      <c r="T23" s="35">
        <f t="shared" si="7"/>
        <v>-1.7137019996843463</v>
      </c>
      <c r="U23" s="35">
        <f t="shared" si="8"/>
        <v>2.250336382786017</v>
      </c>
      <c r="V23" s="93">
        <f>SUM(V5:V22)</f>
        <v>553341.85700000008</v>
      </c>
      <c r="W23" s="93">
        <f>SUM(W5:W22)</f>
        <v>560900.99621457001</v>
      </c>
      <c r="X23" s="93">
        <f>SUM(X5:X22)</f>
        <v>577276.08593923016</v>
      </c>
      <c r="Y23" s="35">
        <f t="shared" si="9"/>
        <v>1.3660884530862347</v>
      </c>
      <c r="Z23" s="35">
        <f t="shared" si="10"/>
        <v>2.9194260368893907</v>
      </c>
      <c r="AA23" s="93">
        <f>SUM(AA5:AA22)</f>
        <v>57936.692378110005</v>
      </c>
      <c r="AB23" s="93">
        <f t="shared" ref="AB23" si="22">SUM(AB5:AB22)</f>
        <v>59234.411469860002</v>
      </c>
      <c r="AC23" s="93">
        <f>SUM(AC5:AC22)</f>
        <v>62119.948242470004</v>
      </c>
      <c r="AD23" s="35">
        <f t="shared" si="11"/>
        <v>2.2398915755851903</v>
      </c>
      <c r="AE23" s="35">
        <f t="shared" si="12"/>
        <v>4.8713859072918098</v>
      </c>
      <c r="AF23" s="93">
        <f>SUM(AF5:AF22)</f>
        <v>151712.92621917996</v>
      </c>
      <c r="AG23" s="93">
        <f t="shared" ref="AG23:AH23" si="23">SUM(AG5:AG22)</f>
        <v>152845.97397766</v>
      </c>
      <c r="AH23" s="93">
        <f t="shared" si="23"/>
        <v>157404.06242288998</v>
      </c>
      <c r="AI23" s="35">
        <f t="shared" si="13"/>
        <v>0.74683666495438672</v>
      </c>
      <c r="AJ23" s="35">
        <f t="shared" si="14"/>
        <v>2.9821449179264619</v>
      </c>
      <c r="AK23" s="189">
        <f t="shared" si="15"/>
        <v>4887409.7780994307</v>
      </c>
      <c r="AL23" s="189">
        <f t="shared" si="15"/>
        <v>5164203.3353978405</v>
      </c>
      <c r="AM23" s="93">
        <f t="shared" ref="AM23" si="24">SUM(AM5:AM22)</f>
        <v>5586291.325083809</v>
      </c>
      <c r="AN23" s="130">
        <f t="shared" si="17"/>
        <v>5.66339983479034</v>
      </c>
      <c r="AO23" s="130">
        <f t="shared" si="18"/>
        <v>8.1733417968417683</v>
      </c>
    </row>
    <row r="24" spans="1:50" ht="15.75">
      <c r="A24" s="50" t="s">
        <v>95</v>
      </c>
      <c r="J24" s="110">
        <v>0</v>
      </c>
      <c r="K24" s="110">
        <v>0</v>
      </c>
    </row>
    <row r="25" spans="1:50" ht="15.75">
      <c r="A25" s="52" t="s">
        <v>96</v>
      </c>
    </row>
    <row r="28" spans="1:50" ht="18">
      <c r="D28" s="491"/>
      <c r="E28" s="482"/>
      <c r="F28" s="550"/>
    </row>
    <row r="29" spans="1:50" ht="18">
      <c r="D29" s="492"/>
      <c r="E29" s="551"/>
      <c r="F29" s="552"/>
    </row>
    <row r="30" spans="1:50" ht="18">
      <c r="D30" s="492"/>
      <c r="E30" s="551"/>
      <c r="F30" s="552"/>
    </row>
    <row r="31" spans="1:50" ht="18">
      <c r="D31" s="492"/>
      <c r="E31" s="551"/>
      <c r="F31" s="552"/>
    </row>
    <row r="32" spans="1:50" ht="18">
      <c r="D32" s="492"/>
      <c r="E32" s="551"/>
      <c r="F32" s="552"/>
    </row>
    <row r="33" spans="1:6" ht="18">
      <c r="D33" s="492"/>
      <c r="E33" s="551"/>
      <c r="F33" s="552"/>
    </row>
    <row r="34" spans="1:6" ht="18">
      <c r="D34" s="492"/>
      <c r="E34" s="551"/>
      <c r="F34" s="552"/>
    </row>
    <row r="35" spans="1:6" ht="18">
      <c r="D35" s="492"/>
      <c r="E35" s="551"/>
      <c r="F35" s="552"/>
    </row>
    <row r="36" spans="1:6" ht="18">
      <c r="D36" s="553"/>
      <c r="E36" s="554"/>
      <c r="F36" s="555"/>
    </row>
    <row r="44" spans="1:6">
      <c r="A44" s="308"/>
    </row>
  </sheetData>
  <customSheetViews>
    <customSheetView guid="{57D09834-7566-4B23-A236-55447A728EA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3"/>
    </customSheetView>
  </customSheetViews>
  <mergeCells count="11">
    <mergeCell ref="AK3:AO3"/>
    <mergeCell ref="A1:AO1"/>
    <mergeCell ref="A2:AO2"/>
    <mergeCell ref="A3:A4"/>
    <mergeCell ref="B3:F3"/>
    <mergeCell ref="G3:K3"/>
    <mergeCell ref="L3:P3"/>
    <mergeCell ref="Q3:U3"/>
    <mergeCell ref="V3:Z3"/>
    <mergeCell ref="AA3:AE3"/>
    <mergeCell ref="AF3:AJ3"/>
  </mergeCells>
  <hyperlinks>
    <hyperlink ref="L4" r:id="rId4" display="cf=j=@)^&amp;÷^*                        -;fpg–kf}if_ "/>
    <hyperlink ref="Q4" r:id="rId5" display="cf=j=@)^&amp;÷^*                        -;fpg–kf}if_ "/>
    <hyperlink ref="B4" r:id="rId6" display="cf=j=@)^&amp;÷^*                        -;fpg–kf}if_ "/>
    <hyperlink ref="G4" r:id="rId7" display="cf=j=@)^&amp;÷^*                        -;fpg–kf}if_ "/>
    <hyperlink ref="V4" r:id="rId8" display="cf=j=@)^&amp;÷^*                        -;fpg–kf}if_ "/>
    <hyperlink ref="AA4" r:id="rId9" display="cf=j=@)^&amp;÷^*                        -;fpg–kf}if_ "/>
    <hyperlink ref="AF4" r:id="rId10" display="cf=j=@)^&amp;÷^*                        -;fpg–kf}if_ "/>
    <hyperlink ref="AK4" r:id="rId11" display="cf=j=@)^&amp;÷^*                        -;fpg–kf}if_ "/>
  </hyperlinks>
  <pageMargins left="0.7" right="0.7" top="0.75" bottom="0.75" header="0.3" footer="0.3"/>
  <pageSetup paperSize="9" scale="22" orientation="landscape" horizontalDpi="300" verticalDpi="3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  <pageSetUpPr fitToPage="1"/>
  </sheetPr>
  <dimension ref="A1:M53"/>
  <sheetViews>
    <sheetView view="pageBreakPreview" zoomScale="95" zoomScaleSheetLayoutView="95" workbookViewId="0">
      <selection activeCell="A41" sqref="A41"/>
    </sheetView>
  </sheetViews>
  <sheetFormatPr defaultColWidth="13.7109375" defaultRowHeight="15"/>
  <cols>
    <col min="1" max="1" width="22.42578125" bestFit="1" customWidth="1"/>
    <col min="2" max="2" width="16.140625" bestFit="1" customWidth="1"/>
  </cols>
  <sheetData>
    <row r="1" spans="1:13" ht="18">
      <c r="A1" s="624" t="s">
        <v>272</v>
      </c>
      <c r="B1" s="624"/>
      <c r="C1" s="624"/>
      <c r="D1" s="624"/>
      <c r="E1" s="624"/>
      <c r="F1" s="624"/>
    </row>
    <row r="2" spans="1:13" ht="18">
      <c r="A2" s="624" t="s">
        <v>0</v>
      </c>
      <c r="B2" s="624"/>
      <c r="C2" s="624"/>
      <c r="D2" s="624"/>
      <c r="E2" s="624"/>
      <c r="F2" s="624"/>
    </row>
    <row r="3" spans="1:13" ht="16.5" customHeight="1">
      <c r="A3" s="317"/>
      <c r="B3" s="317"/>
      <c r="C3" s="317"/>
      <c r="D3" s="317"/>
      <c r="E3" s="317"/>
      <c r="F3" s="2" t="s">
        <v>1</v>
      </c>
    </row>
    <row r="4" spans="1:13" ht="15.75">
      <c r="A4" s="625" t="s">
        <v>2</v>
      </c>
      <c r="B4" s="626" t="s">
        <v>3</v>
      </c>
      <c r="C4" s="626"/>
      <c r="D4" s="626"/>
      <c r="E4" s="626"/>
      <c r="F4" s="626"/>
    </row>
    <row r="5" spans="1:13">
      <c r="A5" s="625"/>
      <c r="B5" s="3" t="s">
        <v>4</v>
      </c>
      <c r="C5" s="3" t="s">
        <v>481</v>
      </c>
      <c r="D5" s="3" t="s">
        <v>482</v>
      </c>
      <c r="E5" s="627" t="s">
        <v>478</v>
      </c>
      <c r="F5" s="627" t="s">
        <v>479</v>
      </c>
    </row>
    <row r="6" spans="1:13" ht="30">
      <c r="A6" s="625"/>
      <c r="B6" s="356" t="s">
        <v>477</v>
      </c>
      <c r="C6" s="356" t="s">
        <v>520</v>
      </c>
      <c r="D6" s="316" t="s">
        <v>553</v>
      </c>
      <c r="E6" s="627"/>
      <c r="F6" s="627"/>
    </row>
    <row r="7" spans="1:13" ht="16.5">
      <c r="A7" s="34" t="s">
        <v>9</v>
      </c>
      <c r="B7" s="5">
        <f>'Table 1b '!Q44</f>
        <v>4275840.5277270554</v>
      </c>
      <c r="C7" s="5">
        <f>'Table 1b '!R44</f>
        <v>4227845.71153</v>
      </c>
      <c r="D7" s="5">
        <f>'Table 1b '!S44</f>
        <v>4114214.1094401376</v>
      </c>
      <c r="E7" s="6">
        <f t="shared" ref="E7:F40" si="0">IFERROR(C7/B7*100-100,0)</f>
        <v>-1.1224650658935644</v>
      </c>
      <c r="F7" s="6">
        <f t="shared" si="0"/>
        <v>-2.6876951015495081</v>
      </c>
      <c r="G7" s="377"/>
      <c r="H7" s="377"/>
      <c r="I7" s="377"/>
    </row>
    <row r="8" spans="1:13" ht="16.5">
      <c r="A8" s="319" t="s">
        <v>10</v>
      </c>
      <c r="B8" s="5">
        <f>'Table 1b '!Q45</f>
        <v>1447928</v>
      </c>
      <c r="C8" s="5">
        <f>'Table 1b '!R45</f>
        <v>1438989</v>
      </c>
      <c r="D8" s="5">
        <f>'Table 1b '!S45</f>
        <v>1419714</v>
      </c>
      <c r="E8" s="7">
        <f t="shared" si="0"/>
        <v>-0.61736495184842966</v>
      </c>
      <c r="F8" s="7">
        <f t="shared" si="0"/>
        <v>-1.3394820947206654</v>
      </c>
      <c r="G8" s="172"/>
      <c r="H8" s="172"/>
      <c r="I8" s="172"/>
      <c r="J8" s="623"/>
      <c r="K8" s="623"/>
      <c r="L8" s="623"/>
      <c r="M8" s="623"/>
    </row>
    <row r="9" spans="1:13" ht="16.5">
      <c r="A9" s="319" t="s">
        <v>11</v>
      </c>
      <c r="B9" s="5">
        <f>'Table 1b '!Q46</f>
        <v>997820.58840808959</v>
      </c>
      <c r="C9" s="5">
        <f>'Table 1b '!R46</f>
        <v>955122.08339999989</v>
      </c>
      <c r="D9" s="5">
        <f>'Table 1b '!S46</f>
        <v>920704.91330801719</v>
      </c>
      <c r="E9" s="7">
        <f t="shared" si="0"/>
        <v>-4.279176587868406</v>
      </c>
      <c r="F9" s="7">
        <f t="shared" si="0"/>
        <v>-3.6034315078828456</v>
      </c>
      <c r="G9" s="172"/>
      <c r="H9" s="172"/>
      <c r="I9" s="172"/>
      <c r="J9" s="446"/>
      <c r="K9" s="447"/>
      <c r="L9" s="378"/>
      <c r="M9" s="378"/>
    </row>
    <row r="10" spans="1:13" ht="17.25">
      <c r="A10" s="320" t="s">
        <v>12</v>
      </c>
      <c r="B10" s="5">
        <f>'Table 1b '!Q47</f>
        <v>707221.49800000002</v>
      </c>
      <c r="C10" s="5">
        <f>'Table 1b '!R47</f>
        <v>715120.57637000002</v>
      </c>
      <c r="D10" s="5">
        <f>'Table 1b '!S47</f>
        <v>689116.8</v>
      </c>
      <c r="E10" s="7">
        <f t="shared" si="0"/>
        <v>1.1169171740873765</v>
      </c>
      <c r="F10" s="7">
        <f t="shared" si="0"/>
        <v>-3.6362785842349581</v>
      </c>
      <c r="G10" s="172"/>
      <c r="H10" s="172"/>
      <c r="I10" s="172"/>
      <c r="J10" s="448"/>
      <c r="K10" s="450"/>
      <c r="L10" s="450"/>
      <c r="M10" s="449"/>
    </row>
    <row r="11" spans="1:13" ht="17.25">
      <c r="A11" s="319" t="s">
        <v>13</v>
      </c>
      <c r="B11" s="5">
        <f>'Table 1b '!Q48</f>
        <v>275953.93100553186</v>
      </c>
      <c r="C11" s="5">
        <f>'Table 1b '!R48</f>
        <v>254019.52776</v>
      </c>
      <c r="D11" s="5">
        <f>'Table 1b '!S48</f>
        <v>233685.63833508873</v>
      </c>
      <c r="E11" s="7">
        <f t="shared" si="0"/>
        <v>-7.9485743020968727</v>
      </c>
      <c r="F11" s="7">
        <f t="shared" si="0"/>
        <v>-8.0048528568728443</v>
      </c>
      <c r="G11" s="172"/>
      <c r="H11" s="172"/>
      <c r="I11" s="172"/>
      <c r="J11" s="448"/>
      <c r="K11" s="450"/>
      <c r="L11" s="450"/>
      <c r="M11" s="449"/>
    </row>
    <row r="12" spans="1:13" ht="17.25">
      <c r="A12" s="319" t="s">
        <v>14</v>
      </c>
      <c r="B12" s="5">
        <f>'Table 1b '!Q49</f>
        <v>22152.885882734085</v>
      </c>
      <c r="C12" s="5">
        <f>'Table 1b '!R49</f>
        <v>19437.655999999999</v>
      </c>
      <c r="D12" s="5">
        <f>'Table 1b '!S49</f>
        <v>19398.5</v>
      </c>
      <c r="E12" s="7">
        <f t="shared" si="0"/>
        <v>-12.256777275462468</v>
      </c>
      <c r="F12" s="7">
        <f t="shared" si="0"/>
        <v>-0.20144404242979874</v>
      </c>
      <c r="G12" s="172"/>
      <c r="H12" s="172"/>
      <c r="I12" s="172"/>
      <c r="J12" s="448"/>
      <c r="K12" s="450"/>
      <c r="L12" s="450"/>
      <c r="M12" s="449"/>
    </row>
    <row r="13" spans="1:13" ht="17.25">
      <c r="A13" s="319" t="s">
        <v>15</v>
      </c>
      <c r="B13" s="5">
        <f>'Table 1b '!Q50</f>
        <v>16653.37443070018</v>
      </c>
      <c r="C13" s="5">
        <f>'Table 1b '!R50</f>
        <v>13114.147999999999</v>
      </c>
      <c r="D13" s="5">
        <f>'Table 1b '!S50</f>
        <v>11306.427797031902</v>
      </c>
      <c r="E13" s="7">
        <f t="shared" si="0"/>
        <v>-21.252308025787755</v>
      </c>
      <c r="F13" s="7">
        <f t="shared" si="0"/>
        <v>-13.784503598465548</v>
      </c>
      <c r="G13" s="172"/>
      <c r="H13" s="172"/>
      <c r="I13" s="172"/>
      <c r="J13" s="448"/>
      <c r="K13" s="450"/>
      <c r="L13" s="450"/>
      <c r="M13" s="449"/>
    </row>
    <row r="14" spans="1:13" ht="17.25">
      <c r="A14" s="24" t="s">
        <v>16</v>
      </c>
      <c r="B14" s="5">
        <f>'Table 1b '!Q51</f>
        <v>215295.5</v>
      </c>
      <c r="C14" s="5">
        <f>'Table 1b '!R51</f>
        <v>219895.15</v>
      </c>
      <c r="D14" s="5">
        <f>'Table 1b '!S51</f>
        <v>220152.4</v>
      </c>
      <c r="E14" s="7">
        <f t="shared" si="0"/>
        <v>2.1364357360000668</v>
      </c>
      <c r="F14" s="7">
        <f t="shared" si="0"/>
        <v>0.11698757339577526</v>
      </c>
      <c r="G14" s="172"/>
      <c r="H14" s="172"/>
      <c r="I14" s="172"/>
      <c r="J14" s="448"/>
      <c r="K14" s="450"/>
      <c r="L14" s="450"/>
      <c r="M14" s="449"/>
    </row>
    <row r="15" spans="1:13" ht="17.25">
      <c r="A15" s="24" t="s">
        <v>17</v>
      </c>
      <c r="B15" s="5">
        <f>'Table 1b '!Q52</f>
        <v>48037.75</v>
      </c>
      <c r="C15" s="5">
        <f>'Table 1b '!R52</f>
        <v>54197.95</v>
      </c>
      <c r="D15" s="5">
        <f>'Table 1b '!S52</f>
        <v>55467.18</v>
      </c>
      <c r="E15" s="7">
        <f t="shared" si="0"/>
        <v>12.823664722015479</v>
      </c>
      <c r="F15" s="7">
        <f t="shared" si="0"/>
        <v>2.3418413427076104</v>
      </c>
      <c r="G15" s="172"/>
      <c r="H15" s="172"/>
      <c r="I15" s="172"/>
      <c r="J15" s="448"/>
      <c r="K15" s="450"/>
      <c r="L15" s="450"/>
      <c r="M15" s="449"/>
    </row>
    <row r="16" spans="1:13" ht="16.5">
      <c r="A16" s="24" t="s">
        <v>18</v>
      </c>
      <c r="B16" s="5">
        <f>'Table 1b '!Q53</f>
        <v>7239</v>
      </c>
      <c r="C16" s="5">
        <f>'Table 1b '!R53</f>
        <v>7170</v>
      </c>
      <c r="D16" s="5">
        <f>'Table 1b '!S53</f>
        <v>7187</v>
      </c>
      <c r="E16" s="7">
        <f t="shared" si="0"/>
        <v>-0.95317032739328056</v>
      </c>
      <c r="F16" s="7">
        <f t="shared" si="0"/>
        <v>0.23709902370990221</v>
      </c>
      <c r="G16" s="172"/>
      <c r="H16" s="172"/>
      <c r="I16" s="172"/>
    </row>
    <row r="17" spans="1:9" ht="16.5">
      <c r="A17" s="24" t="s">
        <v>19</v>
      </c>
      <c r="B17" s="5">
        <f>'Table 1b '!Q54</f>
        <v>722</v>
      </c>
      <c r="C17" s="5">
        <f>'Table 1b '!R54</f>
        <v>699</v>
      </c>
      <c r="D17" s="5">
        <f>'Table 1b '!S54</f>
        <v>653.5</v>
      </c>
      <c r="E17" s="7">
        <f t="shared" si="0"/>
        <v>-3.1855955678670398</v>
      </c>
      <c r="F17" s="7">
        <f t="shared" si="0"/>
        <v>-6.5092989985693777</v>
      </c>
      <c r="G17" s="172"/>
      <c r="H17" s="172"/>
      <c r="I17" s="172"/>
    </row>
    <row r="18" spans="1:9" ht="19.5" customHeight="1">
      <c r="A18" s="24" t="s">
        <v>20</v>
      </c>
      <c r="B18" s="5">
        <f>'Table 1b '!Q55</f>
        <v>26826</v>
      </c>
      <c r="C18" s="5">
        <f>'Table 1b '!R55</f>
        <v>25504</v>
      </c>
      <c r="D18" s="5">
        <f>'Table 1b '!S55</f>
        <v>31647.05</v>
      </c>
      <c r="E18" s="7">
        <f t="shared" si="0"/>
        <v>-4.9280548721389721</v>
      </c>
      <c r="F18" s="7">
        <f t="shared" si="0"/>
        <v>24.086613864491852</v>
      </c>
      <c r="G18" s="172"/>
      <c r="H18" s="172"/>
      <c r="I18" s="172"/>
    </row>
    <row r="19" spans="1:9" ht="16.5">
      <c r="A19" s="24" t="s">
        <v>22</v>
      </c>
      <c r="B19" s="71">
        <v>229893</v>
      </c>
      <c r="C19" s="71">
        <v>254645.41999999998</v>
      </c>
      <c r="D19" s="71">
        <v>246472.28</v>
      </c>
      <c r="E19" s="7">
        <f t="shared" si="0"/>
        <v>10.766930702544215</v>
      </c>
      <c r="F19" s="7">
        <f t="shared" si="0"/>
        <v>-3.2096159436128886</v>
      </c>
      <c r="G19" s="172"/>
      <c r="H19" s="172"/>
      <c r="I19" s="172"/>
    </row>
    <row r="20" spans="1:9" ht="16.5">
      <c r="A20" s="24" t="s">
        <v>21</v>
      </c>
      <c r="B20" s="71">
        <v>280097</v>
      </c>
      <c r="C20" s="71">
        <v>269931.19999999995</v>
      </c>
      <c r="D20" s="71">
        <v>267974.7</v>
      </c>
      <c r="E20" s="7">
        <f t="shared" si="0"/>
        <v>-3.6293855342970573</v>
      </c>
      <c r="F20" s="7">
        <f t="shared" si="0"/>
        <v>-0.72481432305710314</v>
      </c>
      <c r="G20" s="172"/>
      <c r="H20" s="172"/>
      <c r="I20" s="172"/>
    </row>
    <row r="21" spans="1:9" ht="16.5">
      <c r="A21" s="34" t="s">
        <v>23</v>
      </c>
      <c r="B21" s="5">
        <f>'Table 1b '!Q58</f>
        <v>314728.49</v>
      </c>
      <c r="C21" s="5">
        <f>'Table 1b '!R58</f>
        <v>320007.3</v>
      </c>
      <c r="D21" s="5">
        <f>'Table 1b '!S58</f>
        <v>338098.43</v>
      </c>
      <c r="E21" s="6">
        <f t="shared" si="0"/>
        <v>1.6772583886511114</v>
      </c>
      <c r="F21" s="6">
        <f t="shared" si="0"/>
        <v>5.653349157972329</v>
      </c>
      <c r="G21" s="377"/>
      <c r="H21" s="377"/>
      <c r="I21" s="377"/>
    </row>
    <row r="22" spans="1:9" ht="16.5">
      <c r="A22" s="24" t="s">
        <v>24</v>
      </c>
      <c r="B22" s="5">
        <f>'Table 1b '!Q59</f>
        <v>306088.49</v>
      </c>
      <c r="C22" s="5">
        <f>'Table 1b '!R59</f>
        <v>311096.3</v>
      </c>
      <c r="D22" s="5">
        <f>'Table 1b '!S59</f>
        <v>327846.93</v>
      </c>
      <c r="E22" s="7">
        <f t="shared" si="0"/>
        <v>1.6360660931745485</v>
      </c>
      <c r="F22" s="7">
        <f t="shared" si="0"/>
        <v>5.3843874067290471</v>
      </c>
      <c r="G22" s="172"/>
      <c r="H22" s="172"/>
      <c r="I22" s="172"/>
    </row>
    <row r="23" spans="1:9" ht="16.5">
      <c r="A23" s="24" t="s">
        <v>25</v>
      </c>
      <c r="B23" s="5">
        <f>'Table 1b '!Q60</f>
        <v>8640</v>
      </c>
      <c r="C23" s="5">
        <f>'Table 1b '!R60</f>
        <v>8911</v>
      </c>
      <c r="D23" s="5">
        <f>'Table 1b '!S60</f>
        <v>10251.5</v>
      </c>
      <c r="E23" s="7">
        <f t="shared" si="0"/>
        <v>3.1365740740740762</v>
      </c>
      <c r="F23" s="7">
        <f t="shared" si="0"/>
        <v>15.043205027494096</v>
      </c>
      <c r="G23" s="172"/>
      <c r="H23" s="172"/>
      <c r="I23" s="172"/>
    </row>
    <row r="24" spans="1:9" ht="16.5">
      <c r="A24" s="34" t="s">
        <v>354</v>
      </c>
      <c r="B24" s="5">
        <f>'Table 1b '!Q61</f>
        <v>185142.34</v>
      </c>
      <c r="C24" s="5">
        <f>'Table 1b '!R61</f>
        <v>179026.61</v>
      </c>
      <c r="D24" s="5">
        <f>'Table 1b '!S61</f>
        <v>164223.76999999999</v>
      </c>
      <c r="E24" s="6">
        <f t="shared" si="0"/>
        <v>-3.3032584550892068</v>
      </c>
      <c r="F24" s="6">
        <f t="shared" si="0"/>
        <v>-8.2685138259613922</v>
      </c>
      <c r="G24" s="377"/>
      <c r="H24" s="377"/>
      <c r="I24" s="377"/>
    </row>
    <row r="25" spans="1:9" ht="16.5">
      <c r="A25" s="24" t="s">
        <v>26</v>
      </c>
      <c r="B25" s="5">
        <f>'Table 1b '!Q62</f>
        <v>33668.589999999997</v>
      </c>
      <c r="C25" s="5">
        <f>'Table 1b '!R62</f>
        <v>30765.1</v>
      </c>
      <c r="D25" s="5">
        <f>'Table 1b '!S62</f>
        <v>31924.5</v>
      </c>
      <c r="E25" s="7">
        <f t="shared" si="0"/>
        <v>-8.6237350598881619</v>
      </c>
      <c r="F25" s="7">
        <f t="shared" si="0"/>
        <v>3.7685559286334325</v>
      </c>
      <c r="G25" s="172"/>
      <c r="H25" s="172"/>
      <c r="I25" s="172"/>
    </row>
    <row r="26" spans="1:9" ht="16.5">
      <c r="A26" s="24" t="s">
        <v>27</v>
      </c>
      <c r="B26" s="5">
        <f>'Table 1b '!Q63</f>
        <v>71259</v>
      </c>
      <c r="C26" s="5">
        <f>'Table 1b '!R63</f>
        <v>67822.14</v>
      </c>
      <c r="D26" s="5">
        <f>'Table 1b '!S63</f>
        <v>51736</v>
      </c>
      <c r="E26" s="7">
        <f t="shared" si="0"/>
        <v>-4.8230539300299</v>
      </c>
      <c r="F26" s="7">
        <f t="shared" si="0"/>
        <v>-23.718125084227665</v>
      </c>
      <c r="G26" s="172"/>
      <c r="H26" s="172"/>
      <c r="I26" s="172"/>
    </row>
    <row r="27" spans="1:9" ht="16.5">
      <c r="A27" s="24" t="s">
        <v>28</v>
      </c>
      <c r="B27" s="5">
        <f>'Table 1b '!Q64</f>
        <v>28570.5</v>
      </c>
      <c r="C27" s="5">
        <f>'Table 1b '!R64</f>
        <v>28989.48</v>
      </c>
      <c r="D27" s="5">
        <f>'Table 1b '!S64</f>
        <v>27280.7</v>
      </c>
      <c r="E27" s="7">
        <f t="shared" si="0"/>
        <v>1.4664776605239638</v>
      </c>
      <c r="F27" s="7">
        <f t="shared" si="0"/>
        <v>-5.894483102146026</v>
      </c>
      <c r="G27" s="172"/>
      <c r="H27" s="172"/>
      <c r="I27" s="172"/>
    </row>
    <row r="28" spans="1:9" ht="16.5">
      <c r="A28" s="24" t="s">
        <v>29</v>
      </c>
      <c r="B28" s="5">
        <f>'Table 1b '!Q65</f>
        <v>12091.25</v>
      </c>
      <c r="C28" s="5">
        <f>'Table 1b '!R65</f>
        <v>10664.79</v>
      </c>
      <c r="D28" s="5">
        <f>'Table 1b '!S65</f>
        <v>11368.650000000001</v>
      </c>
      <c r="E28" s="7">
        <f t="shared" si="0"/>
        <v>-11.797456838622963</v>
      </c>
      <c r="F28" s="7">
        <f t="shared" si="0"/>
        <v>6.599848660873775</v>
      </c>
      <c r="G28" s="172"/>
      <c r="H28" s="172"/>
      <c r="I28" s="172"/>
    </row>
    <row r="29" spans="1:9" ht="16.5" customHeight="1">
      <c r="A29" s="24" t="s">
        <v>30</v>
      </c>
      <c r="B29" s="5">
        <f>'Table 1b '!Q66</f>
        <v>39586</v>
      </c>
      <c r="C29" s="5">
        <f>'Table 1b '!R66</f>
        <v>40785.1</v>
      </c>
      <c r="D29" s="5">
        <f>'Table 1b '!S66</f>
        <v>41914.129999999997</v>
      </c>
      <c r="E29" s="7">
        <f t="shared" si="0"/>
        <v>3.0291011973930182</v>
      </c>
      <c r="F29" s="7">
        <f t="shared" si="0"/>
        <v>2.7682413430394774</v>
      </c>
      <c r="G29" s="172"/>
      <c r="H29" s="172"/>
      <c r="I29" s="172"/>
    </row>
    <row r="30" spans="1:9" ht="16.5">
      <c r="A30" s="34" t="s">
        <v>362</v>
      </c>
      <c r="B30" s="5">
        <f>'Table 1b '!Q67</f>
        <v>82897.100000000006</v>
      </c>
      <c r="C30" s="5">
        <f>'Table 1b '!R67</f>
        <v>83547.98</v>
      </c>
      <c r="D30" s="5">
        <f>'Table 1b '!S67</f>
        <v>86228.32</v>
      </c>
      <c r="E30" s="6">
        <f t="shared" si="0"/>
        <v>0.78516618796071214</v>
      </c>
      <c r="F30" s="6">
        <f t="shared" si="0"/>
        <v>3.2081445894921927</v>
      </c>
      <c r="G30" s="377"/>
      <c r="H30" s="377"/>
      <c r="I30" s="377"/>
    </row>
    <row r="31" spans="1:9" ht="16.5" hidden="1">
      <c r="A31" s="24" t="s">
        <v>355</v>
      </c>
      <c r="B31" s="5">
        <f>'Table 1b '!Q68</f>
        <v>7812.6</v>
      </c>
      <c r="C31" s="5">
        <f>'Table 1b '!R68</f>
        <v>8169.48</v>
      </c>
      <c r="D31" s="5">
        <f>'Table 1b '!S68</f>
        <v>10138.299999999999</v>
      </c>
      <c r="E31" s="6">
        <f t="shared" si="0"/>
        <v>4.5680055295292021</v>
      </c>
      <c r="F31" s="6">
        <f t="shared" si="0"/>
        <v>24.09969789998874</v>
      </c>
      <c r="G31" s="172"/>
    </row>
    <row r="32" spans="1:9" ht="16.5" hidden="1">
      <c r="A32" s="24" t="s">
        <v>356</v>
      </c>
      <c r="B32" s="5">
        <f>'Table 1b '!Q69</f>
        <v>12321.7</v>
      </c>
      <c r="C32" s="5">
        <f>'Table 1b '!R69</f>
        <v>14377</v>
      </c>
      <c r="D32" s="5">
        <f>'Table 1b '!S69</f>
        <v>13444.02</v>
      </c>
      <c r="E32" s="6">
        <f t="shared" si="0"/>
        <v>16.680328201465699</v>
      </c>
      <c r="F32" s="6">
        <f t="shared" si="0"/>
        <v>-6.4893927801349349</v>
      </c>
      <c r="G32" s="172"/>
    </row>
    <row r="33" spans="1:9" ht="16.5" hidden="1">
      <c r="A33" s="24" t="s">
        <v>357</v>
      </c>
      <c r="B33" s="5">
        <f>'Table 1b '!Q70</f>
        <v>21159.3</v>
      </c>
      <c r="C33" s="5">
        <f>'Table 1b '!R70</f>
        <v>21506.55</v>
      </c>
      <c r="D33" s="5">
        <f>'Table 1b '!S70</f>
        <v>21257.200000000001</v>
      </c>
      <c r="E33" s="6">
        <f t="shared" si="0"/>
        <v>1.6411223433667459</v>
      </c>
      <c r="F33" s="6">
        <f t="shared" si="0"/>
        <v>-1.1594142249686712</v>
      </c>
      <c r="G33" s="172"/>
    </row>
    <row r="34" spans="1:9" ht="16.5" hidden="1">
      <c r="A34" s="24" t="s">
        <v>358</v>
      </c>
      <c r="B34" s="5">
        <f>'Table 1b '!Q71</f>
        <v>17439.001</v>
      </c>
      <c r="C34" s="5">
        <f>'Table 1b '!R71</f>
        <v>17540.001</v>
      </c>
      <c r="D34" s="5">
        <f>'Table 1b '!S71</f>
        <v>18088.099999999999</v>
      </c>
      <c r="E34" s="6">
        <f t="shared" si="0"/>
        <v>0.57916161596642723</v>
      </c>
      <c r="F34" s="6">
        <f t="shared" si="0"/>
        <v>3.1248515892330744</v>
      </c>
      <c r="G34" s="172"/>
    </row>
    <row r="35" spans="1:9" ht="16.5" hidden="1">
      <c r="A35" s="24" t="s">
        <v>359</v>
      </c>
      <c r="B35" s="5">
        <f>'Table 1b '!Q72</f>
        <v>7585.6</v>
      </c>
      <c r="C35" s="5">
        <f>'Table 1b '!R72</f>
        <v>8595.4500000000007</v>
      </c>
      <c r="D35" s="5">
        <f>'Table 1b '!S72</f>
        <v>9290.0499999999993</v>
      </c>
      <c r="E35" s="6">
        <f t="shared" si="0"/>
        <v>13.312724108837799</v>
      </c>
      <c r="F35" s="6">
        <f t="shared" si="0"/>
        <v>8.081019609211836</v>
      </c>
      <c r="G35" s="172"/>
    </row>
    <row r="36" spans="1:9" ht="16.5" hidden="1">
      <c r="A36" s="24" t="s">
        <v>361</v>
      </c>
      <c r="B36" s="5">
        <f>'Table 1b '!Q73</f>
        <v>12509.8</v>
      </c>
      <c r="C36" s="5">
        <f>'Table 1b '!R73</f>
        <v>12034.5</v>
      </c>
      <c r="D36" s="5">
        <f>'Table 1b '!S73</f>
        <v>3140.15</v>
      </c>
      <c r="E36" s="6">
        <f t="shared" si="0"/>
        <v>-3.7994212537370657</v>
      </c>
      <c r="F36" s="6">
        <f t="shared" si="0"/>
        <v>-73.9071004196269</v>
      </c>
      <c r="G36" s="172"/>
    </row>
    <row r="37" spans="1:9" ht="16.5">
      <c r="A37" s="34" t="s">
        <v>31</v>
      </c>
      <c r="B37" s="5">
        <f>'Table 1b '!Q74</f>
        <v>14833.351000000001</v>
      </c>
      <c r="C37" s="5">
        <f>'Table 1b '!R74</f>
        <v>14895.351000000001</v>
      </c>
      <c r="D37" s="5">
        <f>'Table 1b '!S74</f>
        <v>15376.6</v>
      </c>
      <c r="E37" s="6">
        <f t="shared" si="0"/>
        <v>0.41797703027455668</v>
      </c>
      <c r="F37" s="6">
        <f t="shared" si="0"/>
        <v>3.230867134315929</v>
      </c>
      <c r="G37" s="377"/>
      <c r="H37" s="377"/>
      <c r="I37" s="377"/>
    </row>
    <row r="38" spans="1:9" ht="16.5">
      <c r="A38" s="34" t="s">
        <v>32</v>
      </c>
      <c r="B38" s="5">
        <f>'Table 1b '!Q75</f>
        <v>1992.751</v>
      </c>
      <c r="C38" s="5">
        <f>'Table 1b '!R75</f>
        <v>2121.0509999999999</v>
      </c>
      <c r="D38" s="5">
        <f>'Table 1b '!S75</f>
        <v>2917.55</v>
      </c>
      <c r="E38" s="6">
        <f t="shared" si="0"/>
        <v>6.4383357479183161</v>
      </c>
      <c r="F38" s="6">
        <f t="shared" si="0"/>
        <v>37.552090920963252</v>
      </c>
      <c r="G38" s="377"/>
      <c r="H38" s="377"/>
      <c r="I38" s="377"/>
    </row>
    <row r="39" spans="1:9" ht="16.5">
      <c r="A39" s="34" t="s">
        <v>554</v>
      </c>
      <c r="B39" s="5">
        <f>'Table 1b '!Q76</f>
        <v>19090</v>
      </c>
      <c r="C39" s="5">
        <f>'Table 1b '!R76</f>
        <v>20349</v>
      </c>
      <c r="D39" s="5">
        <f>'Table 1b '!S76</f>
        <v>21438</v>
      </c>
      <c r="E39" s="6">
        <f t="shared" si="0"/>
        <v>6.5950759559979133</v>
      </c>
      <c r="F39" s="6">
        <f t="shared" si="0"/>
        <v>5.3516143299425067</v>
      </c>
      <c r="G39" s="377"/>
      <c r="H39" s="377"/>
      <c r="I39" s="377"/>
    </row>
    <row r="40" spans="1:9" ht="16.5">
      <c r="A40" s="34" t="s">
        <v>34</v>
      </c>
      <c r="B40" s="5">
        <f>'Table 1b '!Q77</f>
        <v>4894524.559727055</v>
      </c>
      <c r="C40" s="5">
        <f>'Table 1b '!R77</f>
        <v>4847793.0035299994</v>
      </c>
      <c r="D40" s="5">
        <f>'Table 1b '!S77</f>
        <v>4742496.7794401385</v>
      </c>
      <c r="E40" s="6">
        <f t="shared" si="0"/>
        <v>-0.95477212601139172</v>
      </c>
      <c r="F40" s="6">
        <f t="shared" si="0"/>
        <v>-2.1720445574550666</v>
      </c>
      <c r="G40" s="172"/>
    </row>
    <row r="41" spans="1:9" ht="15.75">
      <c r="A41" s="12" t="s">
        <v>574</v>
      </c>
    </row>
    <row r="46" spans="1:9">
      <c r="D46" s="623"/>
      <c r="E46" s="623"/>
      <c r="F46" s="623"/>
      <c r="G46" s="623"/>
    </row>
    <row r="47" spans="1:9">
      <c r="D47" s="446"/>
      <c r="E47" s="447"/>
      <c r="F47" s="447"/>
      <c r="G47" s="378"/>
    </row>
    <row r="48" spans="1:9" ht="16.5">
      <c r="D48" s="448"/>
      <c r="E48" s="449"/>
      <c r="F48" s="449"/>
      <c r="G48" s="449"/>
    </row>
    <row r="49" spans="4:7" ht="16.5">
      <c r="D49" s="448"/>
      <c r="E49" s="449"/>
      <c r="F49" s="449"/>
      <c r="G49" s="449"/>
    </row>
    <row r="50" spans="4:7" ht="16.5">
      <c r="D50" s="448"/>
      <c r="E50" s="449"/>
      <c r="F50" s="449"/>
      <c r="G50" s="449"/>
    </row>
    <row r="51" spans="4:7" ht="16.5">
      <c r="D51" s="448"/>
      <c r="E51" s="449"/>
      <c r="F51" s="449"/>
      <c r="G51" s="449"/>
    </row>
    <row r="52" spans="4:7" ht="16.5">
      <c r="D52" s="448"/>
      <c r="E52" s="449"/>
      <c r="F52" s="449"/>
      <c r="G52" s="449"/>
    </row>
    <row r="53" spans="4:7" ht="16.5">
      <c r="D53" s="448"/>
      <c r="E53" s="449"/>
      <c r="F53" s="449"/>
      <c r="G53" s="449"/>
    </row>
  </sheetData>
  <mergeCells count="8">
    <mergeCell ref="D46:G46"/>
    <mergeCell ref="J8:M8"/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33" top="0.75" bottom="0.75" header="0.3" footer="0.3"/>
  <pageSetup paperSize="9" scale="98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/>
    <pageSetUpPr fitToPage="1"/>
  </sheetPr>
  <dimension ref="A1:F19"/>
  <sheetViews>
    <sheetView view="pageBreakPreview" zoomScale="115" zoomScaleSheetLayoutView="115" workbookViewId="0">
      <selection activeCell="D8" sqref="D8"/>
    </sheetView>
  </sheetViews>
  <sheetFormatPr defaultRowHeight="15"/>
  <cols>
    <col min="1" max="1" width="36.140625" bestFit="1" customWidth="1"/>
    <col min="2" max="2" width="16.7109375" customWidth="1"/>
    <col min="3" max="3" width="15.85546875" customWidth="1"/>
    <col min="4" max="4" width="16.42578125" customWidth="1"/>
    <col min="5" max="5" width="13.5703125" customWidth="1"/>
    <col min="6" max="6" width="11.140625" customWidth="1"/>
  </cols>
  <sheetData>
    <row r="1" spans="1:6">
      <c r="A1" s="615" t="s">
        <v>206</v>
      </c>
      <c r="B1" s="615"/>
      <c r="C1" s="615"/>
      <c r="D1" s="615"/>
      <c r="E1" s="615"/>
      <c r="F1" s="615"/>
    </row>
    <row r="2" spans="1:6" ht="18">
      <c r="A2" s="650" t="s">
        <v>202</v>
      </c>
      <c r="B2" s="650"/>
      <c r="C2" s="650"/>
      <c r="D2" s="650"/>
      <c r="E2" s="650"/>
      <c r="F2" s="650"/>
    </row>
    <row r="3" spans="1:6" ht="15.75" thickBot="1"/>
    <row r="4" spans="1:6" ht="15.75">
      <c r="A4" s="616" t="s">
        <v>79</v>
      </c>
      <c r="B4" s="618" t="s">
        <v>3</v>
      </c>
      <c r="C4" s="618"/>
      <c r="D4" s="618"/>
      <c r="E4" s="618"/>
      <c r="F4" s="619"/>
    </row>
    <row r="5" spans="1:6">
      <c r="A5" s="617"/>
      <c r="B5" s="220" t="s">
        <v>4</v>
      </c>
      <c r="C5" s="220" t="s">
        <v>481</v>
      </c>
      <c r="D5" s="220" t="s">
        <v>482</v>
      </c>
      <c r="E5" s="620" t="s">
        <v>478</v>
      </c>
      <c r="F5" s="621" t="s">
        <v>479</v>
      </c>
    </row>
    <row r="6" spans="1:6" ht="30">
      <c r="A6" s="617"/>
      <c r="B6" s="385" t="s">
        <v>477</v>
      </c>
      <c r="C6" s="385" t="s">
        <v>520</v>
      </c>
      <c r="D6" s="385" t="s">
        <v>553</v>
      </c>
      <c r="E6" s="620"/>
      <c r="F6" s="621"/>
    </row>
    <row r="7" spans="1:6" ht="15.75">
      <c r="A7" s="224" t="s">
        <v>416</v>
      </c>
      <c r="B7" s="49">
        <v>39</v>
      </c>
      <c r="C7" s="49">
        <v>40</v>
      </c>
      <c r="D7" s="49">
        <v>40</v>
      </c>
      <c r="E7" s="35">
        <f>(C7/B7-1)*100</f>
        <v>2.564102564102555</v>
      </c>
      <c r="F7" s="35">
        <f>(D7/C7-1)*100</f>
        <v>0</v>
      </c>
    </row>
    <row r="8" spans="1:6" ht="15.75">
      <c r="A8" s="223" t="s">
        <v>417</v>
      </c>
      <c r="B8" s="49">
        <v>9</v>
      </c>
      <c r="C8" s="49">
        <v>9</v>
      </c>
      <c r="D8" s="49">
        <v>9</v>
      </c>
      <c r="E8" s="35">
        <f>(C8/B8-1)*100</f>
        <v>0</v>
      </c>
      <c r="F8" s="35">
        <f t="shared" ref="F8:F12" si="0">(D8/C8-1)*100</f>
        <v>0</v>
      </c>
    </row>
    <row r="9" spans="1:6" ht="15.75">
      <c r="A9" s="223" t="s">
        <v>418</v>
      </c>
      <c r="B9" s="49">
        <v>30</v>
      </c>
      <c r="C9" s="49">
        <v>31</v>
      </c>
      <c r="D9" s="49">
        <v>31</v>
      </c>
      <c r="E9" s="35">
        <f t="shared" ref="E9:E12" si="1">(C9/B9-1)*100</f>
        <v>3.3333333333333437</v>
      </c>
      <c r="F9" s="35">
        <f t="shared" si="0"/>
        <v>0</v>
      </c>
    </row>
    <row r="10" spans="1:6" ht="15.75">
      <c r="A10" s="228" t="s">
        <v>475</v>
      </c>
      <c r="B10" s="49">
        <v>13593</v>
      </c>
      <c r="C10" s="49">
        <v>11208</v>
      </c>
      <c r="D10" s="588">
        <v>13708</v>
      </c>
      <c r="E10" s="35">
        <f t="shared" si="1"/>
        <v>-17.545795630103733</v>
      </c>
      <c r="F10" s="35">
        <f t="shared" si="0"/>
        <v>22.305496074232689</v>
      </c>
    </row>
    <row r="11" spans="1:6" ht="15.75">
      <c r="A11" s="223" t="s">
        <v>417</v>
      </c>
      <c r="B11" s="49">
        <v>2008</v>
      </c>
      <c r="C11" s="49">
        <v>2008</v>
      </c>
      <c r="D11" s="588">
        <v>2008</v>
      </c>
      <c r="E11" s="35">
        <f t="shared" si="1"/>
        <v>0</v>
      </c>
      <c r="F11" s="35">
        <f t="shared" si="0"/>
        <v>0</v>
      </c>
    </row>
    <row r="12" spans="1:6" ht="15.75">
      <c r="A12" s="223" t="s">
        <v>418</v>
      </c>
      <c r="B12" s="49">
        <v>11585</v>
      </c>
      <c r="C12" s="49">
        <v>9200</v>
      </c>
      <c r="D12" s="588">
        <v>11700</v>
      </c>
      <c r="E12" s="35">
        <f t="shared" si="1"/>
        <v>-20.586965904186449</v>
      </c>
      <c r="F12" s="35">
        <f t="shared" si="0"/>
        <v>27.173913043478272</v>
      </c>
    </row>
    <row r="13" spans="1:6">
      <c r="A13" s="227"/>
      <c r="B13" s="226"/>
      <c r="C13" s="226"/>
      <c r="D13" s="226"/>
      <c r="E13" s="226"/>
      <c r="F13" s="225"/>
    </row>
    <row r="14" spans="1:6" ht="15.75">
      <c r="A14" s="313"/>
      <c r="B14" s="389" t="s">
        <v>507</v>
      </c>
      <c r="C14" s="389" t="s">
        <v>506</v>
      </c>
      <c r="D14" s="389" t="s">
        <v>525</v>
      </c>
      <c r="E14" s="314"/>
      <c r="F14" s="315"/>
    </row>
    <row r="15" spans="1:6" ht="15.75">
      <c r="A15" s="224" t="s">
        <v>205</v>
      </c>
      <c r="B15" s="49">
        <v>614869</v>
      </c>
      <c r="C15" s="49">
        <v>1014882</v>
      </c>
      <c r="D15" s="49">
        <v>1147567</v>
      </c>
      <c r="E15" s="35">
        <f t="shared" ref="E15:F18" si="2">(C15/B15-1)*100</f>
        <v>65.056621817004938</v>
      </c>
      <c r="F15" s="35">
        <f t="shared" si="2"/>
        <v>13.073933718402731</v>
      </c>
    </row>
    <row r="16" spans="1:6" ht="15.75">
      <c r="A16" s="224" t="s">
        <v>413</v>
      </c>
      <c r="B16" s="49">
        <v>209334</v>
      </c>
      <c r="C16" s="49">
        <v>319936</v>
      </c>
      <c r="D16" s="49">
        <v>317772</v>
      </c>
      <c r="E16" s="35">
        <f t="shared" si="2"/>
        <v>52.835182053560345</v>
      </c>
      <c r="F16" s="35">
        <f t="shared" si="2"/>
        <v>-0.67638527705541351</v>
      </c>
    </row>
    <row r="17" spans="1:6" ht="15.75">
      <c r="A17" s="224" t="s">
        <v>414</v>
      </c>
      <c r="B17" s="49">
        <v>9599</v>
      </c>
      <c r="C17" s="49">
        <v>60878</v>
      </c>
      <c r="D17" s="49">
        <v>101879</v>
      </c>
      <c r="E17" s="35">
        <f t="shared" si="2"/>
        <v>534.21189707261169</v>
      </c>
      <c r="F17" s="35">
        <f t="shared" si="2"/>
        <v>67.34945300436938</v>
      </c>
    </row>
    <row r="18" spans="1:6" ht="16.5" thickBot="1">
      <c r="A18" s="224" t="s">
        <v>415</v>
      </c>
      <c r="B18" s="49">
        <v>395936</v>
      </c>
      <c r="C18" s="49">
        <v>634068</v>
      </c>
      <c r="D18" s="49">
        <v>727916</v>
      </c>
      <c r="E18" s="35">
        <f t="shared" si="2"/>
        <v>60.144063687060537</v>
      </c>
      <c r="F18" s="35">
        <f t="shared" si="2"/>
        <v>14.800936177192359</v>
      </c>
    </row>
    <row r="19" spans="1:6">
      <c r="A19" s="734" t="s">
        <v>505</v>
      </c>
      <c r="B19" s="734"/>
      <c r="C19" s="734"/>
      <c r="D19" s="734"/>
      <c r="E19" s="734"/>
      <c r="F19" s="734"/>
    </row>
  </sheetData>
  <mergeCells count="7">
    <mergeCell ref="A19:F19"/>
    <mergeCell ref="A1:F1"/>
    <mergeCell ref="A2:F2"/>
    <mergeCell ref="A4:A6"/>
    <mergeCell ref="B4:F4"/>
    <mergeCell ref="E5:E6"/>
    <mergeCell ref="F5:F6"/>
  </mergeCells>
  <pageMargins left="0.7" right="0.7" top="0.75" bottom="0.75" header="0.3" footer="0.3"/>
  <pageSetup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A1:F9"/>
  <sheetViews>
    <sheetView view="pageBreakPreview" zoomScale="115" zoomScaleSheetLayoutView="115" workbookViewId="0">
      <selection activeCell="G6" sqref="G6"/>
    </sheetView>
  </sheetViews>
  <sheetFormatPr defaultColWidth="13.7109375" defaultRowHeight="15"/>
  <cols>
    <col min="1" max="1" width="23.7109375" bestFit="1" customWidth="1"/>
    <col min="5" max="5" width="11.28515625" customWidth="1"/>
    <col min="7" max="7" width="22.42578125" customWidth="1"/>
  </cols>
  <sheetData>
    <row r="1" spans="1:6" ht="18">
      <c r="A1" s="650" t="s">
        <v>453</v>
      </c>
      <c r="B1" s="650"/>
      <c r="C1" s="650"/>
      <c r="D1" s="650"/>
      <c r="E1" s="650"/>
      <c r="F1" s="650"/>
    </row>
    <row r="2" spans="1:6" ht="18">
      <c r="A2" s="650" t="s">
        <v>207</v>
      </c>
      <c r="B2" s="650"/>
      <c r="C2" s="650"/>
      <c r="D2" s="650"/>
      <c r="E2" s="650"/>
      <c r="F2" s="650"/>
    </row>
    <row r="3" spans="1:6" ht="15.75">
      <c r="A3" s="735" t="s">
        <v>79</v>
      </c>
      <c r="B3" s="626" t="s">
        <v>3</v>
      </c>
      <c r="C3" s="626"/>
      <c r="D3" s="626"/>
      <c r="E3" s="626"/>
      <c r="F3" s="626"/>
    </row>
    <row r="4" spans="1:6" ht="15" customHeight="1">
      <c r="A4" s="735"/>
      <c r="B4" s="3" t="s">
        <v>4</v>
      </c>
      <c r="C4" s="3" t="s">
        <v>481</v>
      </c>
      <c r="D4" s="3" t="s">
        <v>482</v>
      </c>
      <c r="E4" s="627" t="s">
        <v>478</v>
      </c>
      <c r="F4" s="627" t="s">
        <v>479</v>
      </c>
    </row>
    <row r="5" spans="1:6" ht="30" customHeight="1">
      <c r="A5" s="735"/>
      <c r="B5" s="139" t="s">
        <v>480</v>
      </c>
      <c r="C5" s="139" t="s">
        <v>420</v>
      </c>
      <c r="D5" s="139" t="s">
        <v>477</v>
      </c>
      <c r="E5" s="627"/>
      <c r="F5" s="627"/>
    </row>
    <row r="6" spans="1:6" ht="15.75">
      <c r="A6" s="74" t="s">
        <v>208</v>
      </c>
      <c r="B6" s="49">
        <f>'[1]Table 11b'!Q13</f>
        <v>566025</v>
      </c>
      <c r="C6" s="49">
        <f>'[1]Table 11b'!R13</f>
        <v>464708</v>
      </c>
      <c r="D6" s="49">
        <f>'[1]Table 11b'!S13</f>
        <v>538500</v>
      </c>
      <c r="E6" s="69">
        <f t="shared" ref="E6:F8" si="0">IFERROR(C6/B6*100-100,0)</f>
        <v>-17.899739410803406</v>
      </c>
      <c r="F6" s="69">
        <f t="shared" si="0"/>
        <v>15.879218778243541</v>
      </c>
    </row>
    <row r="7" spans="1:6" ht="15.75">
      <c r="A7" s="74" t="s">
        <v>209</v>
      </c>
      <c r="B7" s="49">
        <f>'[1]Table 11b'!Q14</f>
        <v>36151</v>
      </c>
      <c r="C7" s="49">
        <f>'[1]Table 11b'!R14</f>
        <v>31989</v>
      </c>
      <c r="D7" s="49">
        <f>'[1]Table 11b'!S14</f>
        <v>31592</v>
      </c>
      <c r="E7" s="69">
        <f t="shared" si="0"/>
        <v>-11.512821222096207</v>
      </c>
      <c r="F7" s="69">
        <f t="shared" si="0"/>
        <v>-1.2410516114914572</v>
      </c>
    </row>
    <row r="8" spans="1:6" ht="30">
      <c r="A8" s="94" t="s">
        <v>210</v>
      </c>
      <c r="B8" s="49">
        <f>'[1]Table 11b'!Q15</f>
        <v>40299.557491199615</v>
      </c>
      <c r="C8" s="49">
        <f>'[1]Table 11b'!R15</f>
        <v>32501.7660808949</v>
      </c>
      <c r="D8" s="390">
        <f>'[1]Table 11b'!S15</f>
        <v>26455.992716999997</v>
      </c>
      <c r="E8" s="69">
        <f t="shared" si="0"/>
        <v>-19.349570803618761</v>
      </c>
      <c r="F8" s="69">
        <f t="shared" si="0"/>
        <v>-18.601368765153708</v>
      </c>
    </row>
    <row r="9" spans="1:6">
      <c r="A9" s="4" t="s">
        <v>211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C5" r:id="rId1" display="cf=j=@)^^÷^&amp;                        -;fpg–kf}if_ "/>
    <hyperlink ref="D5" r:id="rId2" display="cf=j=@)^^÷^&amp;                        -;fpg–kf}if_ "/>
  </hyperlinks>
  <pageMargins left="0.7" right="0.43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  <pageSetUpPr fitToPage="1"/>
  </sheetPr>
  <dimension ref="A1:U17"/>
  <sheetViews>
    <sheetView view="pageBreakPreview" topLeftCell="F1" zoomScaleNormal="90" zoomScaleSheetLayoutView="100" workbookViewId="0">
      <selection activeCell="C21" sqref="C21"/>
    </sheetView>
  </sheetViews>
  <sheetFormatPr defaultColWidth="13.7109375" defaultRowHeight="15"/>
  <cols>
    <col min="1" max="1" width="23.7109375" bestFit="1" customWidth="1"/>
  </cols>
  <sheetData>
    <row r="1" spans="1:21" ht="18">
      <c r="A1" s="650" t="s">
        <v>452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</row>
    <row r="2" spans="1:21" ht="18">
      <c r="A2" s="650" t="s">
        <v>328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</row>
    <row r="3" spans="1:21" ht="15.75">
      <c r="A3" s="735" t="s">
        <v>79</v>
      </c>
      <c r="B3" s="738" t="s">
        <v>476</v>
      </c>
      <c r="C3" s="738"/>
      <c r="D3" s="738"/>
      <c r="E3" s="738"/>
      <c r="F3" s="738"/>
      <c r="G3" s="738" t="s">
        <v>419</v>
      </c>
      <c r="H3" s="738"/>
      <c r="I3" s="738"/>
      <c r="J3" s="738"/>
      <c r="K3" s="738"/>
      <c r="L3" s="738" t="s">
        <v>299</v>
      </c>
      <c r="M3" s="738"/>
      <c r="N3" s="738"/>
      <c r="O3" s="738"/>
      <c r="P3" s="738"/>
      <c r="Q3" s="738" t="s">
        <v>300</v>
      </c>
      <c r="R3" s="738"/>
      <c r="S3" s="738"/>
      <c r="T3" s="738"/>
      <c r="U3" s="738"/>
    </row>
    <row r="4" spans="1:21" ht="15" customHeight="1">
      <c r="A4" s="735"/>
      <c r="B4" s="3" t="s">
        <v>4</v>
      </c>
      <c r="C4" s="3" t="s">
        <v>481</v>
      </c>
      <c r="D4" s="3" t="s">
        <v>482</v>
      </c>
      <c r="E4" s="627" t="s">
        <v>478</v>
      </c>
      <c r="F4" s="627" t="s">
        <v>479</v>
      </c>
      <c r="G4" s="3" t="s">
        <v>4</v>
      </c>
      <c r="H4" s="3" t="s">
        <v>481</v>
      </c>
      <c r="I4" s="3" t="s">
        <v>482</v>
      </c>
      <c r="J4" s="627" t="s">
        <v>478</v>
      </c>
      <c r="K4" s="627" t="s">
        <v>479</v>
      </c>
      <c r="L4" s="3" t="s">
        <v>4</v>
      </c>
      <c r="M4" s="3" t="s">
        <v>481</v>
      </c>
      <c r="N4" s="3" t="s">
        <v>482</v>
      </c>
      <c r="O4" s="627" t="s">
        <v>478</v>
      </c>
      <c r="P4" s="627" t="s">
        <v>479</v>
      </c>
      <c r="Q4" s="3" t="s">
        <v>4</v>
      </c>
      <c r="R4" s="3" t="s">
        <v>481</v>
      </c>
      <c r="S4" s="3" t="s">
        <v>482</v>
      </c>
      <c r="T4" s="627" t="s">
        <v>478</v>
      </c>
      <c r="U4" s="627" t="s">
        <v>479</v>
      </c>
    </row>
    <row r="5" spans="1:21" ht="30">
      <c r="A5" s="735"/>
      <c r="B5" s="139" t="s">
        <v>477</v>
      </c>
      <c r="C5" s="139" t="s">
        <v>520</v>
      </c>
      <c r="D5" s="139" t="s">
        <v>553</v>
      </c>
      <c r="E5" s="627"/>
      <c r="F5" s="627"/>
      <c r="G5" s="139" t="s">
        <v>477</v>
      </c>
      <c r="H5" s="139" t="s">
        <v>520</v>
      </c>
      <c r="I5" s="139" t="s">
        <v>553</v>
      </c>
      <c r="J5" s="627"/>
      <c r="K5" s="627"/>
      <c r="L5" s="139" t="s">
        <v>477</v>
      </c>
      <c r="M5" s="139" t="s">
        <v>520</v>
      </c>
      <c r="N5" s="139" t="s">
        <v>553</v>
      </c>
      <c r="O5" s="627"/>
      <c r="P5" s="627"/>
      <c r="Q5" s="139" t="s">
        <v>477</v>
      </c>
      <c r="R5" s="139" t="s">
        <v>520</v>
      </c>
      <c r="S5" s="139" t="s">
        <v>553</v>
      </c>
      <c r="T5" s="627"/>
      <c r="U5" s="627"/>
    </row>
    <row r="6" spans="1:21" ht="15.75">
      <c r="A6" s="74" t="s">
        <v>208</v>
      </c>
      <c r="B6" s="391">
        <v>116860</v>
      </c>
      <c r="C6" s="392">
        <v>85478</v>
      </c>
      <c r="D6" s="392">
        <v>108033</v>
      </c>
      <c r="E6" s="35">
        <f t="shared" ref="E6:F8" si="0">IFERROR(C6/B6*100-100,0)</f>
        <v>-26.854355639226426</v>
      </c>
      <c r="F6" s="35">
        <f t="shared" si="0"/>
        <v>26.386906572451394</v>
      </c>
      <c r="G6" s="392">
        <v>110602</v>
      </c>
      <c r="H6" s="392">
        <v>106946</v>
      </c>
      <c r="I6" s="392">
        <v>143488</v>
      </c>
      <c r="J6" s="35">
        <f>IFERROR(H6/G6*100-100,0)</f>
        <v>-3.3055460118261948</v>
      </c>
      <c r="K6" s="35">
        <f>IFERROR(I6/H6*100-100,0)</f>
        <v>34.168645858657641</v>
      </c>
      <c r="L6" s="292">
        <v>160507</v>
      </c>
      <c r="M6" s="292">
        <v>131451</v>
      </c>
      <c r="N6" s="292">
        <v>98648</v>
      </c>
      <c r="O6" s="35">
        <f>IFERROR(M6/L6*100-100,0)</f>
        <v>-18.102637268156528</v>
      </c>
      <c r="P6" s="35">
        <f>IFERROR(N6/M6*100-100,0)</f>
        <v>-24.954545800336248</v>
      </c>
      <c r="Q6" s="393">
        <v>36829</v>
      </c>
      <c r="R6" s="393">
        <v>24478</v>
      </c>
      <c r="S6" s="393">
        <v>31305</v>
      </c>
      <c r="T6" s="35">
        <f>IFERROR(R6/Q6*100-100,0)</f>
        <v>-33.536072117081645</v>
      </c>
      <c r="U6" s="35">
        <f>IFERROR(S6/R6*100-100,0)</f>
        <v>27.890350518833245</v>
      </c>
    </row>
    <row r="7" spans="1:21" ht="15.75">
      <c r="A7" s="74" t="s">
        <v>209</v>
      </c>
      <c r="B7" s="394">
        <v>4491</v>
      </c>
      <c r="C7" s="392">
        <v>4727</v>
      </c>
      <c r="D7" s="394">
        <v>5417</v>
      </c>
      <c r="E7" s="35">
        <f t="shared" si="0"/>
        <v>5.254954353150751</v>
      </c>
      <c r="F7" s="35">
        <f t="shared" si="0"/>
        <v>14.596995980537343</v>
      </c>
      <c r="G7" s="392">
        <v>3692</v>
      </c>
      <c r="H7" s="392">
        <v>3218</v>
      </c>
      <c r="I7" s="392">
        <v>3118</v>
      </c>
      <c r="J7" s="35">
        <f t="shared" ref="J7:K8" si="1">IFERROR(H7/G7*100-100,0)</f>
        <v>-12.8385698808234</v>
      </c>
      <c r="K7" s="35">
        <f t="shared" si="1"/>
        <v>-3.1075201988813035</v>
      </c>
      <c r="L7" s="292">
        <v>16324</v>
      </c>
      <c r="M7" s="292">
        <v>13976</v>
      </c>
      <c r="N7" s="292">
        <v>13739</v>
      </c>
      <c r="O7" s="35">
        <f t="shared" ref="O7:P8" si="2">IFERROR(M7/L7*100-100,0)</f>
        <v>-14.3837294780691</v>
      </c>
      <c r="P7" s="35">
        <f t="shared" si="2"/>
        <v>-1.6957641671436789</v>
      </c>
      <c r="Q7" s="395">
        <v>2335</v>
      </c>
      <c r="R7" s="395">
        <v>1959</v>
      </c>
      <c r="S7" s="395">
        <v>1794</v>
      </c>
      <c r="T7" s="35">
        <f t="shared" ref="T7:U8" si="3">IFERROR(R7/Q7*100-100,0)</f>
        <v>-16.102783725910058</v>
      </c>
      <c r="U7" s="35">
        <f t="shared" si="3"/>
        <v>-8.4226646248085757</v>
      </c>
    </row>
    <row r="8" spans="1:21" ht="30.75" thickBot="1">
      <c r="A8" s="105" t="s">
        <v>210</v>
      </c>
      <c r="B8" s="396">
        <v>4565.1099999999997</v>
      </c>
      <c r="C8" s="397">
        <v>3828.81</v>
      </c>
      <c r="D8" s="397">
        <v>2989.71</v>
      </c>
      <c r="E8" s="35">
        <f t="shared" si="0"/>
        <v>-16.128855602603224</v>
      </c>
      <c r="F8" s="35">
        <f t="shared" si="0"/>
        <v>-21.915425419386182</v>
      </c>
      <c r="G8" s="392">
        <v>2995.784232</v>
      </c>
      <c r="H8" s="392">
        <v>3509.96</v>
      </c>
      <c r="I8" s="392">
        <v>2832.85</v>
      </c>
      <c r="J8" s="35">
        <f t="shared" si="1"/>
        <v>17.163311112587508</v>
      </c>
      <c r="K8" s="35">
        <f t="shared" si="1"/>
        <v>-19.291103032513192</v>
      </c>
      <c r="L8" s="293">
        <v>24766.21</v>
      </c>
      <c r="M8" s="293">
        <v>18270.626080894901</v>
      </c>
      <c r="N8" s="293">
        <v>13964.189999999999</v>
      </c>
      <c r="O8" s="35">
        <f t="shared" si="2"/>
        <v>-26.227605754393181</v>
      </c>
      <c r="P8" s="35">
        <f t="shared" si="2"/>
        <v>-23.570271001265937</v>
      </c>
      <c r="Q8" s="393">
        <v>2392.7474911996128</v>
      </c>
      <c r="R8" s="398">
        <v>2337.35</v>
      </c>
      <c r="S8" s="398">
        <v>2031.51</v>
      </c>
      <c r="T8" s="35">
        <f t="shared" si="3"/>
        <v>-2.3152251294113455</v>
      </c>
      <c r="U8" s="35">
        <f t="shared" si="3"/>
        <v>-13.084903844096942</v>
      </c>
    </row>
    <row r="9" spans="1:21" ht="15.75" thickTop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</row>
    <row r="10" spans="1:21" ht="15.75">
      <c r="A10" s="736" t="s">
        <v>79</v>
      </c>
      <c r="B10" s="737" t="s">
        <v>267</v>
      </c>
      <c r="C10" s="737"/>
      <c r="D10" s="737"/>
      <c r="E10" s="737"/>
      <c r="F10" s="737"/>
      <c r="G10" s="737" t="s">
        <v>301</v>
      </c>
      <c r="H10" s="737"/>
      <c r="I10" s="737"/>
      <c r="J10" s="737"/>
      <c r="K10" s="737"/>
      <c r="L10" s="737" t="s">
        <v>312</v>
      </c>
      <c r="M10" s="737"/>
      <c r="N10" s="737"/>
      <c r="O10" s="737"/>
      <c r="P10" s="737"/>
      <c r="Q10" s="737" t="s">
        <v>34</v>
      </c>
      <c r="R10" s="737"/>
      <c r="S10" s="737"/>
      <c r="T10" s="737"/>
      <c r="U10" s="737"/>
    </row>
    <row r="11" spans="1:21" ht="15" customHeight="1">
      <c r="A11" s="735"/>
      <c r="B11" s="3" t="s">
        <v>4</v>
      </c>
      <c r="C11" s="3" t="s">
        <v>481</v>
      </c>
      <c r="D11" s="3" t="s">
        <v>482</v>
      </c>
      <c r="E11" s="627" t="s">
        <v>478</v>
      </c>
      <c r="F11" s="627" t="s">
        <v>479</v>
      </c>
      <c r="G11" s="3" t="s">
        <v>4</v>
      </c>
      <c r="H11" s="3" t="s">
        <v>481</v>
      </c>
      <c r="I11" s="3" t="s">
        <v>482</v>
      </c>
      <c r="J11" s="627" t="s">
        <v>478</v>
      </c>
      <c r="K11" s="627" t="s">
        <v>479</v>
      </c>
      <c r="L11" s="3" t="s">
        <v>4</v>
      </c>
      <c r="M11" s="3" t="s">
        <v>481</v>
      </c>
      <c r="N11" s="3" t="s">
        <v>482</v>
      </c>
      <c r="O11" s="627" t="s">
        <v>478</v>
      </c>
      <c r="P11" s="627" t="s">
        <v>479</v>
      </c>
      <c r="Q11" s="3" t="s">
        <v>4</v>
      </c>
      <c r="R11" s="3" t="s">
        <v>481</v>
      </c>
      <c r="S11" s="3" t="s">
        <v>482</v>
      </c>
      <c r="T11" s="627" t="s">
        <v>478</v>
      </c>
      <c r="U11" s="627" t="s">
        <v>479</v>
      </c>
    </row>
    <row r="12" spans="1:21" ht="30">
      <c r="A12" s="735"/>
      <c r="B12" s="139" t="s">
        <v>477</v>
      </c>
      <c r="C12" s="139" t="s">
        <v>520</v>
      </c>
      <c r="D12" s="139" t="s">
        <v>553</v>
      </c>
      <c r="E12" s="627"/>
      <c r="F12" s="627"/>
      <c r="G12" s="139" t="s">
        <v>477</v>
      </c>
      <c r="H12" s="139" t="s">
        <v>520</v>
      </c>
      <c r="I12" s="139" t="s">
        <v>553</v>
      </c>
      <c r="J12" s="627"/>
      <c r="K12" s="627"/>
      <c r="L12" s="139" t="s">
        <v>477</v>
      </c>
      <c r="M12" s="139" t="s">
        <v>520</v>
      </c>
      <c r="N12" s="139" t="s">
        <v>553</v>
      </c>
      <c r="O12" s="627"/>
      <c r="P12" s="627"/>
      <c r="Q12" s="139" t="s">
        <v>477</v>
      </c>
      <c r="R12" s="139" t="s">
        <v>520</v>
      </c>
      <c r="S12" s="139" t="s">
        <v>553</v>
      </c>
      <c r="T12" s="627"/>
      <c r="U12" s="627"/>
    </row>
    <row r="13" spans="1:21" ht="15.75">
      <c r="A13" s="74" t="s">
        <v>208</v>
      </c>
      <c r="B13" s="399">
        <v>97120</v>
      </c>
      <c r="C13" s="399">
        <v>74650</v>
      </c>
      <c r="D13" s="399">
        <v>106617</v>
      </c>
      <c r="E13" s="35">
        <f>IFERROR(C13/B13*100-100,0)</f>
        <v>-23.136326194398677</v>
      </c>
      <c r="F13" s="35">
        <f>IFERROR(D13/C13*100-100,0)</f>
        <v>42.822505023442744</v>
      </c>
      <c r="G13" s="294">
        <v>17896</v>
      </c>
      <c r="H13" s="294">
        <v>17625</v>
      </c>
      <c r="I13" s="294">
        <v>17299</v>
      </c>
      <c r="J13" s="35">
        <f>IFERROR(H13/G13*100-100,0)</f>
        <v>-1.5143048725972221</v>
      </c>
      <c r="K13" s="35">
        <f>IFERROR(I13/H13*100-100,0)</f>
        <v>-1.8496453900709184</v>
      </c>
      <c r="L13" s="400">
        <v>26211</v>
      </c>
      <c r="M13" s="400">
        <v>24080</v>
      </c>
      <c r="N13" s="400">
        <v>33110</v>
      </c>
      <c r="O13" s="35">
        <f>IFERROR(M13/L13*100-100,0)</f>
        <v>-8.1301743542787364</v>
      </c>
      <c r="P13" s="35">
        <f>IFERROR(N13/M13*100-100,0)</f>
        <v>37.5</v>
      </c>
      <c r="Q13" s="49">
        <f>B6+G6+L6+Q6+B13+G13+L13</f>
        <v>566025</v>
      </c>
      <c r="R13" s="49">
        <f>C6+H6+M6+R6+C13+H13+M13</f>
        <v>464708</v>
      </c>
      <c r="S13" s="49">
        <f>D6+I6+N6+S6+D13+I13+N13</f>
        <v>538500</v>
      </c>
      <c r="T13" s="35">
        <f t="shared" ref="T13:U15" si="4">IFERROR(R13/Q13*100-100,0)</f>
        <v>-17.899739410803406</v>
      </c>
      <c r="U13" s="35">
        <f t="shared" si="4"/>
        <v>15.879218778243541</v>
      </c>
    </row>
    <row r="14" spans="1:21" ht="15.75">
      <c r="A14" s="74" t="s">
        <v>209</v>
      </c>
      <c r="B14" s="399">
        <v>6066</v>
      </c>
      <c r="C14" s="399">
        <v>5322</v>
      </c>
      <c r="D14" s="399">
        <v>4651</v>
      </c>
      <c r="E14" s="35">
        <f t="shared" ref="E14:F15" si="5">IFERROR(C14/B14*100-100,0)</f>
        <v>-12.265084075173093</v>
      </c>
      <c r="F14" s="35">
        <f t="shared" si="5"/>
        <v>-12.608042089440062</v>
      </c>
      <c r="G14" s="294">
        <v>1043</v>
      </c>
      <c r="H14" s="294">
        <v>1004</v>
      </c>
      <c r="I14" s="294">
        <v>883</v>
      </c>
      <c r="J14" s="35">
        <f t="shared" ref="J14:K15" si="6">IFERROR(H14/G14*100-100,0)</f>
        <v>-3.7392138063278964</v>
      </c>
      <c r="K14" s="35">
        <f t="shared" si="6"/>
        <v>-12.051792828685265</v>
      </c>
      <c r="L14" s="400">
        <v>2200</v>
      </c>
      <c r="M14" s="400">
        <v>1783</v>
      </c>
      <c r="N14" s="400">
        <v>1990</v>
      </c>
      <c r="O14" s="35">
        <f t="shared" ref="O14:P15" si="7">IFERROR(M14/L14*100-100,0)</f>
        <v>-18.954545454545453</v>
      </c>
      <c r="P14" s="35">
        <f t="shared" si="7"/>
        <v>11.609646662927659</v>
      </c>
      <c r="Q14" s="49">
        <f t="shared" ref="Q14:S15" si="8">B7+G7+L7+Q7+B14+G14+L14</f>
        <v>36151</v>
      </c>
      <c r="R14" s="49">
        <f t="shared" si="8"/>
        <v>31989</v>
      </c>
      <c r="S14" s="49">
        <f t="shared" si="8"/>
        <v>31592</v>
      </c>
      <c r="T14" s="35">
        <f t="shared" si="4"/>
        <v>-11.512821222096207</v>
      </c>
      <c r="U14" s="35">
        <f t="shared" si="4"/>
        <v>-1.2410516114914572</v>
      </c>
    </row>
    <row r="15" spans="1:21" ht="30">
      <c r="A15" s="94" t="s">
        <v>210</v>
      </c>
      <c r="B15" s="399">
        <v>4685.04</v>
      </c>
      <c r="C15" s="399">
        <v>3242.53</v>
      </c>
      <c r="D15" s="399">
        <v>3065.9127170000006</v>
      </c>
      <c r="E15" s="35">
        <f t="shared" si="5"/>
        <v>-30.789705103905192</v>
      </c>
      <c r="F15" s="35">
        <f t="shared" si="5"/>
        <v>-5.446897422691535</v>
      </c>
      <c r="G15" s="294">
        <v>215.841568</v>
      </c>
      <c r="H15" s="294">
        <v>414.54</v>
      </c>
      <c r="I15" s="294">
        <v>336.09000000000003</v>
      </c>
      <c r="J15" s="35">
        <f t="shared" si="6"/>
        <v>92.057537313665193</v>
      </c>
      <c r="K15" s="35">
        <f t="shared" si="6"/>
        <v>-18.924591113040961</v>
      </c>
      <c r="L15" s="400">
        <v>678.82420000000002</v>
      </c>
      <c r="M15" s="400">
        <v>897.95</v>
      </c>
      <c r="N15" s="400">
        <v>1235.73</v>
      </c>
      <c r="O15" s="35">
        <f t="shared" si="7"/>
        <v>32.280198614015234</v>
      </c>
      <c r="P15" s="35">
        <f t="shared" si="7"/>
        <v>37.616793808118473</v>
      </c>
      <c r="Q15" s="49">
        <f t="shared" si="8"/>
        <v>40299.557491199615</v>
      </c>
      <c r="R15" s="49">
        <f t="shared" si="8"/>
        <v>32501.7660808949</v>
      </c>
      <c r="S15" s="49">
        <f t="shared" si="8"/>
        <v>26455.992716999997</v>
      </c>
      <c r="T15" s="35">
        <f t="shared" si="4"/>
        <v>-19.349570803618761</v>
      </c>
      <c r="U15" s="35">
        <f t="shared" si="4"/>
        <v>-18.601368765153708</v>
      </c>
    </row>
    <row r="17" spans="1:1">
      <c r="A17" s="4" t="s">
        <v>211</v>
      </c>
    </row>
  </sheetData>
  <mergeCells count="28">
    <mergeCell ref="A1:U1"/>
    <mergeCell ref="A2:U2"/>
    <mergeCell ref="A3:A5"/>
    <mergeCell ref="B3:F3"/>
    <mergeCell ref="G3:K3"/>
    <mergeCell ref="L3:P3"/>
    <mergeCell ref="Q3:U3"/>
    <mergeCell ref="T4:T5"/>
    <mergeCell ref="U4:U5"/>
    <mergeCell ref="E4:E5"/>
    <mergeCell ref="F4:F5"/>
    <mergeCell ref="J4:J5"/>
    <mergeCell ref="K4:K5"/>
    <mergeCell ref="O4:O5"/>
    <mergeCell ref="P4:P5"/>
    <mergeCell ref="A10:A12"/>
    <mergeCell ref="B10:F10"/>
    <mergeCell ref="G10:K10"/>
    <mergeCell ref="L10:P10"/>
    <mergeCell ref="Q10:U10"/>
    <mergeCell ref="T11:T12"/>
    <mergeCell ref="U11:U12"/>
    <mergeCell ref="E11:E12"/>
    <mergeCell ref="F11:F12"/>
    <mergeCell ref="J11:J12"/>
    <mergeCell ref="K11:K12"/>
    <mergeCell ref="O11:O12"/>
    <mergeCell ref="P11:P12"/>
  </mergeCells>
  <hyperlinks>
    <hyperlink ref="D5" r:id="rId1" display="cf=j=@)^^÷^&amp;                        -;fpg–kf}if_ "/>
    <hyperlink ref="C5" r:id="rId2" display="cf=j=@)^^÷^&amp;                        -;fpg–kf}if_ "/>
    <hyperlink ref="B5" r:id="rId3" display="cf=j=@)^^÷^&amp;                        -;fpg–kf}if_ "/>
    <hyperlink ref="I5" r:id="rId4" display="cf=j=@)^^÷^&amp;                        -;fpg–kf}if_ "/>
    <hyperlink ref="H5" r:id="rId5" display="cf=j=@)^^÷^&amp;                        -;fpg–kf}if_ "/>
    <hyperlink ref="G5" r:id="rId6" display="cf=j=@)^^÷^&amp;                        -;fpg–kf}if_ "/>
    <hyperlink ref="N5" r:id="rId7" display="cf=j=@)^^÷^&amp;                        -;fpg–kf}if_ "/>
    <hyperlink ref="M5" r:id="rId8" display="cf=j=@)^^÷^&amp;                        -;fpg–kf}if_ "/>
    <hyperlink ref="L5" r:id="rId9" display="cf=j=@)^^÷^&amp;                        -;fpg–kf}if_ "/>
    <hyperlink ref="S5" r:id="rId10" display="cf=j=@)^^÷^&amp;                        -;fpg–kf}if_ "/>
    <hyperlink ref="R5" r:id="rId11" display="cf=j=@)^^÷^&amp;                        -;fpg–kf}if_ "/>
    <hyperlink ref="Q5" r:id="rId12" display="cf=j=@)^^÷^&amp;                        -;fpg–kf}if_ "/>
    <hyperlink ref="D12" r:id="rId13" display="cf=j=@)^^÷^&amp;                        -;fpg–kf}if_ "/>
    <hyperlink ref="C12" r:id="rId14" display="cf=j=@)^^÷^&amp;                        -;fpg–kf}if_ "/>
    <hyperlink ref="B12" r:id="rId15" display="cf=j=@)^^÷^&amp;                        -;fpg–kf}if_ "/>
    <hyperlink ref="I12" r:id="rId16" display="cf=j=@)^^÷^&amp;                        -;fpg–kf}if_ "/>
    <hyperlink ref="H12" r:id="rId17" display="cf=j=@)^^÷^&amp;                        -;fpg–kf}if_ "/>
    <hyperlink ref="G12" r:id="rId18" display="cf=j=@)^^÷^&amp;                        -;fpg–kf}if_ "/>
    <hyperlink ref="N12" r:id="rId19" display="cf=j=@)^^÷^&amp;                        -;fpg–kf}if_ "/>
    <hyperlink ref="M12" r:id="rId20" display="cf=j=@)^^÷^&amp;                        -;fpg–kf}if_ "/>
    <hyperlink ref="L12" r:id="rId21" display="cf=j=@)^^÷^&amp;                        -;fpg–kf}if_ "/>
    <hyperlink ref="S12" r:id="rId22" display="cf=j=@)^^÷^&amp;                        -;fpg–kf}if_ "/>
    <hyperlink ref="R12" r:id="rId23" display="cf=j=@)^^÷^&amp;                        -;fpg–kf}if_ "/>
    <hyperlink ref="Q12" r:id="rId24" display="cf=j=@)^^÷^&amp;                        -;fpg–kf}if_ "/>
  </hyperlinks>
  <pageMargins left="0.7" right="0.7" top="0.75" bottom="0.75" header="0.3" footer="0.3"/>
  <pageSetup paperSize="9" scale="43" orientation="landscape" r:id="rId2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92D050"/>
    <pageSetUpPr fitToPage="1"/>
  </sheetPr>
  <dimension ref="A1:I11"/>
  <sheetViews>
    <sheetView view="pageBreakPreview" zoomScale="115" zoomScaleNormal="115" zoomScaleSheetLayoutView="115" workbookViewId="0">
      <selection activeCell="C3" sqref="C3"/>
    </sheetView>
  </sheetViews>
  <sheetFormatPr defaultColWidth="13.7109375" defaultRowHeight="15"/>
  <cols>
    <col min="1" max="1" width="15.140625" bestFit="1" customWidth="1"/>
    <col min="2" max="3" width="13.7109375" style="188"/>
    <col min="4" max="4" width="13.7109375" style="171"/>
    <col min="5" max="6" width="13.7109375" style="188"/>
  </cols>
  <sheetData>
    <row r="1" spans="1:9" ht="18">
      <c r="A1" s="650" t="s">
        <v>451</v>
      </c>
      <c r="B1" s="650"/>
      <c r="C1" s="650"/>
      <c r="D1" s="650"/>
      <c r="E1" s="739"/>
      <c r="F1" s="739"/>
      <c r="G1" s="650"/>
      <c r="H1" s="650"/>
      <c r="I1" s="650"/>
    </row>
    <row r="2" spans="1:9" ht="18">
      <c r="A2" s="650" t="s">
        <v>319</v>
      </c>
      <c r="B2" s="650"/>
      <c r="C2" s="650"/>
      <c r="D2" s="650"/>
      <c r="E2" s="739"/>
      <c r="F2" s="739"/>
      <c r="G2" s="650"/>
      <c r="H2" s="650"/>
      <c r="I2" s="650"/>
    </row>
    <row r="3" spans="1:9" ht="18">
      <c r="A3" s="386"/>
      <c r="B3" s="401"/>
      <c r="C3" s="401"/>
      <c r="D3" s="401"/>
      <c r="E3" s="401"/>
      <c r="F3" s="401"/>
      <c r="G3" s="386"/>
      <c r="H3" s="740" t="s">
        <v>559</v>
      </c>
      <c r="I3" s="741"/>
    </row>
    <row r="4" spans="1:9" ht="18.75" customHeight="1">
      <c r="A4" s="53" t="s">
        <v>212</v>
      </c>
      <c r="B4" s="402" t="s">
        <v>476</v>
      </c>
      <c r="C4" s="402" t="s">
        <v>419</v>
      </c>
      <c r="D4" s="402" t="s">
        <v>299</v>
      </c>
      <c r="E4" s="402" t="s">
        <v>300</v>
      </c>
      <c r="F4" s="402" t="s">
        <v>267</v>
      </c>
      <c r="G4" s="54" t="s">
        <v>301</v>
      </c>
      <c r="H4" s="54" t="s">
        <v>491</v>
      </c>
      <c r="I4" s="54" t="s">
        <v>3</v>
      </c>
    </row>
    <row r="5" spans="1:9">
      <c r="A5" s="55" t="s">
        <v>213</v>
      </c>
      <c r="B5" s="403">
        <v>763</v>
      </c>
      <c r="C5" s="403">
        <v>586</v>
      </c>
      <c r="D5" s="403">
        <v>1843</v>
      </c>
      <c r="E5" s="403">
        <v>608</v>
      </c>
      <c r="F5" s="403">
        <v>748</v>
      </c>
      <c r="G5" s="403">
        <v>217</v>
      </c>
      <c r="H5" s="403">
        <v>334</v>
      </c>
      <c r="I5" s="56">
        <f t="shared" ref="I5:I10" si="0">SUM(B5:H5)</f>
        <v>5099</v>
      </c>
    </row>
    <row r="6" spans="1:9">
      <c r="A6" s="55" t="s">
        <v>214</v>
      </c>
      <c r="B6" s="403">
        <v>196</v>
      </c>
      <c r="C6" s="403">
        <v>84</v>
      </c>
      <c r="D6" s="403">
        <v>332</v>
      </c>
      <c r="E6" s="403">
        <v>191</v>
      </c>
      <c r="F6" s="403">
        <v>256</v>
      </c>
      <c r="G6" s="403">
        <v>21</v>
      </c>
      <c r="H6" s="403">
        <v>52</v>
      </c>
      <c r="I6" s="56">
        <f t="shared" si="0"/>
        <v>1132</v>
      </c>
    </row>
    <row r="7" spans="1:9">
      <c r="A7" s="55" t="s">
        <v>215</v>
      </c>
      <c r="B7" s="403">
        <v>36</v>
      </c>
      <c r="C7" s="403">
        <v>53</v>
      </c>
      <c r="D7" s="403">
        <v>109</v>
      </c>
      <c r="E7" s="403">
        <v>37</v>
      </c>
      <c r="F7" s="403">
        <v>47</v>
      </c>
      <c r="G7" s="403">
        <v>3</v>
      </c>
      <c r="H7" s="403">
        <v>6</v>
      </c>
      <c r="I7" s="56">
        <f t="shared" si="0"/>
        <v>291</v>
      </c>
    </row>
    <row r="8" spans="1:9">
      <c r="A8" s="55" t="s">
        <v>216</v>
      </c>
      <c r="B8" s="403">
        <v>856</v>
      </c>
      <c r="C8" s="403">
        <v>1033</v>
      </c>
      <c r="D8" s="403">
        <v>754</v>
      </c>
      <c r="E8" s="403">
        <v>563</v>
      </c>
      <c r="F8" s="403">
        <v>1096</v>
      </c>
      <c r="G8" s="403">
        <v>238</v>
      </c>
      <c r="H8" s="403">
        <v>464</v>
      </c>
      <c r="I8" s="56">
        <f t="shared" si="0"/>
        <v>5004</v>
      </c>
    </row>
    <row r="9" spans="1:9">
      <c r="A9" s="74" t="s">
        <v>217</v>
      </c>
      <c r="B9" s="403">
        <v>0</v>
      </c>
      <c r="C9" s="403">
        <v>0</v>
      </c>
      <c r="D9" s="403">
        <v>1</v>
      </c>
      <c r="E9" s="403">
        <v>0</v>
      </c>
      <c r="F9" s="403"/>
      <c r="G9" s="403"/>
      <c r="H9" s="403"/>
      <c r="I9" s="56">
        <f t="shared" si="0"/>
        <v>1</v>
      </c>
    </row>
    <row r="10" spans="1:9">
      <c r="A10" s="95" t="s">
        <v>34</v>
      </c>
      <c r="B10" s="404">
        <f t="shared" ref="B10:H10" si="1">SUM(B5:B9)</f>
        <v>1851</v>
      </c>
      <c r="C10" s="404">
        <f t="shared" si="1"/>
        <v>1756</v>
      </c>
      <c r="D10" s="403">
        <f>SUM(D5:D9)</f>
        <v>3039</v>
      </c>
      <c r="E10" s="404">
        <f t="shared" si="1"/>
        <v>1399</v>
      </c>
      <c r="F10" s="404">
        <f t="shared" si="1"/>
        <v>2147</v>
      </c>
      <c r="G10" s="56">
        <f t="shared" si="1"/>
        <v>479</v>
      </c>
      <c r="H10" s="56">
        <f t="shared" si="1"/>
        <v>856</v>
      </c>
      <c r="I10" s="56">
        <f t="shared" si="0"/>
        <v>11527</v>
      </c>
    </row>
    <row r="11" spans="1:9">
      <c r="A11" s="4" t="s">
        <v>95</v>
      </c>
      <c r="D11" s="403"/>
    </row>
  </sheetData>
  <mergeCells count="3">
    <mergeCell ref="A1:I1"/>
    <mergeCell ref="A2:I2"/>
    <mergeCell ref="H3:I3"/>
  </mergeCells>
  <pageMargins left="0.7" right="0.34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M33"/>
  <sheetViews>
    <sheetView view="pageBreakPreview" zoomScale="95" zoomScaleSheetLayoutView="95" workbookViewId="0">
      <selection activeCell="G20" sqref="G20"/>
    </sheetView>
  </sheetViews>
  <sheetFormatPr defaultRowHeight="15.75"/>
  <cols>
    <col min="1" max="1" width="35.28515625" style="143" bestFit="1" customWidth="1"/>
    <col min="2" max="2" width="14.5703125" bestFit="1" customWidth="1"/>
    <col min="3" max="3" width="14.7109375" customWidth="1"/>
    <col min="4" max="4" width="17.42578125" customWidth="1"/>
    <col min="5" max="5" width="12.140625" customWidth="1"/>
    <col min="6" max="6" width="12.5703125" customWidth="1"/>
    <col min="7" max="7" width="14.5703125" bestFit="1" customWidth="1"/>
    <col min="8" max="8" width="14.7109375" customWidth="1"/>
    <col min="9" max="9" width="20.85546875" customWidth="1"/>
    <col min="10" max="10" width="12.28515625" customWidth="1"/>
    <col min="11" max="11" width="12.140625" customWidth="1"/>
  </cols>
  <sheetData>
    <row r="1" spans="1:13" ht="18">
      <c r="A1" s="742" t="s">
        <v>422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</row>
    <row r="2" spans="1:13" ht="18">
      <c r="A2" s="742" t="s">
        <v>218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</row>
    <row r="3" spans="1:13" ht="18">
      <c r="A3" s="141"/>
      <c r="B3" s="388"/>
      <c r="C3" s="388"/>
      <c r="D3" s="388"/>
      <c r="E3" s="388"/>
      <c r="F3" s="388"/>
      <c r="G3" s="388"/>
      <c r="H3" s="388"/>
      <c r="I3" s="388"/>
      <c r="J3" s="388"/>
      <c r="K3" s="140" t="s">
        <v>423</v>
      </c>
    </row>
    <row r="4" spans="1:13">
      <c r="A4" s="743" t="s">
        <v>35</v>
      </c>
      <c r="B4" s="744" t="s">
        <v>219</v>
      </c>
      <c r="C4" s="744"/>
      <c r="D4" s="744"/>
      <c r="E4" s="744"/>
      <c r="F4" s="744"/>
      <c r="G4" s="744" t="s">
        <v>220</v>
      </c>
      <c r="H4" s="744"/>
      <c r="I4" s="744"/>
      <c r="J4" s="744"/>
      <c r="K4" s="744"/>
    </row>
    <row r="5" spans="1:13" ht="15" customHeight="1">
      <c r="A5" s="743"/>
      <c r="B5" s="3" t="s">
        <v>4</v>
      </c>
      <c r="C5" s="3" t="s">
        <v>481</v>
      </c>
      <c r="D5" s="3" t="s">
        <v>482</v>
      </c>
      <c r="E5" s="627" t="s">
        <v>478</v>
      </c>
      <c r="F5" s="627" t="s">
        <v>479</v>
      </c>
      <c r="G5" s="3" t="s">
        <v>4</v>
      </c>
      <c r="H5" s="3" t="s">
        <v>481</v>
      </c>
      <c r="I5" s="3" t="s">
        <v>482</v>
      </c>
      <c r="J5" s="627" t="s">
        <v>478</v>
      </c>
      <c r="K5" s="627" t="s">
        <v>479</v>
      </c>
    </row>
    <row r="6" spans="1:13" ht="30">
      <c r="A6" s="743"/>
      <c r="B6" s="139" t="s">
        <v>477</v>
      </c>
      <c r="C6" s="139" t="s">
        <v>520</v>
      </c>
      <c r="D6" s="139" t="s">
        <v>553</v>
      </c>
      <c r="E6" s="627"/>
      <c r="F6" s="627"/>
      <c r="G6" s="139" t="s">
        <v>477</v>
      </c>
      <c r="H6" s="139" t="s">
        <v>520</v>
      </c>
      <c r="I6" s="139" t="s">
        <v>553</v>
      </c>
      <c r="J6" s="627"/>
      <c r="K6" s="627"/>
    </row>
    <row r="7" spans="1:13" ht="15">
      <c r="A7" s="251" t="s">
        <v>476</v>
      </c>
      <c r="B7" s="167">
        <v>421522.14724061999</v>
      </c>
      <c r="C7" s="167">
        <f>47790.31*10</f>
        <v>477903.1</v>
      </c>
      <c r="D7" s="167">
        <f>55303.786016541*10</f>
        <v>553037.86016540998</v>
      </c>
      <c r="E7" s="168">
        <f t="shared" ref="E7:F14" si="0">IFERROR(C7/B7*100-100,0)</f>
        <v>13.375561196122803</v>
      </c>
      <c r="F7" s="168">
        <f t="shared" si="0"/>
        <v>15.72175618141209</v>
      </c>
      <c r="G7" s="167">
        <v>557682.90905834001</v>
      </c>
      <c r="H7" s="167">
        <f>57893.67*10</f>
        <v>578936.69999999995</v>
      </c>
      <c r="I7" s="167">
        <f>61338.956153368*10</f>
        <v>613389.56153368007</v>
      </c>
      <c r="J7" s="168">
        <f t="shared" ref="J7:K14" si="1">IFERROR(H7/G7*100-100,0)</f>
        <v>3.8110888098664191</v>
      </c>
      <c r="K7" s="168">
        <f t="shared" si="1"/>
        <v>5.9510584721404172</v>
      </c>
    </row>
    <row r="8" spans="1:13" ht="15">
      <c r="A8" s="299" t="s">
        <v>419</v>
      </c>
      <c r="B8" s="300">
        <v>296463.90379822999</v>
      </c>
      <c r="C8" s="300">
        <v>349458.06</v>
      </c>
      <c r="D8" s="167">
        <v>407737.14999999997</v>
      </c>
      <c r="E8" s="301">
        <f t="shared" si="0"/>
        <v>17.875416036428234</v>
      </c>
      <c r="F8" s="301">
        <f t="shared" si="0"/>
        <v>16.676991224640787</v>
      </c>
      <c r="G8" s="300">
        <v>450213.88595253002</v>
      </c>
      <c r="H8" s="300">
        <v>478537.91</v>
      </c>
      <c r="I8" s="167">
        <v>495860.68000000005</v>
      </c>
      <c r="J8" s="301">
        <f t="shared" si="1"/>
        <v>6.2912373276857068</v>
      </c>
      <c r="K8" s="301">
        <f t="shared" si="1"/>
        <v>3.6199368196346455</v>
      </c>
    </row>
    <row r="9" spans="1:13" ht="15">
      <c r="A9" s="251" t="s">
        <v>299</v>
      </c>
      <c r="B9" s="167">
        <v>3868394.9066494708</v>
      </c>
      <c r="C9" s="167">
        <v>4328275.0999999996</v>
      </c>
      <c r="D9" s="167">
        <v>4797598.6899999995</v>
      </c>
      <c r="E9" s="168">
        <f t="shared" si="0"/>
        <v>11.888139769805562</v>
      </c>
      <c r="F9" s="168">
        <f t="shared" si="0"/>
        <v>10.843201486892553</v>
      </c>
      <c r="G9" s="167">
        <v>2750134.8561262102</v>
      </c>
      <c r="H9" s="300">
        <v>2984676.8974146596</v>
      </c>
      <c r="I9" s="167">
        <v>3323316.1</v>
      </c>
      <c r="J9" s="168">
        <f t="shared" si="1"/>
        <v>8.5283832814955502</v>
      </c>
      <c r="K9" s="168">
        <f t="shared" si="1"/>
        <v>11.345925010464981</v>
      </c>
    </row>
    <row r="10" spans="1:13" ht="15">
      <c r="A10" s="251" t="s">
        <v>300</v>
      </c>
      <c r="B10" s="167">
        <v>474909.67448071996</v>
      </c>
      <c r="C10" s="167">
        <v>534406.30000000005</v>
      </c>
      <c r="D10" s="167">
        <v>612295.65282725007</v>
      </c>
      <c r="E10" s="168">
        <f t="shared" si="0"/>
        <v>12.527987681938768</v>
      </c>
      <c r="F10" s="168">
        <f t="shared" si="0"/>
        <v>14.574931625478598</v>
      </c>
      <c r="G10" s="167">
        <v>355157.40835692006</v>
      </c>
      <c r="H10" s="167">
        <v>349070.46</v>
      </c>
      <c r="I10" s="167">
        <v>356925.71497333003</v>
      </c>
      <c r="J10" s="168">
        <f t="shared" si="1"/>
        <v>-1.7138734019600861</v>
      </c>
      <c r="K10" s="168">
        <f t="shared" si="1"/>
        <v>2.250335067977403</v>
      </c>
    </row>
    <row r="11" spans="1:13" ht="15">
      <c r="A11" s="251" t="s">
        <v>267</v>
      </c>
      <c r="B11" s="167">
        <v>506960.57459552999</v>
      </c>
      <c r="C11" s="167">
        <v>571855.39</v>
      </c>
      <c r="D11" s="167">
        <v>660103.22421316989</v>
      </c>
      <c r="E11" s="168">
        <f t="shared" si="0"/>
        <v>12.800761766582198</v>
      </c>
      <c r="F11" s="168">
        <f t="shared" si="0"/>
        <v>15.431844441156684</v>
      </c>
      <c r="G11" s="167">
        <v>553342.89122341992</v>
      </c>
      <c r="H11" s="167">
        <v>560901</v>
      </c>
      <c r="I11" s="167">
        <v>577276.08593922993</v>
      </c>
      <c r="J11" s="168">
        <f t="shared" si="1"/>
        <v>1.3658996792873523</v>
      </c>
      <c r="K11" s="168">
        <f t="shared" si="1"/>
        <v>2.91942534230283</v>
      </c>
    </row>
    <row r="12" spans="1:13" ht="15">
      <c r="A12" s="251" t="s">
        <v>301</v>
      </c>
      <c r="B12" s="167">
        <v>67499.192896580003</v>
      </c>
      <c r="C12" s="167">
        <v>75459.100000000006</v>
      </c>
      <c r="D12" s="167">
        <v>91090.37</v>
      </c>
      <c r="E12" s="168">
        <f t="shared" si="0"/>
        <v>11.792595973133928</v>
      </c>
      <c r="F12" s="168">
        <f t="shared" si="0"/>
        <v>20.714890583110574</v>
      </c>
      <c r="G12" s="167">
        <v>57936.692378110005</v>
      </c>
      <c r="H12" s="167">
        <v>59234.41</v>
      </c>
      <c r="I12" s="167">
        <v>62119.95</v>
      </c>
      <c r="J12" s="168">
        <f t="shared" si="1"/>
        <v>2.2398890385746313</v>
      </c>
      <c r="K12" s="168">
        <f t="shared" si="1"/>
        <v>4.8713914766771467</v>
      </c>
    </row>
    <row r="13" spans="1:13" ht="15">
      <c r="A13" s="251" t="s">
        <v>386</v>
      </c>
      <c r="B13" s="167">
        <v>134262.06413766</v>
      </c>
      <c r="C13" s="167">
        <v>149464.32000000001</v>
      </c>
      <c r="D13" s="167">
        <v>173830.08736199999</v>
      </c>
      <c r="E13" s="168">
        <f t="shared" si="0"/>
        <v>11.322822987998322</v>
      </c>
      <c r="F13" s="168">
        <f t="shared" si="0"/>
        <v>16.302062834795606</v>
      </c>
      <c r="G13" s="167">
        <v>151712.92621918002</v>
      </c>
      <c r="H13" s="167">
        <v>152845.98000000001</v>
      </c>
      <c r="I13" s="167">
        <v>157404.06242288998</v>
      </c>
      <c r="J13" s="168">
        <f t="shared" si="1"/>
        <v>0.74684063451724114</v>
      </c>
      <c r="K13" s="168">
        <f t="shared" si="1"/>
        <v>2.9821408602895332</v>
      </c>
    </row>
    <row r="14" spans="1:13">
      <c r="A14" s="252" t="s">
        <v>34</v>
      </c>
      <c r="B14" s="253">
        <f>SUM(B7:B13)</f>
        <v>5770012.4637988098</v>
      </c>
      <c r="C14" s="253">
        <f>SUM(C7:C13)</f>
        <v>6486821.3699999992</v>
      </c>
      <c r="D14" s="253">
        <f>SUM(D7:D13)</f>
        <v>7295693.0345678292</v>
      </c>
      <c r="E14" s="168">
        <f t="shared" si="0"/>
        <v>12.423004468334597</v>
      </c>
      <c r="F14" s="168">
        <f t="shared" si="0"/>
        <v>12.469461056977281</v>
      </c>
      <c r="G14" s="253">
        <f>SUM(G7:G13)</f>
        <v>4876181.5693147099</v>
      </c>
      <c r="H14" s="253">
        <f>SUM(H7:H13)</f>
        <v>5164203.35741466</v>
      </c>
      <c r="I14" s="253">
        <f>SUM(I7:I13)</f>
        <v>5586292.1548691308</v>
      </c>
      <c r="J14" s="168">
        <f t="shared" si="1"/>
        <v>5.9067076154924365</v>
      </c>
      <c r="K14" s="168">
        <f t="shared" si="1"/>
        <v>8.1733574036824734</v>
      </c>
    </row>
    <row r="15" spans="1:13">
      <c r="A15" s="142" t="s">
        <v>95</v>
      </c>
      <c r="D15" s="197"/>
    </row>
    <row r="16" spans="1:13"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2:13"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2:13"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2:13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2:13"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2:13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2:13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2:13"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2:13"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2:13"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2:13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2:13"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2:13"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2:13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2:13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2:13"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2:13"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2:13"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</row>
  </sheetData>
  <mergeCells count="9">
    <mergeCell ref="A1:K1"/>
    <mergeCell ref="A2:K2"/>
    <mergeCell ref="A4:A6"/>
    <mergeCell ref="B4:F4"/>
    <mergeCell ref="G4:K4"/>
    <mergeCell ref="E5:E6"/>
    <mergeCell ref="F5:F6"/>
    <mergeCell ref="J5:J6"/>
    <mergeCell ref="K5:K6"/>
  </mergeCells>
  <hyperlinks>
    <hyperlink ref="D6" r:id="rId1" display="cf=j=@)^^÷^&amp;                        -;fpg–kf}if_ "/>
    <hyperlink ref="I6" r:id="rId2" display="cf=j=@)^^÷^&amp;                        -;fpg–kf}if_ "/>
    <hyperlink ref="B6" r:id="rId3" display="cf=j=@)^^÷^&amp;                        -;fpg–kf}if_ "/>
    <hyperlink ref="C6" r:id="rId4" display="cf=j=@)^^÷^&amp;                        -;fpg–kf}if_ "/>
    <hyperlink ref="G6" r:id="rId5" display="cf=j=@)^^÷^&amp;                        -;fpg–kf}if_ "/>
    <hyperlink ref="H6" r:id="rId6" display="cf=j=@)^^÷^&amp;                        -;fpg–kf}if_ "/>
  </hyperlinks>
  <pageMargins left="1.84" right="0.7" top="1.3149999999999999" bottom="0.75" header="0.3" footer="0.3"/>
  <pageSetup paperSize="9" scale="40" orientation="portrait" horizontalDpi="4294967295" verticalDpi="4294967295"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  <pageSetUpPr fitToPage="1"/>
  </sheetPr>
  <dimension ref="A1:I33"/>
  <sheetViews>
    <sheetView view="pageBreakPreview" zoomScaleNormal="110" zoomScaleSheetLayoutView="100" workbookViewId="0">
      <selection activeCell="D7" sqref="D7"/>
    </sheetView>
  </sheetViews>
  <sheetFormatPr defaultColWidth="13.7109375" defaultRowHeight="15"/>
  <cols>
    <col min="1" max="1" width="27.42578125" bestFit="1" customWidth="1"/>
    <col min="2" max="2" width="16.85546875" bestFit="1" customWidth="1"/>
    <col min="3" max="3" width="17.28515625" bestFit="1" customWidth="1"/>
    <col min="4" max="4" width="16.7109375" bestFit="1" customWidth="1"/>
  </cols>
  <sheetData>
    <row r="1" spans="1:9" ht="18">
      <c r="A1" s="650" t="s">
        <v>450</v>
      </c>
      <c r="B1" s="650"/>
      <c r="C1" s="650"/>
      <c r="D1" s="650"/>
      <c r="E1" s="650"/>
      <c r="F1" s="650"/>
    </row>
    <row r="2" spans="1:9" ht="18">
      <c r="A2" s="650" t="s">
        <v>221</v>
      </c>
      <c r="B2" s="650"/>
      <c r="C2" s="650"/>
      <c r="D2" s="650"/>
      <c r="E2" s="650"/>
      <c r="F2" s="650"/>
    </row>
    <row r="3" spans="1:9" ht="18">
      <c r="A3" s="386"/>
      <c r="B3" s="386"/>
      <c r="C3" s="386"/>
      <c r="D3" s="386"/>
      <c r="E3" s="745" t="s">
        <v>222</v>
      </c>
      <c r="F3" s="746"/>
    </row>
    <row r="4" spans="1:9" ht="15.75">
      <c r="A4" s="747" t="s">
        <v>79</v>
      </c>
      <c r="B4" s="748" t="s">
        <v>3</v>
      </c>
      <c r="C4" s="748"/>
      <c r="D4" s="748"/>
      <c r="E4" s="748"/>
      <c r="F4" s="748"/>
    </row>
    <row r="5" spans="1:9" ht="39" customHeight="1">
      <c r="A5" s="747"/>
      <c r="B5" s="254" t="s">
        <v>421</v>
      </c>
      <c r="C5" s="254" t="s">
        <v>493</v>
      </c>
      <c r="D5" s="254" t="s">
        <v>558</v>
      </c>
      <c r="E5" s="255" t="s">
        <v>495</v>
      </c>
      <c r="F5" s="255" t="s">
        <v>479</v>
      </c>
    </row>
    <row r="6" spans="1:9" ht="15.75">
      <c r="A6" s="75" t="s">
        <v>223</v>
      </c>
      <c r="B6" s="256">
        <f>'[1]Table 14b'!Q22</f>
        <v>5770012.4637988107</v>
      </c>
      <c r="C6" s="256">
        <f>'[1]Table 14b'!R22</f>
        <v>6486821.4600000009</v>
      </c>
      <c r="D6" s="256">
        <f>'[1]Table 14b'!S22</f>
        <v>7295693.4322272195</v>
      </c>
      <c r="E6" s="354">
        <f>'[1]Table 14b'!T22</f>
        <v>12.423006028123268</v>
      </c>
      <c r="F6" s="354">
        <f>'[1]Table 14b'!U22</f>
        <v>12.46946562680975</v>
      </c>
    </row>
    <row r="7" spans="1:9" ht="15.75">
      <c r="A7" s="74" t="s">
        <v>224</v>
      </c>
      <c r="B7" s="257">
        <f>'[1]Table 14b'!Q23</f>
        <v>452448.67101607996</v>
      </c>
      <c r="C7" s="257">
        <f>'[1]Table 14b'!R23</f>
        <v>380310.13000000006</v>
      </c>
      <c r="D7" s="257">
        <f>'[1]Table 14b'!S23</f>
        <v>500539.22413055995</v>
      </c>
      <c r="E7" s="354">
        <f>'[1]Table 14b'!T23</f>
        <v>-15.944027607391533</v>
      </c>
      <c r="F7" s="354">
        <f>'[1]Table 14b'!U23</f>
        <v>31.613434575239921</v>
      </c>
    </row>
    <row r="8" spans="1:9" ht="15.75">
      <c r="A8" s="74" t="s">
        <v>225</v>
      </c>
      <c r="B8" s="257">
        <f>'[1]Table 14b'!Q24</f>
        <v>1517702.1226770701</v>
      </c>
      <c r="C8" s="257">
        <f>'[1]Table 14b'!R24</f>
        <v>1951945.39</v>
      </c>
      <c r="D8" s="257">
        <f>'[1]Table 14b'!S24</f>
        <v>2665706.71076068</v>
      </c>
      <c r="E8" s="354">
        <f>'[1]Table 14b'!T24</f>
        <v>28.611890359418453</v>
      </c>
      <c r="F8" s="354">
        <f>'[1]Table 14b'!U24</f>
        <v>36.566664437301711</v>
      </c>
    </row>
    <row r="9" spans="1:9" ht="15.75">
      <c r="A9" s="74" t="s">
        <v>226</v>
      </c>
      <c r="B9" s="257">
        <f>'[1]Table 14b'!Q25</f>
        <v>3355247.1605735407</v>
      </c>
      <c r="C9" s="257">
        <f>'[1]Table 14b'!R25</f>
        <v>3635959.6899999995</v>
      </c>
      <c r="D9" s="257">
        <f>'[1]Table 14b'!S25</f>
        <v>3504130.52350226</v>
      </c>
      <c r="E9" s="354">
        <f>'[1]Table 14b'!T25</f>
        <v>8.3663740997987901</v>
      </c>
      <c r="F9" s="354">
        <f>'[1]Table 14b'!U25</f>
        <v>-3.6257048410165282</v>
      </c>
    </row>
    <row r="10" spans="1:9" ht="15.75">
      <c r="A10" s="74" t="s">
        <v>227</v>
      </c>
      <c r="B10" s="257">
        <f>'[1]Table 14b'!Q26</f>
        <v>444614.50953212002</v>
      </c>
      <c r="C10" s="257">
        <f>'[1]Table 14b'!R26</f>
        <v>518606.25</v>
      </c>
      <c r="D10" s="257">
        <f>'[1]Table 14b'!S26</f>
        <v>625316.97383372008</v>
      </c>
      <c r="E10" s="354">
        <f>'[1]Table 14b'!T26</f>
        <v>16.641773689694375</v>
      </c>
      <c r="F10" s="354">
        <f>'[1]Table 14b'!U26</f>
        <v>20.576443849976769</v>
      </c>
    </row>
    <row r="11" spans="1:9" ht="15.75">
      <c r="A11" s="75" t="s">
        <v>228</v>
      </c>
      <c r="B11" s="257">
        <f>'[1]Table 14b'!Q27</f>
        <v>50938884</v>
      </c>
      <c r="C11" s="257">
        <f>'[1]Table 14b'!R27</f>
        <v>55924696</v>
      </c>
      <c r="D11" s="257">
        <f>'[1]Table 14b'!S27</f>
        <v>60049071</v>
      </c>
      <c r="E11" s="354">
        <f>'[1]Table 14b'!T27</f>
        <v>9.787831237135066</v>
      </c>
      <c r="F11" s="354">
        <f>'[1]Table 14b'!U27</f>
        <v>7.3748724534863754</v>
      </c>
    </row>
    <row r="12" spans="1:9" ht="15.75">
      <c r="A12" s="75" t="s">
        <v>229</v>
      </c>
      <c r="B12" s="257">
        <f>'[1]Table 14b'!Q28</f>
        <v>4876181.5693147099</v>
      </c>
      <c r="C12" s="257">
        <f>'[1]Table 14b'!R28</f>
        <v>5164203.31741466</v>
      </c>
      <c r="D12" s="257">
        <f>'[1]Table 14b'!S28</f>
        <v>5586292.1615779204</v>
      </c>
      <c r="E12" s="354">
        <f>'[1]Table 14b'!T28</f>
        <v>5.9067067951784367</v>
      </c>
      <c r="F12" s="354">
        <f>'[1]Table 14b'!U28</f>
        <v>8.1733583714625979</v>
      </c>
      <c r="I12" s="172"/>
    </row>
    <row r="13" spans="1:9" s="76" customFormat="1" ht="15.75">
      <c r="A13" s="75" t="s">
        <v>230</v>
      </c>
      <c r="B13" s="257">
        <f>'[1]Table 14b'!Q29</f>
        <v>318608.05664664001</v>
      </c>
      <c r="C13" s="257">
        <f>'[1]Table 14b'!R29</f>
        <v>365002.19</v>
      </c>
      <c r="D13" s="257">
        <f>'[1]Table 14b'!S29</f>
        <v>296086.36379191995</v>
      </c>
      <c r="E13" s="354">
        <f>'[1]Table 14b'!T29</f>
        <v>14.561506649160023</v>
      </c>
      <c r="F13" s="354">
        <f>'[1]Table 14b'!U29</f>
        <v>-18.880934990576364</v>
      </c>
    </row>
    <row r="14" spans="1:9" s="76" customFormat="1" ht="15.75">
      <c r="A14" s="75" t="s">
        <v>231</v>
      </c>
      <c r="B14" s="257">
        <f>'[1]Table 14b'!Q30</f>
        <v>1480.96023818</v>
      </c>
      <c r="C14" s="257">
        <f>'[1]Table 14b'!R30</f>
        <v>474.81</v>
      </c>
      <c r="D14" s="257">
        <f>'[1]Table 14b'!S30</f>
        <v>474.77600000000001</v>
      </c>
      <c r="E14" s="354">
        <f>'[1]Table 14b'!T30</f>
        <v>-67.93904469822165</v>
      </c>
      <c r="F14" s="354">
        <f>'[1]Table 14b'!U30</f>
        <v>-7.1607590404596522E-3</v>
      </c>
    </row>
    <row r="15" spans="1:9" s="76" customFormat="1" ht="15.75">
      <c r="A15" s="75" t="s">
        <v>232</v>
      </c>
      <c r="B15" s="257">
        <f>'[1]Table 14b'!Q31</f>
        <v>191268.2291231</v>
      </c>
      <c r="C15" s="257">
        <f>'[1]Table 14b'!R31</f>
        <v>123358.67</v>
      </c>
      <c r="D15" s="257">
        <f>'[1]Table 14b'!S31</f>
        <v>68982.730052989995</v>
      </c>
      <c r="E15" s="354">
        <f>'[1]Table 14b'!T31</f>
        <v>-35.504882036312196</v>
      </c>
      <c r="F15" s="354">
        <f>'[1]Table 14b'!U31</f>
        <v>-44.079544588969711</v>
      </c>
    </row>
    <row r="16" spans="1:9" s="76" customFormat="1" ht="15.75">
      <c r="A16" s="75" t="s">
        <v>233</v>
      </c>
      <c r="B16" s="257">
        <f>'[1]Table 14b'!Q32</f>
        <v>1856236</v>
      </c>
      <c r="C16" s="257">
        <f>'[1]Table 14b'!R32</f>
        <v>2076388.5899999999</v>
      </c>
      <c r="D16" s="257">
        <f>'[1]Table 14b'!S32</f>
        <v>1982278</v>
      </c>
      <c r="E16" s="354">
        <f>'[1]Table 14b'!T32</f>
        <v>11.86016163892954</v>
      </c>
      <c r="F16" s="354">
        <f>'[1]Table 14b'!U32</f>
        <v>-4.5324170270074546</v>
      </c>
    </row>
    <row r="17" spans="1:6" ht="15.75">
      <c r="A17" s="75" t="s">
        <v>234</v>
      </c>
      <c r="B17" s="257">
        <f>'[1]Table 14b'!Q33</f>
        <v>4855</v>
      </c>
      <c r="C17" s="257">
        <f>'[1]Table 14b'!R33</f>
        <v>5193</v>
      </c>
      <c r="D17" s="257">
        <f>'[1]Table 14b'!S33</f>
        <v>5263</v>
      </c>
      <c r="E17" s="354">
        <f>'[1]Table 14b'!T33</f>
        <v>6.961894953656028</v>
      </c>
      <c r="F17" s="354">
        <f>'[1]Table 14b'!U33</f>
        <v>1.3479684190256052</v>
      </c>
    </row>
    <row r="18" spans="1:6" ht="15.75">
      <c r="A18" s="75" t="s">
        <v>235</v>
      </c>
      <c r="B18" s="257">
        <f>'[1]Table 14b'!Q34</f>
        <v>11589</v>
      </c>
      <c r="C18" s="257">
        <f>'[1]Table 14b'!R34</f>
        <v>11530</v>
      </c>
      <c r="D18" s="257">
        <f>'[1]Table 14b'!S34</f>
        <v>11527</v>
      </c>
      <c r="E18" s="354">
        <f>'[1]Table 14b'!T34</f>
        <v>-0.5091034601777551</v>
      </c>
      <c r="F18" s="354">
        <f>'[1]Table 14b'!U34</f>
        <v>-2.6019080659139604E-2</v>
      </c>
    </row>
    <row r="19" spans="1:6">
      <c r="A19" s="4" t="s">
        <v>95</v>
      </c>
    </row>
    <row r="21" spans="1:6">
      <c r="E21" s="172"/>
      <c r="F21" s="172"/>
    </row>
    <row r="22" spans="1:6">
      <c r="E22" s="172"/>
      <c r="F22" s="172"/>
    </row>
    <row r="23" spans="1:6">
      <c r="E23" s="172"/>
      <c r="F23" s="172"/>
    </row>
    <row r="24" spans="1:6">
      <c r="E24" s="172"/>
      <c r="F24" s="172"/>
    </row>
    <row r="25" spans="1:6">
      <c r="E25" s="172"/>
      <c r="F25" s="172"/>
    </row>
    <row r="26" spans="1:6">
      <c r="E26" s="172"/>
      <c r="F26" s="172"/>
    </row>
    <row r="27" spans="1:6">
      <c r="E27" s="172"/>
      <c r="F27" s="172"/>
    </row>
    <row r="28" spans="1:6">
      <c r="E28" s="172"/>
      <c r="F28" s="172"/>
    </row>
    <row r="29" spans="1:6">
      <c r="E29" s="172"/>
      <c r="F29" s="172"/>
    </row>
    <row r="30" spans="1:6">
      <c r="E30" s="172"/>
      <c r="F30" s="172"/>
    </row>
    <row r="31" spans="1:6">
      <c r="E31" s="172"/>
      <c r="F31" s="172"/>
    </row>
    <row r="32" spans="1:6">
      <c r="E32" s="172"/>
      <c r="F32" s="172"/>
    </row>
    <row r="33" spans="5:6">
      <c r="E33" s="172"/>
      <c r="F33" s="172"/>
    </row>
  </sheetData>
  <mergeCells count="5">
    <mergeCell ref="A1:F1"/>
    <mergeCell ref="A2:F2"/>
    <mergeCell ref="E3:F3"/>
    <mergeCell ref="A4:A5"/>
    <mergeCell ref="B4:F4"/>
  </mergeCells>
  <pageMargins left="0.7" right="0.7" top="0.75" bottom="0.75" header="0.3" footer="0.3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92D050"/>
    <pageSetUpPr fitToPage="1"/>
  </sheetPr>
  <dimension ref="A1:U38"/>
  <sheetViews>
    <sheetView view="pageBreakPreview" zoomScaleNormal="85" zoomScaleSheetLayoutView="10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V20" sqref="A20:XFD20"/>
    </sheetView>
  </sheetViews>
  <sheetFormatPr defaultColWidth="13.7109375" defaultRowHeight="15"/>
  <cols>
    <col min="1" max="1" width="27.42578125" bestFit="1" customWidth="1"/>
    <col min="2" max="2" width="15.42578125" bestFit="1" customWidth="1"/>
    <col min="3" max="3" width="16.42578125" bestFit="1" customWidth="1"/>
    <col min="4" max="4" width="20.42578125" customWidth="1"/>
    <col min="7" max="7" width="13.7109375" customWidth="1"/>
    <col min="8" max="8" width="13.7109375" bestFit="1" customWidth="1"/>
    <col min="9" max="9" width="21.28515625" customWidth="1"/>
    <col min="12" max="12" width="14.42578125" bestFit="1" customWidth="1"/>
    <col min="13" max="13" width="13.42578125" customWidth="1"/>
    <col min="14" max="14" width="22.7109375" customWidth="1"/>
    <col min="17" max="17" width="15.7109375" bestFit="1" customWidth="1"/>
    <col min="18" max="18" width="14.7109375" customWidth="1"/>
    <col min="19" max="19" width="15.5703125" bestFit="1" customWidth="1"/>
  </cols>
  <sheetData>
    <row r="1" spans="1:21" ht="18">
      <c r="A1" s="10"/>
      <c r="B1" s="624" t="s">
        <v>449</v>
      </c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</row>
    <row r="2" spans="1:21" ht="18">
      <c r="A2" s="10"/>
      <c r="B2" s="624" t="s">
        <v>329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</row>
    <row r="3" spans="1:21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50" t="s">
        <v>222</v>
      </c>
      <c r="U3" s="750"/>
    </row>
    <row r="4" spans="1:21" s="470" customFormat="1" ht="15.75">
      <c r="A4" s="747" t="s">
        <v>79</v>
      </c>
      <c r="B4" s="646" t="s">
        <v>476</v>
      </c>
      <c r="C4" s="646"/>
      <c r="D4" s="646"/>
      <c r="E4" s="646"/>
      <c r="F4" s="646"/>
      <c r="G4" s="646" t="s">
        <v>419</v>
      </c>
      <c r="H4" s="646"/>
      <c r="I4" s="646"/>
      <c r="J4" s="646"/>
      <c r="K4" s="646"/>
      <c r="L4" s="646" t="s">
        <v>299</v>
      </c>
      <c r="M4" s="646"/>
      <c r="N4" s="646"/>
      <c r="O4" s="646"/>
      <c r="P4" s="646"/>
      <c r="Q4" s="646" t="s">
        <v>300</v>
      </c>
      <c r="R4" s="646"/>
      <c r="S4" s="646"/>
      <c r="T4" s="646"/>
      <c r="U4" s="646"/>
    </row>
    <row r="5" spans="1:21" ht="30">
      <c r="A5" s="747"/>
      <c r="B5" s="254" t="s">
        <v>493</v>
      </c>
      <c r="C5" s="254" t="s">
        <v>519</v>
      </c>
      <c r="D5" s="254" t="s">
        <v>558</v>
      </c>
      <c r="E5" s="255" t="s">
        <v>495</v>
      </c>
      <c r="F5" s="255" t="s">
        <v>479</v>
      </c>
      <c r="G5" s="254" t="s">
        <v>493</v>
      </c>
      <c r="H5" s="254" t="s">
        <v>519</v>
      </c>
      <c r="I5" s="254" t="s">
        <v>558</v>
      </c>
      <c r="J5" s="255" t="s">
        <v>495</v>
      </c>
      <c r="K5" s="255" t="s">
        <v>479</v>
      </c>
      <c r="L5" s="254" t="s">
        <v>493</v>
      </c>
      <c r="M5" s="254" t="s">
        <v>519</v>
      </c>
      <c r="N5" s="254" t="s">
        <v>558</v>
      </c>
      <c r="O5" s="255" t="s">
        <v>495</v>
      </c>
      <c r="P5" s="255" t="s">
        <v>479</v>
      </c>
      <c r="Q5" s="254" t="s">
        <v>493</v>
      </c>
      <c r="R5" s="254" t="s">
        <v>519</v>
      </c>
      <c r="S5" s="254" t="s">
        <v>558</v>
      </c>
      <c r="T5" s="255" t="s">
        <v>495</v>
      </c>
      <c r="U5" s="255" t="s">
        <v>479</v>
      </c>
    </row>
    <row r="6" spans="1:21" s="188" customFormat="1" ht="16.5" customHeight="1">
      <c r="A6" s="405" t="s">
        <v>223</v>
      </c>
      <c r="B6" s="406">
        <f>B7+B8+B9+B10</f>
        <v>421522.14724062005</v>
      </c>
      <c r="C6" s="406">
        <f>C7+C8+C9+C10</f>
        <v>477903.15</v>
      </c>
      <c r="D6" s="406">
        <f>D7+D8+D9+D10</f>
        <v>553037.86016540998</v>
      </c>
      <c r="E6" s="182">
        <f t="shared" ref="E6:F18" si="0">IFERROR(C6/B6*100-100,0)</f>
        <v>13.375573057895735</v>
      </c>
      <c r="F6" s="182">
        <f t="shared" si="0"/>
        <v>15.721744074172747</v>
      </c>
      <c r="G6" s="406">
        <f>SUM(G7:G10)</f>
        <v>296463.90379822999</v>
      </c>
      <c r="H6" s="406">
        <f>SUM(H7:H10)</f>
        <v>349458.06</v>
      </c>
      <c r="I6" s="406">
        <f>SUM(I7:I10)</f>
        <v>407737.60159999999</v>
      </c>
      <c r="J6" s="182">
        <f t="shared" ref="J6:K18" si="1">IFERROR(H6/G6*100-100,0)</f>
        <v>17.875416036428234</v>
      </c>
      <c r="K6" s="182">
        <f t="shared" si="1"/>
        <v>16.677120453309911</v>
      </c>
      <c r="L6" s="406">
        <f>SUM(L7:L10)</f>
        <v>3868394.9066494703</v>
      </c>
      <c r="M6" s="406">
        <f>SUM(M7:M10)</f>
        <v>4328275.1000000006</v>
      </c>
      <c r="N6" s="406">
        <f>SUM(N7:N10)</f>
        <v>4797598.63</v>
      </c>
      <c r="O6" s="182">
        <f t="shared" ref="O6:P18" si="2">IFERROR(M6/L6*100-100,0)</f>
        <v>11.888139769805605</v>
      </c>
      <c r="P6" s="182">
        <f t="shared" si="2"/>
        <v>10.843200100659018</v>
      </c>
      <c r="Q6" s="406">
        <f>SUM(Q7:Q10)</f>
        <v>474909.67448072002</v>
      </c>
      <c r="R6" s="406">
        <f>SUM(R7:R10)</f>
        <v>534406.32000000007</v>
      </c>
      <c r="S6" s="407">
        <f>SUM(S7:S10)</f>
        <v>612295.65282725007</v>
      </c>
      <c r="T6" s="182">
        <f t="shared" ref="T6:U18" si="3">IFERROR(R6/Q6*100-100,0)</f>
        <v>12.527991893265906</v>
      </c>
      <c r="U6" s="182">
        <f t="shared" si="3"/>
        <v>14.574927337545333</v>
      </c>
    </row>
    <row r="7" spans="1:21" s="188" customFormat="1" ht="15.75">
      <c r="A7" s="408" t="s">
        <v>224</v>
      </c>
      <c r="B7" s="409">
        <v>34555.149496550002</v>
      </c>
      <c r="C7" s="409">
        <v>31228.54</v>
      </c>
      <c r="D7" s="409">
        <v>39480.925174570002</v>
      </c>
      <c r="E7" s="182">
        <f t="shared" si="0"/>
        <v>-9.6269573276832006</v>
      </c>
      <c r="F7" s="182">
        <f t="shared" si="0"/>
        <v>26.425779670039006</v>
      </c>
      <c r="G7" s="409">
        <v>36176.019792989995</v>
      </c>
      <c r="H7" s="409">
        <v>29376.7</v>
      </c>
      <c r="I7" s="407">
        <v>37049.512600000002</v>
      </c>
      <c r="J7" s="182">
        <f t="shared" si="1"/>
        <v>-18.7951019263527</v>
      </c>
      <c r="K7" s="182">
        <f t="shared" si="1"/>
        <v>26.118701555995045</v>
      </c>
      <c r="L7" s="409">
        <v>292872.10860411002</v>
      </c>
      <c r="M7" s="409">
        <v>244765.51</v>
      </c>
      <c r="N7" s="410">
        <v>324815.33</v>
      </c>
      <c r="O7" s="182">
        <f t="shared" si="2"/>
        <v>-16.42580402531199</v>
      </c>
      <c r="P7" s="182">
        <f t="shared" si="2"/>
        <v>32.70469765123363</v>
      </c>
      <c r="Q7" s="409">
        <v>22848.895052919997</v>
      </c>
      <c r="R7" s="409">
        <v>19985.28</v>
      </c>
      <c r="S7" s="407">
        <v>27810.903127699999</v>
      </c>
      <c r="T7" s="182">
        <f t="shared" si="3"/>
        <v>-12.532838223851186</v>
      </c>
      <c r="U7" s="182">
        <f t="shared" si="3"/>
        <v>39.156935142765093</v>
      </c>
    </row>
    <row r="8" spans="1:21" s="188" customFormat="1" ht="15.75">
      <c r="A8" s="408" t="s">
        <v>225</v>
      </c>
      <c r="B8" s="409">
        <v>167003.73557805002</v>
      </c>
      <c r="C8" s="409">
        <v>211568.9</v>
      </c>
      <c r="D8" s="409">
        <v>281186.10259540001</v>
      </c>
      <c r="E8" s="182">
        <f t="shared" si="0"/>
        <v>26.68513028627568</v>
      </c>
      <c r="F8" s="182">
        <f t="shared" si="0"/>
        <v>32.905215556445199</v>
      </c>
      <c r="G8" s="409">
        <v>131935.27754677</v>
      </c>
      <c r="H8" s="409">
        <v>181702.82</v>
      </c>
      <c r="I8" s="407">
        <v>236809.05899999998</v>
      </c>
      <c r="J8" s="182">
        <f t="shared" si="1"/>
        <v>37.721179186201965</v>
      </c>
      <c r="K8" s="182">
        <f t="shared" si="1"/>
        <v>30.327674055911729</v>
      </c>
      <c r="L8" s="409">
        <v>772632.31660975004</v>
      </c>
      <c r="M8" s="409">
        <v>986953.32</v>
      </c>
      <c r="N8" s="410">
        <v>1371785.65</v>
      </c>
      <c r="O8" s="182">
        <f t="shared" si="2"/>
        <v>27.73906796064054</v>
      </c>
      <c r="P8" s="182">
        <f t="shared" si="2"/>
        <v>38.991948474320935</v>
      </c>
      <c r="Q8" s="409">
        <v>153201.32107529999</v>
      </c>
      <c r="R8" s="409">
        <v>198690.93</v>
      </c>
      <c r="S8" s="407">
        <v>277846.53961942997</v>
      </c>
      <c r="T8" s="182">
        <f t="shared" si="3"/>
        <v>29.692700170869557</v>
      </c>
      <c r="U8" s="182">
        <f t="shared" si="3"/>
        <v>39.838562142433972</v>
      </c>
    </row>
    <row r="9" spans="1:21" s="188" customFormat="1" ht="15.75">
      <c r="A9" s="408" t="s">
        <v>226</v>
      </c>
      <c r="B9" s="409">
        <v>195308.62995979001</v>
      </c>
      <c r="C9" s="409">
        <v>206411.48</v>
      </c>
      <c r="D9" s="409">
        <v>199185.95741938002</v>
      </c>
      <c r="E9" s="182">
        <f t="shared" si="0"/>
        <v>5.6847718621014565</v>
      </c>
      <c r="F9" s="182">
        <f t="shared" si="0"/>
        <v>-3.50054298366544</v>
      </c>
      <c r="G9" s="409">
        <v>109362.83989553001</v>
      </c>
      <c r="H9" s="409">
        <v>116470.36</v>
      </c>
      <c r="I9" s="407">
        <v>108061.11199999999</v>
      </c>
      <c r="J9" s="182">
        <f t="shared" si="1"/>
        <v>6.499026644936734</v>
      </c>
      <c r="K9" s="182">
        <f t="shared" si="1"/>
        <v>-7.220075562572319</v>
      </c>
      <c r="L9" s="409">
        <v>2472408.2846497702</v>
      </c>
      <c r="M9" s="409">
        <v>2703036.85</v>
      </c>
      <c r="N9" s="410">
        <v>2623973.0699999998</v>
      </c>
      <c r="O9" s="182">
        <f t="shared" si="2"/>
        <v>9.3280938582075379</v>
      </c>
      <c r="P9" s="182">
        <f t="shared" si="2"/>
        <v>-2.9249982293064249</v>
      </c>
      <c r="Q9" s="409">
        <v>269220.82146152999</v>
      </c>
      <c r="R9" s="409">
        <v>283236.44</v>
      </c>
      <c r="S9" s="407">
        <v>267229.30066021008</v>
      </c>
      <c r="T9" s="182">
        <f t="shared" si="3"/>
        <v>5.2059935269430042</v>
      </c>
      <c r="U9" s="182">
        <f t="shared" si="3"/>
        <v>-5.6515112743932008</v>
      </c>
    </row>
    <row r="10" spans="1:21" s="188" customFormat="1" ht="15.75">
      <c r="A10" s="408" t="s">
        <v>227</v>
      </c>
      <c r="B10" s="409">
        <v>24654.632206230002</v>
      </c>
      <c r="C10" s="409">
        <v>28694.23</v>
      </c>
      <c r="D10" s="409">
        <v>33184.874976060004</v>
      </c>
      <c r="E10" s="182">
        <f t="shared" si="0"/>
        <v>16.384741658199346</v>
      </c>
      <c r="F10" s="182">
        <f t="shared" si="0"/>
        <v>15.649992963951306</v>
      </c>
      <c r="G10" s="409">
        <v>18989.76656294</v>
      </c>
      <c r="H10" s="409">
        <v>21908.18</v>
      </c>
      <c r="I10" s="407">
        <v>25817.918000000001</v>
      </c>
      <c r="J10" s="182">
        <f t="shared" si="1"/>
        <v>15.368348143654956</v>
      </c>
      <c r="K10" s="182">
        <f t="shared" si="1"/>
        <v>17.846019158140948</v>
      </c>
      <c r="L10" s="409">
        <v>330482.19678584003</v>
      </c>
      <c r="M10" s="409">
        <v>393519.42</v>
      </c>
      <c r="N10" s="410">
        <v>477024.58</v>
      </c>
      <c r="O10" s="182">
        <f t="shared" si="2"/>
        <v>19.074317414747014</v>
      </c>
      <c r="P10" s="182">
        <f t="shared" si="2"/>
        <v>21.220086164997909</v>
      </c>
      <c r="Q10" s="409">
        <v>29638.63689097</v>
      </c>
      <c r="R10" s="409">
        <v>32493.67</v>
      </c>
      <c r="S10" s="407">
        <v>39408.909419910007</v>
      </c>
      <c r="T10" s="182">
        <f t="shared" si="3"/>
        <v>9.6328084167050179</v>
      </c>
      <c r="U10" s="182">
        <f t="shared" si="3"/>
        <v>21.281804794318433</v>
      </c>
    </row>
    <row r="11" spans="1:21" s="188" customFormat="1" ht="15.75">
      <c r="A11" s="405" t="s">
        <v>228</v>
      </c>
      <c r="B11" s="409">
        <v>6883688</v>
      </c>
      <c r="C11" s="409">
        <v>7659035</v>
      </c>
      <c r="D11" s="409">
        <v>8247862</v>
      </c>
      <c r="E11" s="182">
        <f t="shared" si="0"/>
        <v>11.263540706667712</v>
      </c>
      <c r="F11" s="182">
        <f t="shared" si="0"/>
        <v>7.6880050815801155</v>
      </c>
      <c r="G11" s="411">
        <v>6306851</v>
      </c>
      <c r="H11" s="411">
        <v>7139825</v>
      </c>
      <c r="I11" s="407">
        <v>7755805</v>
      </c>
      <c r="J11" s="182">
        <f t="shared" si="1"/>
        <v>13.207446949357134</v>
      </c>
      <c r="K11" s="182">
        <f t="shared" si="1"/>
        <v>8.6273823237964535</v>
      </c>
      <c r="L11" s="409">
        <v>18671145</v>
      </c>
      <c r="M11" s="409">
        <v>20147784</v>
      </c>
      <c r="N11" s="410">
        <v>21595090</v>
      </c>
      <c r="O11" s="182">
        <f t="shared" si="2"/>
        <v>7.9086686970724145</v>
      </c>
      <c r="P11" s="182">
        <f t="shared" si="2"/>
        <v>7.1834500508840051</v>
      </c>
      <c r="Q11" s="409">
        <v>5669404</v>
      </c>
      <c r="R11" s="409">
        <v>6147093</v>
      </c>
      <c r="S11" s="407">
        <v>6505070</v>
      </c>
      <c r="T11" s="182">
        <f t="shared" si="3"/>
        <v>8.4257357563511022</v>
      </c>
      <c r="U11" s="182">
        <f t="shared" si="3"/>
        <v>5.8235169046572111</v>
      </c>
    </row>
    <row r="12" spans="1:21" s="415" customFormat="1" ht="15.75">
      <c r="A12" s="405" t="s">
        <v>229</v>
      </c>
      <c r="B12" s="411">
        <v>557682.90905834001</v>
      </c>
      <c r="C12" s="411">
        <v>578936.66</v>
      </c>
      <c r="D12" s="412">
        <v>613389.56000000006</v>
      </c>
      <c r="E12" s="380">
        <f t="shared" si="0"/>
        <v>3.8110816373317675</v>
      </c>
      <c r="F12" s="380">
        <f t="shared" si="0"/>
        <v>5.9510655276174873</v>
      </c>
      <c r="G12" s="411">
        <v>450213.88595253002</v>
      </c>
      <c r="H12" s="411">
        <v>478537.91</v>
      </c>
      <c r="I12" s="413">
        <v>495860.68000000005</v>
      </c>
      <c r="J12" s="182">
        <f t="shared" si="1"/>
        <v>6.2912373276857068</v>
      </c>
      <c r="K12" s="182">
        <f t="shared" si="1"/>
        <v>3.6199368196346455</v>
      </c>
      <c r="L12" s="411">
        <v>2750134.8561262102</v>
      </c>
      <c r="M12" s="411">
        <v>2984676.8974146596</v>
      </c>
      <c r="N12" s="414">
        <v>3323316.1100000003</v>
      </c>
      <c r="O12" s="182">
        <f t="shared" si="2"/>
        <v>8.5283832814955502</v>
      </c>
      <c r="P12" s="182">
        <f t="shared" si="2"/>
        <v>11.345925345509642</v>
      </c>
      <c r="Q12" s="411">
        <v>355157.40835692006</v>
      </c>
      <c r="R12" s="411">
        <v>349070.46</v>
      </c>
      <c r="S12" s="413">
        <v>356925.71497333009</v>
      </c>
      <c r="T12" s="182">
        <f t="shared" si="3"/>
        <v>-1.7138734019600861</v>
      </c>
      <c r="U12" s="182">
        <f t="shared" si="3"/>
        <v>2.250335067977403</v>
      </c>
    </row>
    <row r="13" spans="1:21" s="188" customFormat="1" ht="15.75">
      <c r="A13" s="405" t="s">
        <v>230</v>
      </c>
      <c r="B13" s="409">
        <v>46027.857548969994</v>
      </c>
      <c r="C13" s="409">
        <v>54858.39</v>
      </c>
      <c r="D13" s="409">
        <v>38952.706168359997</v>
      </c>
      <c r="E13" s="182">
        <f t="shared" si="0"/>
        <v>19.185191145677408</v>
      </c>
      <c r="F13" s="182">
        <f t="shared" si="0"/>
        <v>-28.99407698920804</v>
      </c>
      <c r="G13" s="409">
        <v>27611.393950719998</v>
      </c>
      <c r="H13" s="409">
        <v>40231.14</v>
      </c>
      <c r="I13" s="407">
        <v>24273.73</v>
      </c>
      <c r="J13" s="182">
        <f t="shared" si="1"/>
        <v>45.704849497288535</v>
      </c>
      <c r="K13" s="182">
        <f t="shared" si="1"/>
        <v>-39.664324699722656</v>
      </c>
      <c r="L13" s="409">
        <v>151188.84466779997</v>
      </c>
      <c r="M13" s="409">
        <v>172492.84</v>
      </c>
      <c r="N13" s="410">
        <v>161369.89999999997</v>
      </c>
      <c r="O13" s="182">
        <f t="shared" si="2"/>
        <v>14.090983616556002</v>
      </c>
      <c r="P13" s="182">
        <f t="shared" si="2"/>
        <v>-6.4483488126231947</v>
      </c>
      <c r="Q13" s="409">
        <v>35252.614743279999</v>
      </c>
      <c r="R13" s="409">
        <v>36481.18</v>
      </c>
      <c r="S13" s="407">
        <v>29429.459270850002</v>
      </c>
      <c r="T13" s="182">
        <f t="shared" si="3"/>
        <v>3.4850329987343542</v>
      </c>
      <c r="U13" s="182">
        <f t="shared" si="3"/>
        <v>-19.329749556209535</v>
      </c>
    </row>
    <row r="14" spans="1:21" s="188" customFormat="1" ht="15.75">
      <c r="A14" s="405" t="s">
        <v>231</v>
      </c>
      <c r="B14" s="409">
        <v>54.252000000000002</v>
      </c>
      <c r="C14" s="409">
        <v>18.11</v>
      </c>
      <c r="D14" s="409">
        <v>16.8</v>
      </c>
      <c r="E14" s="182">
        <f t="shared" si="0"/>
        <v>-66.618742166187417</v>
      </c>
      <c r="F14" s="182">
        <f t="shared" si="0"/>
        <v>-7.233572611816669</v>
      </c>
      <c r="G14" s="409">
        <v>115.627</v>
      </c>
      <c r="H14" s="409">
        <v>42.7</v>
      </c>
      <c r="I14" s="407">
        <v>35.39</v>
      </c>
      <c r="J14" s="182">
        <f t="shared" si="1"/>
        <v>-63.070909043735455</v>
      </c>
      <c r="K14" s="182">
        <f t="shared" si="1"/>
        <v>-17.119437939110071</v>
      </c>
      <c r="L14" s="409">
        <v>594.62199999999996</v>
      </c>
      <c r="M14" s="409">
        <v>127.54</v>
      </c>
      <c r="N14" s="410">
        <v>194.48000000000002</v>
      </c>
      <c r="O14" s="182">
        <f t="shared" si="2"/>
        <v>-78.551079509335338</v>
      </c>
      <c r="P14" s="182">
        <f t="shared" si="2"/>
        <v>52.485494746746127</v>
      </c>
      <c r="Q14" s="409">
        <v>150.67423818</v>
      </c>
      <c r="R14" s="409">
        <v>69.040000000000006</v>
      </c>
      <c r="S14" s="407">
        <v>56.189999999999991</v>
      </c>
      <c r="T14" s="182">
        <f t="shared" si="3"/>
        <v>-54.179293797043968</v>
      </c>
      <c r="U14" s="182">
        <f t="shared" si="3"/>
        <v>-18.612398609501753</v>
      </c>
    </row>
    <row r="15" spans="1:21" s="188" customFormat="1" ht="15.75">
      <c r="A15" s="405" t="s">
        <v>232</v>
      </c>
      <c r="B15" s="409">
        <v>32428.287829109995</v>
      </c>
      <c r="C15" s="409">
        <v>19693.93</v>
      </c>
      <c r="D15" s="409">
        <v>10899.32419021</v>
      </c>
      <c r="E15" s="182">
        <f t="shared" si="0"/>
        <v>-39.269288271453874</v>
      </c>
      <c r="F15" s="182">
        <f t="shared" si="0"/>
        <v>-44.656428705646867</v>
      </c>
      <c r="G15" s="409">
        <v>23583.51144717</v>
      </c>
      <c r="H15" s="409">
        <v>15905.34</v>
      </c>
      <c r="I15" s="407">
        <v>10990.720000000001</v>
      </c>
      <c r="J15" s="182">
        <f t="shared" si="1"/>
        <v>-32.557371553299262</v>
      </c>
      <c r="K15" s="182">
        <f t="shared" si="1"/>
        <v>-30.899182287206685</v>
      </c>
      <c r="L15" s="409">
        <v>67114.533627099998</v>
      </c>
      <c r="M15" s="409">
        <v>43400.07</v>
      </c>
      <c r="N15" s="410">
        <v>24005.649999999998</v>
      </c>
      <c r="O15" s="182">
        <f t="shared" si="2"/>
        <v>-35.334319327705785</v>
      </c>
      <c r="P15" s="182">
        <f t="shared" si="2"/>
        <v>-44.687531609972062</v>
      </c>
      <c r="Q15" s="409">
        <v>25618.80426316</v>
      </c>
      <c r="R15" s="409">
        <v>16599.689999999999</v>
      </c>
      <c r="S15" s="407">
        <v>8049.2747545499997</v>
      </c>
      <c r="T15" s="182">
        <f t="shared" si="3"/>
        <v>-35.205055515137929</v>
      </c>
      <c r="U15" s="182">
        <f t="shared" si="3"/>
        <v>-51.509487499164145</v>
      </c>
    </row>
    <row r="16" spans="1:21" s="188" customFormat="1" ht="15.75">
      <c r="A16" s="405" t="s">
        <v>233</v>
      </c>
      <c r="B16" s="416">
        <v>294725</v>
      </c>
      <c r="C16" s="416">
        <v>303127</v>
      </c>
      <c r="D16" s="409">
        <v>311295</v>
      </c>
      <c r="E16" s="182">
        <f t="shared" si="0"/>
        <v>2.8507931122232435</v>
      </c>
      <c r="F16" s="182">
        <f t="shared" si="0"/>
        <v>2.6945801594711014</v>
      </c>
      <c r="G16" s="409">
        <v>217553</v>
      </c>
      <c r="H16" s="417">
        <v>230596</v>
      </c>
      <c r="I16" s="407">
        <v>237836</v>
      </c>
      <c r="J16" s="182">
        <f t="shared" si="1"/>
        <v>5.9953206804778603</v>
      </c>
      <c r="K16" s="182">
        <f t="shared" si="1"/>
        <v>3.1396901941057109</v>
      </c>
      <c r="L16" s="416">
        <v>654943</v>
      </c>
      <c r="M16" s="416">
        <v>856084.59</v>
      </c>
      <c r="N16" s="410">
        <v>753812</v>
      </c>
      <c r="O16" s="182">
        <f t="shared" si="2"/>
        <v>30.711312282137527</v>
      </c>
      <c r="P16" s="182">
        <f t="shared" si="2"/>
        <v>-11.946551917258546</v>
      </c>
      <c r="Q16" s="416">
        <v>243115</v>
      </c>
      <c r="R16" s="416">
        <v>234572</v>
      </c>
      <c r="S16" s="407">
        <v>225424</v>
      </c>
      <c r="T16" s="182">
        <f t="shared" si="3"/>
        <v>-3.5139748678608953</v>
      </c>
      <c r="U16" s="182">
        <f t="shared" si="3"/>
        <v>-3.8998686970311809</v>
      </c>
    </row>
    <row r="17" spans="1:21" s="188" customFormat="1" ht="15.75">
      <c r="A17" s="405" t="s">
        <v>234</v>
      </c>
      <c r="B17" s="416">
        <v>629</v>
      </c>
      <c r="C17" s="416">
        <v>681</v>
      </c>
      <c r="D17" s="409">
        <v>692</v>
      </c>
      <c r="E17" s="182">
        <f t="shared" si="0"/>
        <v>8.2670906200317944</v>
      </c>
      <c r="F17" s="182">
        <f t="shared" si="0"/>
        <v>1.6152716593245202</v>
      </c>
      <c r="G17" s="409">
        <v>435</v>
      </c>
      <c r="H17" s="416">
        <v>501</v>
      </c>
      <c r="I17" s="407">
        <v>510</v>
      </c>
      <c r="J17" s="182">
        <f t="shared" si="1"/>
        <v>15.172413793103459</v>
      </c>
      <c r="K17" s="182">
        <f t="shared" si="1"/>
        <v>1.7964071856287518</v>
      </c>
      <c r="L17" s="416">
        <v>2224</v>
      </c>
      <c r="M17" s="416">
        <v>2342</v>
      </c>
      <c r="N17" s="410">
        <v>2368</v>
      </c>
      <c r="O17" s="182">
        <f t="shared" si="2"/>
        <v>5.3057553956834482</v>
      </c>
      <c r="P17" s="182">
        <f t="shared" si="2"/>
        <v>1.110162254483356</v>
      </c>
      <c r="Q17" s="416">
        <v>581</v>
      </c>
      <c r="R17" s="416">
        <v>605</v>
      </c>
      <c r="S17" s="407">
        <v>613</v>
      </c>
      <c r="T17" s="182">
        <f t="shared" si="3"/>
        <v>4.1308089500860632</v>
      </c>
      <c r="U17" s="182">
        <f t="shared" si="3"/>
        <v>1.3223140495867796</v>
      </c>
    </row>
    <row r="18" spans="1:21" s="188" customFormat="1" ht="15.75">
      <c r="A18" s="418" t="s">
        <v>235</v>
      </c>
      <c r="B18" s="419">
        <v>1863</v>
      </c>
      <c r="C18" s="419">
        <v>1837</v>
      </c>
      <c r="D18" s="409">
        <v>1851</v>
      </c>
      <c r="E18" s="182">
        <f t="shared" si="0"/>
        <v>-1.3955984970477715</v>
      </c>
      <c r="F18" s="182">
        <f t="shared" si="0"/>
        <v>0.76211213935764022</v>
      </c>
      <c r="G18" s="409">
        <v>1772</v>
      </c>
      <c r="H18" s="420">
        <v>1757</v>
      </c>
      <c r="I18" s="407">
        <v>1756</v>
      </c>
      <c r="J18" s="182">
        <f t="shared" si="1"/>
        <v>-0.84650112866818006</v>
      </c>
      <c r="K18" s="182">
        <f t="shared" si="1"/>
        <v>-5.6915196357437026E-2</v>
      </c>
      <c r="L18" s="419">
        <v>3025</v>
      </c>
      <c r="M18" s="419">
        <v>3038</v>
      </c>
      <c r="N18" s="410">
        <v>3039</v>
      </c>
      <c r="O18" s="182">
        <f t="shared" si="2"/>
        <v>0.42975206611571082</v>
      </c>
      <c r="P18" s="182">
        <f t="shared" si="2"/>
        <v>3.2916392363404157E-2</v>
      </c>
      <c r="Q18" s="419">
        <v>1404</v>
      </c>
      <c r="R18" s="419">
        <v>1400</v>
      </c>
      <c r="S18" s="407">
        <v>1399</v>
      </c>
      <c r="T18" s="182">
        <f t="shared" si="3"/>
        <v>-0.28490028490027441</v>
      </c>
      <c r="U18" s="182">
        <f t="shared" si="3"/>
        <v>-7.1428571428569398E-2</v>
      </c>
    </row>
    <row r="19" spans="1:21" ht="15.7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421"/>
      <c r="O19" s="98"/>
      <c r="P19" s="98"/>
      <c r="Q19" s="98"/>
      <c r="R19" s="98"/>
      <c r="S19" s="98"/>
      <c r="T19" s="98"/>
      <c r="U19" s="98"/>
    </row>
    <row r="20" spans="1:21" s="470" customFormat="1" ht="15.75">
      <c r="A20" s="749" t="s">
        <v>79</v>
      </c>
      <c r="B20" s="647" t="s">
        <v>267</v>
      </c>
      <c r="C20" s="647"/>
      <c r="D20" s="647"/>
      <c r="E20" s="647"/>
      <c r="F20" s="647"/>
      <c r="G20" s="647" t="s">
        <v>301</v>
      </c>
      <c r="H20" s="647"/>
      <c r="I20" s="647"/>
      <c r="J20" s="647"/>
      <c r="K20" s="647"/>
      <c r="L20" s="647" t="s">
        <v>312</v>
      </c>
      <c r="M20" s="647"/>
      <c r="N20" s="647"/>
      <c r="O20" s="647"/>
      <c r="P20" s="647"/>
      <c r="Q20" s="647" t="s">
        <v>34</v>
      </c>
      <c r="R20" s="647"/>
      <c r="S20" s="647"/>
      <c r="T20" s="647"/>
      <c r="U20" s="647"/>
    </row>
    <row r="21" spans="1:21" ht="30">
      <c r="A21" s="747"/>
      <c r="B21" s="254" t="s">
        <v>493</v>
      </c>
      <c r="C21" s="254" t="s">
        <v>519</v>
      </c>
      <c r="D21" s="254" t="s">
        <v>558</v>
      </c>
      <c r="E21" s="255" t="s">
        <v>495</v>
      </c>
      <c r="F21" s="255" t="s">
        <v>479</v>
      </c>
      <c r="G21" s="254" t="s">
        <v>493</v>
      </c>
      <c r="H21" s="254" t="s">
        <v>519</v>
      </c>
      <c r="I21" s="254" t="s">
        <v>558</v>
      </c>
      <c r="J21" s="255" t="s">
        <v>495</v>
      </c>
      <c r="K21" s="255" t="s">
        <v>479</v>
      </c>
      <c r="L21" s="254" t="s">
        <v>493</v>
      </c>
      <c r="M21" s="254" t="s">
        <v>519</v>
      </c>
      <c r="N21" s="254" t="s">
        <v>558</v>
      </c>
      <c r="O21" s="255" t="s">
        <v>495</v>
      </c>
      <c r="P21" s="255" t="s">
        <v>479</v>
      </c>
      <c r="Q21" s="254" t="s">
        <v>493</v>
      </c>
      <c r="R21" s="254" t="s">
        <v>519</v>
      </c>
      <c r="S21" s="254" t="s">
        <v>558</v>
      </c>
      <c r="T21" s="255" t="s">
        <v>495</v>
      </c>
      <c r="U21" s="255" t="s">
        <v>479</v>
      </c>
    </row>
    <row r="22" spans="1:21" s="188" customFormat="1" ht="15.75">
      <c r="A22" s="405" t="s">
        <v>223</v>
      </c>
      <c r="B22" s="406">
        <f>SUM(B23:B26)</f>
        <v>506960.57459552999</v>
      </c>
      <c r="C22" s="406">
        <f>SUM(C23:C26)</f>
        <v>571855.39</v>
      </c>
      <c r="D22" s="407">
        <f>SUM(D23:D26)</f>
        <v>660103.22421317</v>
      </c>
      <c r="E22" s="182">
        <f t="shared" ref="E22:F34" si="4">IFERROR(C22/B22*100-100,0)</f>
        <v>12.800761766582198</v>
      </c>
      <c r="F22" s="182">
        <f t="shared" si="4"/>
        <v>15.431844441156699</v>
      </c>
      <c r="G22" s="406">
        <f>SUM(G23:G26)</f>
        <v>67499.192896579989</v>
      </c>
      <c r="H22" s="406">
        <f>SUM(H23:H26)</f>
        <v>75459.109999999986</v>
      </c>
      <c r="I22" s="406">
        <f>SUM(I23:I26)</f>
        <v>91090.379325819988</v>
      </c>
      <c r="J22" s="182">
        <f t="shared" ref="J22:K34" si="5">IFERROR(H22/G22*100-100,0)</f>
        <v>11.792610788125899</v>
      </c>
      <c r="K22" s="182">
        <f t="shared" si="5"/>
        <v>20.714886944492193</v>
      </c>
      <c r="L22" s="406">
        <f>SUM(L23:L26)</f>
        <v>134262.06413766</v>
      </c>
      <c r="M22" s="406">
        <f>SUM(M23:M26)</f>
        <v>149464.33000000002</v>
      </c>
      <c r="N22" s="406">
        <f>SUM(N23:N26)</f>
        <v>173830.08409557</v>
      </c>
      <c r="O22" s="182">
        <f t="shared" ref="O22:P34" si="6">IFERROR(M22/L22*100-100,0)</f>
        <v>11.322830436118593</v>
      </c>
      <c r="P22" s="182">
        <f t="shared" si="6"/>
        <v>16.302052868112398</v>
      </c>
      <c r="Q22" s="406">
        <f t="shared" ref="Q22:S34" si="7">B6+G6+L6+Q6+B22+G22+L22</f>
        <v>5770012.4637988107</v>
      </c>
      <c r="R22" s="406">
        <f t="shared" si="7"/>
        <v>6486821.4600000009</v>
      </c>
      <c r="S22" s="406">
        <f t="shared" si="7"/>
        <v>7295693.4322272195</v>
      </c>
      <c r="T22" s="182">
        <f t="shared" ref="T22:U34" si="8">IFERROR(R22/Q22*100-100,0)</f>
        <v>12.423006028123268</v>
      </c>
      <c r="U22" s="182">
        <f t="shared" si="8"/>
        <v>12.46946562680975</v>
      </c>
    </row>
    <row r="23" spans="1:21" s="188" customFormat="1" ht="15.75">
      <c r="A23" s="408" t="s">
        <v>224</v>
      </c>
      <c r="B23" s="409">
        <v>37684.974795509996</v>
      </c>
      <c r="C23" s="409">
        <v>32266.78</v>
      </c>
      <c r="D23" s="407">
        <v>42962.520756270002</v>
      </c>
      <c r="E23" s="182">
        <f t="shared" si="4"/>
        <v>-14.377599626670175</v>
      </c>
      <c r="F23" s="182">
        <f t="shared" si="4"/>
        <v>33.147840460901278</v>
      </c>
      <c r="G23" s="409">
        <v>12241.082277029998</v>
      </c>
      <c r="H23" s="409">
        <v>9714.34</v>
      </c>
      <c r="I23" s="422">
        <v>11820.086784140001</v>
      </c>
      <c r="J23" s="182">
        <f t="shared" si="5"/>
        <v>-20.641494108501746</v>
      </c>
      <c r="K23" s="182">
        <f t="shared" si="5"/>
        <v>21.676683996442378</v>
      </c>
      <c r="L23" s="409">
        <v>16070.440996970001</v>
      </c>
      <c r="M23" s="409">
        <v>12972.98</v>
      </c>
      <c r="N23" s="407">
        <v>16599.945687880001</v>
      </c>
      <c r="O23" s="182">
        <f t="shared" si="6"/>
        <v>-19.274275034232176</v>
      </c>
      <c r="P23" s="182">
        <f t="shared" si="6"/>
        <v>27.957845366908771</v>
      </c>
      <c r="Q23" s="423">
        <f t="shared" si="7"/>
        <v>452448.67101607996</v>
      </c>
      <c r="R23" s="423">
        <f t="shared" si="7"/>
        <v>380310.13000000006</v>
      </c>
      <c r="S23" s="423">
        <f t="shared" si="7"/>
        <v>500539.22413055995</v>
      </c>
      <c r="T23" s="182">
        <f t="shared" si="8"/>
        <v>-15.944027607391533</v>
      </c>
      <c r="U23" s="182">
        <f t="shared" si="8"/>
        <v>31.613434575239921</v>
      </c>
    </row>
    <row r="24" spans="1:21" s="188" customFormat="1" ht="15.75">
      <c r="A24" s="408" t="s">
        <v>225</v>
      </c>
      <c r="B24" s="409">
        <v>195461.8319085</v>
      </c>
      <c r="C24" s="409">
        <v>250747.43</v>
      </c>
      <c r="D24" s="407">
        <v>338810.53491798003</v>
      </c>
      <c r="E24" s="182">
        <f t="shared" si="4"/>
        <v>28.284600400849826</v>
      </c>
      <c r="F24" s="182">
        <f t="shared" si="4"/>
        <v>35.12024227645324</v>
      </c>
      <c r="G24" s="409">
        <v>34043.915571369995</v>
      </c>
      <c r="H24" s="409">
        <v>42611.53</v>
      </c>
      <c r="I24" s="422">
        <v>56109.561029639997</v>
      </c>
      <c r="J24" s="182">
        <f t="shared" si="5"/>
        <v>25.166360228654597</v>
      </c>
      <c r="K24" s="182">
        <f t="shared" si="5"/>
        <v>31.676945253174438</v>
      </c>
      <c r="L24" s="409">
        <v>63423.724387330003</v>
      </c>
      <c r="M24" s="409">
        <v>79670.460000000006</v>
      </c>
      <c r="N24" s="407">
        <v>103159.26359823</v>
      </c>
      <c r="O24" s="182">
        <f t="shared" si="6"/>
        <v>25.616180332537482</v>
      </c>
      <c r="P24" s="182">
        <f t="shared" si="6"/>
        <v>29.482450080280671</v>
      </c>
      <c r="Q24" s="423">
        <f t="shared" si="7"/>
        <v>1517702.1226770701</v>
      </c>
      <c r="R24" s="423">
        <f t="shared" si="7"/>
        <v>1951945.39</v>
      </c>
      <c r="S24" s="423">
        <f t="shared" si="7"/>
        <v>2665706.71076068</v>
      </c>
      <c r="T24" s="182">
        <f t="shared" si="8"/>
        <v>28.611890359418453</v>
      </c>
      <c r="U24" s="182">
        <f t="shared" si="8"/>
        <v>36.566664437301711</v>
      </c>
    </row>
    <row r="25" spans="1:21" s="188" customFormat="1" ht="15.75">
      <c r="A25" s="408" t="s">
        <v>226</v>
      </c>
      <c r="B25" s="409">
        <v>244000.97272379999</v>
      </c>
      <c r="C25" s="409">
        <v>259088.53</v>
      </c>
      <c r="D25" s="407">
        <v>242316.01480964999</v>
      </c>
      <c r="E25" s="182">
        <f t="shared" si="4"/>
        <v>6.1834004626196872</v>
      </c>
      <c r="F25" s="182">
        <f t="shared" si="4"/>
        <v>-6.4736617982857183</v>
      </c>
      <c r="G25" s="409">
        <v>17340.05300064</v>
      </c>
      <c r="H25" s="409">
        <v>18902.71</v>
      </c>
      <c r="I25" s="422">
        <v>18266.663803559997</v>
      </c>
      <c r="J25" s="182">
        <f t="shared" si="5"/>
        <v>9.0118351962495353</v>
      </c>
      <c r="K25" s="182">
        <f t="shared" si="5"/>
        <v>-3.364841318731564</v>
      </c>
      <c r="L25" s="409">
        <v>47605.558882479992</v>
      </c>
      <c r="M25" s="409">
        <v>48813.32</v>
      </c>
      <c r="N25" s="407">
        <v>45098.404809460008</v>
      </c>
      <c r="O25" s="182">
        <f t="shared" si="6"/>
        <v>2.5370169910230658</v>
      </c>
      <c r="P25" s="182">
        <f t="shared" si="6"/>
        <v>-7.6104538485396915</v>
      </c>
      <c r="Q25" s="423">
        <f t="shared" si="7"/>
        <v>3355247.1605735407</v>
      </c>
      <c r="R25" s="423">
        <f t="shared" si="7"/>
        <v>3635959.6899999995</v>
      </c>
      <c r="S25" s="423">
        <f t="shared" si="7"/>
        <v>3504130.52350226</v>
      </c>
      <c r="T25" s="182">
        <f t="shared" si="8"/>
        <v>8.3663740997987901</v>
      </c>
      <c r="U25" s="182">
        <f t="shared" si="8"/>
        <v>-3.6257048410165282</v>
      </c>
    </row>
    <row r="26" spans="1:21" s="188" customFormat="1" ht="15.75">
      <c r="A26" s="408" t="s">
        <v>227</v>
      </c>
      <c r="B26" s="409">
        <v>29812.795167720004</v>
      </c>
      <c r="C26" s="409">
        <v>29752.65</v>
      </c>
      <c r="D26" s="407">
        <v>36014.153729270001</v>
      </c>
      <c r="E26" s="182">
        <f t="shared" si="4"/>
        <v>-0.20174279996773237</v>
      </c>
      <c r="F26" s="182">
        <f t="shared" si="4"/>
        <v>21.045196744726937</v>
      </c>
      <c r="G26" s="409">
        <v>3874.1420475400005</v>
      </c>
      <c r="H26" s="409">
        <v>4230.53</v>
      </c>
      <c r="I26" s="422">
        <v>4894.06770848</v>
      </c>
      <c r="J26" s="182">
        <f t="shared" si="5"/>
        <v>9.1991452065186508</v>
      </c>
      <c r="K26" s="182">
        <f t="shared" si="5"/>
        <v>15.684505451562814</v>
      </c>
      <c r="L26" s="409">
        <v>7162.3398708800023</v>
      </c>
      <c r="M26" s="409">
        <v>8007.57</v>
      </c>
      <c r="N26" s="407">
        <v>8972.4699999999993</v>
      </c>
      <c r="O26" s="182">
        <f t="shared" si="6"/>
        <v>11.801033521970353</v>
      </c>
      <c r="P26" s="182">
        <f t="shared" si="6"/>
        <v>12.049847831489458</v>
      </c>
      <c r="Q26" s="423">
        <f t="shared" si="7"/>
        <v>444614.50953212002</v>
      </c>
      <c r="R26" s="423">
        <f t="shared" si="7"/>
        <v>518606.25</v>
      </c>
      <c r="S26" s="423">
        <f t="shared" si="7"/>
        <v>625316.97383372008</v>
      </c>
      <c r="T26" s="182">
        <f t="shared" si="8"/>
        <v>16.641773689694375</v>
      </c>
      <c r="U26" s="182">
        <f t="shared" si="8"/>
        <v>20.576443849976769</v>
      </c>
    </row>
    <row r="27" spans="1:21" s="188" customFormat="1" ht="15.75">
      <c r="A27" s="405" t="s">
        <v>228</v>
      </c>
      <c r="B27" s="411">
        <v>8021555</v>
      </c>
      <c r="C27" s="411">
        <v>8839846</v>
      </c>
      <c r="D27" s="413">
        <v>9429192</v>
      </c>
      <c r="E27" s="182">
        <f t="shared" si="4"/>
        <v>10.201151771695137</v>
      </c>
      <c r="F27" s="182">
        <f t="shared" si="4"/>
        <v>6.6669260980338265</v>
      </c>
      <c r="G27" s="411">
        <v>1949568</v>
      </c>
      <c r="H27" s="411">
        <v>2199249</v>
      </c>
      <c r="I27" s="422">
        <v>2409273</v>
      </c>
      <c r="J27" s="182">
        <f t="shared" si="5"/>
        <v>12.80699108725625</v>
      </c>
      <c r="K27" s="182">
        <f t="shared" si="5"/>
        <v>9.5498054108470711</v>
      </c>
      <c r="L27" s="409">
        <v>3436673</v>
      </c>
      <c r="M27" s="409">
        <v>3791864</v>
      </c>
      <c r="N27" s="407">
        <v>4106779</v>
      </c>
      <c r="O27" s="182">
        <f t="shared" si="6"/>
        <v>10.335315579922792</v>
      </c>
      <c r="P27" s="182">
        <f t="shared" si="6"/>
        <v>8.3050183234419706</v>
      </c>
      <c r="Q27" s="423">
        <f t="shared" si="7"/>
        <v>50938884</v>
      </c>
      <c r="R27" s="423">
        <f t="shared" si="7"/>
        <v>55924696</v>
      </c>
      <c r="S27" s="423">
        <f t="shared" si="7"/>
        <v>60049071</v>
      </c>
      <c r="T27" s="182">
        <f t="shared" si="8"/>
        <v>9.787831237135066</v>
      </c>
      <c r="U27" s="182">
        <f t="shared" si="8"/>
        <v>7.3748724534863754</v>
      </c>
    </row>
    <row r="28" spans="1:21" s="415" customFormat="1" ht="15.75">
      <c r="A28" s="405" t="s">
        <v>229</v>
      </c>
      <c r="B28" s="411">
        <v>553342.89122341992</v>
      </c>
      <c r="C28" s="411">
        <v>560901</v>
      </c>
      <c r="D28" s="407">
        <v>577276.08593922993</v>
      </c>
      <c r="E28" s="182">
        <f t="shared" si="4"/>
        <v>1.3658996792873523</v>
      </c>
      <c r="F28" s="182">
        <f t="shared" si="4"/>
        <v>2.91942534230283</v>
      </c>
      <c r="G28" s="411">
        <v>57936.692378110005</v>
      </c>
      <c r="H28" s="411">
        <v>59234.41</v>
      </c>
      <c r="I28" s="422">
        <v>62119.948242470004</v>
      </c>
      <c r="J28" s="182">
        <f t="shared" si="5"/>
        <v>2.2398890385746313</v>
      </c>
      <c r="K28" s="182">
        <f t="shared" si="5"/>
        <v>4.8713885096010898</v>
      </c>
      <c r="L28" s="411">
        <v>151712.92621918002</v>
      </c>
      <c r="M28" s="411">
        <v>152845.98000000001</v>
      </c>
      <c r="N28" s="407">
        <v>157404.06242288998</v>
      </c>
      <c r="O28" s="182">
        <f t="shared" si="6"/>
        <v>0.74684063451724114</v>
      </c>
      <c r="P28" s="182">
        <f t="shared" si="6"/>
        <v>2.9821408602895332</v>
      </c>
      <c r="Q28" s="406">
        <f t="shared" si="7"/>
        <v>4876181.5693147099</v>
      </c>
      <c r="R28" s="406">
        <f t="shared" si="7"/>
        <v>5164203.31741466</v>
      </c>
      <c r="S28" s="406">
        <f t="shared" si="7"/>
        <v>5586292.1615779204</v>
      </c>
      <c r="T28" s="182">
        <f t="shared" si="8"/>
        <v>5.9067067951784367</v>
      </c>
      <c r="U28" s="182">
        <f t="shared" si="8"/>
        <v>8.1733583714625979</v>
      </c>
    </row>
    <row r="29" spans="1:21" s="188" customFormat="1" ht="15.75">
      <c r="A29" s="405" t="s">
        <v>230</v>
      </c>
      <c r="B29" s="409">
        <v>42052.965503530002</v>
      </c>
      <c r="C29" s="409">
        <v>44230.2</v>
      </c>
      <c r="D29" s="407">
        <v>29395.191067330001</v>
      </c>
      <c r="E29" s="182">
        <f t="shared" si="4"/>
        <v>5.1773625721763636</v>
      </c>
      <c r="F29" s="182">
        <f t="shared" si="4"/>
        <v>-33.540451846634184</v>
      </c>
      <c r="G29" s="409">
        <v>4763.0390735299989</v>
      </c>
      <c r="H29" s="409">
        <v>5159.82</v>
      </c>
      <c r="I29" s="422">
        <v>4603.5599999999995</v>
      </c>
      <c r="J29" s="182">
        <f t="shared" si="5"/>
        <v>8.330415105663576</v>
      </c>
      <c r="K29" s="182">
        <f t="shared" si="5"/>
        <v>-10.780608625882309</v>
      </c>
      <c r="L29" s="409">
        <v>11711.341158809999</v>
      </c>
      <c r="M29" s="409">
        <v>11548.62</v>
      </c>
      <c r="N29" s="407">
        <v>8061.8172853799997</v>
      </c>
      <c r="O29" s="182">
        <f t="shared" si="6"/>
        <v>-1.3894323169604661</v>
      </c>
      <c r="P29" s="182">
        <f t="shared" si="6"/>
        <v>-30.192375492656282</v>
      </c>
      <c r="Q29" s="423">
        <f t="shared" si="7"/>
        <v>318608.05664664001</v>
      </c>
      <c r="R29" s="423">
        <f t="shared" si="7"/>
        <v>365002.19</v>
      </c>
      <c r="S29" s="423">
        <f t="shared" si="7"/>
        <v>296086.36379191995</v>
      </c>
      <c r="T29" s="182">
        <f t="shared" si="8"/>
        <v>14.561506649160023</v>
      </c>
      <c r="U29" s="182">
        <f t="shared" si="8"/>
        <v>-18.880934990576364</v>
      </c>
    </row>
    <row r="30" spans="1:21" s="188" customFormat="1" ht="15.75">
      <c r="A30" s="405" t="s">
        <v>231</v>
      </c>
      <c r="B30" s="409">
        <v>494.12200000000001</v>
      </c>
      <c r="C30" s="409">
        <v>149.69999999999999</v>
      </c>
      <c r="D30" s="407">
        <v>123.45299999999999</v>
      </c>
      <c r="E30" s="182">
        <f t="shared" si="4"/>
        <v>-69.703838323329052</v>
      </c>
      <c r="F30" s="182">
        <f t="shared" si="4"/>
        <v>-17.533066132264537</v>
      </c>
      <c r="G30" s="409">
        <v>4.0999999999999996</v>
      </c>
      <c r="H30" s="409">
        <v>11.65</v>
      </c>
      <c r="I30" s="422">
        <v>7.1</v>
      </c>
      <c r="J30" s="182">
        <f t="shared" si="5"/>
        <v>184.14634146341467</v>
      </c>
      <c r="K30" s="182">
        <f t="shared" si="5"/>
        <v>-39.055793991416309</v>
      </c>
      <c r="L30" s="409">
        <v>67.563000000000002</v>
      </c>
      <c r="M30" s="409">
        <v>56.07</v>
      </c>
      <c r="N30" s="407">
        <v>41.363</v>
      </c>
      <c r="O30" s="182">
        <f t="shared" si="6"/>
        <v>-17.010789929399223</v>
      </c>
      <c r="P30" s="182">
        <f t="shared" si="6"/>
        <v>-26.229712858926348</v>
      </c>
      <c r="Q30" s="423">
        <f t="shared" si="7"/>
        <v>1480.96023818</v>
      </c>
      <c r="R30" s="423">
        <f t="shared" si="7"/>
        <v>474.81</v>
      </c>
      <c r="S30" s="423">
        <f t="shared" si="7"/>
        <v>474.77600000000001</v>
      </c>
      <c r="T30" s="182">
        <f t="shared" si="8"/>
        <v>-67.93904469822165</v>
      </c>
      <c r="U30" s="182">
        <f t="shared" si="8"/>
        <v>-7.1607590404596522E-3</v>
      </c>
    </row>
    <row r="31" spans="1:21" s="188" customFormat="1" ht="15.75">
      <c r="A31" s="405" t="s">
        <v>232</v>
      </c>
      <c r="B31" s="409">
        <v>29843.381999639998</v>
      </c>
      <c r="C31" s="409">
        <v>19012.82</v>
      </c>
      <c r="D31" s="407">
        <v>10127.93042751</v>
      </c>
      <c r="E31" s="182">
        <f t="shared" si="4"/>
        <v>-36.29133588066744</v>
      </c>
      <c r="F31" s="182">
        <f t="shared" si="4"/>
        <v>-46.731045539220375</v>
      </c>
      <c r="G31" s="409">
        <v>3004.5196111400005</v>
      </c>
      <c r="H31" s="409">
        <v>1937.18</v>
      </c>
      <c r="I31" s="422">
        <v>1124.4799999999998</v>
      </c>
      <c r="J31" s="182">
        <f t="shared" si="5"/>
        <v>-35.524468110728066</v>
      </c>
      <c r="K31" s="182">
        <f t="shared" si="5"/>
        <v>-41.952735419527365</v>
      </c>
      <c r="L31" s="409">
        <v>9675.1903457799999</v>
      </c>
      <c r="M31" s="409">
        <v>6809.64</v>
      </c>
      <c r="N31" s="407">
        <v>3785.3506807200001</v>
      </c>
      <c r="O31" s="182">
        <f t="shared" si="6"/>
        <v>-29.617508734904206</v>
      </c>
      <c r="P31" s="182">
        <f t="shared" si="6"/>
        <v>-44.411882555906033</v>
      </c>
      <c r="Q31" s="423">
        <f t="shared" si="7"/>
        <v>191268.2291231</v>
      </c>
      <c r="R31" s="423">
        <f t="shared" si="7"/>
        <v>123358.67</v>
      </c>
      <c r="S31" s="423">
        <f t="shared" si="7"/>
        <v>68982.730052989995</v>
      </c>
      <c r="T31" s="182">
        <f t="shared" si="8"/>
        <v>-35.504882036312196</v>
      </c>
      <c r="U31" s="182">
        <f t="shared" si="8"/>
        <v>-44.079544588969711</v>
      </c>
    </row>
    <row r="32" spans="1:21" s="188" customFormat="1" ht="15.75">
      <c r="A32" s="405" t="s">
        <v>233</v>
      </c>
      <c r="B32" s="416">
        <v>294492</v>
      </c>
      <c r="C32" s="417">
        <v>294226</v>
      </c>
      <c r="D32" s="407">
        <v>290172</v>
      </c>
      <c r="E32" s="182">
        <f t="shared" si="4"/>
        <v>-9.0325034296341755E-2</v>
      </c>
      <c r="F32" s="182">
        <f t="shared" si="4"/>
        <v>-1.3778523991761347</v>
      </c>
      <c r="G32" s="416">
        <v>51647</v>
      </c>
      <c r="H32" s="416">
        <v>53730</v>
      </c>
      <c r="I32" s="422">
        <v>58129</v>
      </c>
      <c r="J32" s="182">
        <f t="shared" si="5"/>
        <v>4.0331481015354314</v>
      </c>
      <c r="K32" s="182">
        <f t="shared" si="5"/>
        <v>8.1872324585892358</v>
      </c>
      <c r="L32" s="416">
        <v>99761</v>
      </c>
      <c r="M32" s="417">
        <v>104053</v>
      </c>
      <c r="N32" s="407">
        <v>105610</v>
      </c>
      <c r="O32" s="182">
        <f t="shared" si="6"/>
        <v>4.302282455067612</v>
      </c>
      <c r="P32" s="182">
        <f t="shared" si="6"/>
        <v>1.4963528201974015</v>
      </c>
      <c r="Q32" s="423">
        <f t="shared" si="7"/>
        <v>1856236</v>
      </c>
      <c r="R32" s="423">
        <f t="shared" si="7"/>
        <v>2076388.5899999999</v>
      </c>
      <c r="S32" s="424">
        <f>D16+I16+N16+S16+D32+I32+N32</f>
        <v>1982278</v>
      </c>
      <c r="T32" s="182">
        <f t="shared" si="8"/>
        <v>11.86016163892954</v>
      </c>
      <c r="U32" s="182">
        <f t="shared" si="8"/>
        <v>-4.5324170270074546</v>
      </c>
    </row>
    <row r="33" spans="1:21" s="188" customFormat="1" ht="15.75">
      <c r="A33" s="405" t="s">
        <v>234</v>
      </c>
      <c r="B33" s="416">
        <v>658</v>
      </c>
      <c r="C33" s="416">
        <v>701</v>
      </c>
      <c r="D33" s="407">
        <v>709</v>
      </c>
      <c r="E33" s="182">
        <f t="shared" si="4"/>
        <v>6.5349544072948333</v>
      </c>
      <c r="F33" s="182">
        <f t="shared" si="4"/>
        <v>1.1412268188302477</v>
      </c>
      <c r="G33" s="416">
        <v>101</v>
      </c>
      <c r="H33" s="425">
        <v>111</v>
      </c>
      <c r="I33" s="422">
        <v>117</v>
      </c>
      <c r="J33" s="182">
        <f t="shared" si="5"/>
        <v>9.9009900990099027</v>
      </c>
      <c r="K33" s="182">
        <f t="shared" si="5"/>
        <v>5.4054054054053893</v>
      </c>
      <c r="L33" s="416">
        <v>227</v>
      </c>
      <c r="M33" s="416">
        <v>252</v>
      </c>
      <c r="N33" s="407">
        <v>254</v>
      </c>
      <c r="O33" s="182">
        <f t="shared" si="6"/>
        <v>11.013215859030836</v>
      </c>
      <c r="P33" s="182">
        <f t="shared" si="6"/>
        <v>0.79365079365078373</v>
      </c>
      <c r="Q33" s="423">
        <f t="shared" si="7"/>
        <v>4855</v>
      </c>
      <c r="R33" s="423">
        <f t="shared" si="7"/>
        <v>5193</v>
      </c>
      <c r="S33" s="424">
        <f>D17+I17+N17+S17+D33+I33+N33</f>
        <v>5263</v>
      </c>
      <c r="T33" s="182">
        <f t="shared" si="8"/>
        <v>6.961894953656028</v>
      </c>
      <c r="U33" s="182">
        <f t="shared" si="8"/>
        <v>1.3479684190256052</v>
      </c>
    </row>
    <row r="34" spans="1:21" s="188" customFormat="1" ht="15.75">
      <c r="A34" s="426" t="s">
        <v>235</v>
      </c>
      <c r="B34" s="425">
        <v>2213</v>
      </c>
      <c r="C34" s="425">
        <v>2175</v>
      </c>
      <c r="D34" s="407">
        <v>2147</v>
      </c>
      <c r="E34" s="182">
        <f t="shared" si="4"/>
        <v>-1.7171260732038007</v>
      </c>
      <c r="F34" s="182">
        <f t="shared" si="4"/>
        <v>-1.2873563218390842</v>
      </c>
      <c r="G34" s="416">
        <v>466</v>
      </c>
      <c r="H34" s="416">
        <v>475</v>
      </c>
      <c r="I34" s="422">
        <v>479</v>
      </c>
      <c r="J34" s="182">
        <f t="shared" si="5"/>
        <v>1.9313304721030136</v>
      </c>
      <c r="K34" s="182">
        <f t="shared" si="5"/>
        <v>0.84210526315789025</v>
      </c>
      <c r="L34" s="416">
        <v>846</v>
      </c>
      <c r="M34" s="425">
        <v>848</v>
      </c>
      <c r="N34" s="407">
        <v>856</v>
      </c>
      <c r="O34" s="182">
        <f t="shared" si="6"/>
        <v>0.23640661938533469</v>
      </c>
      <c r="P34" s="182">
        <f t="shared" si="6"/>
        <v>0.94339622641510346</v>
      </c>
      <c r="Q34" s="423">
        <f t="shared" si="7"/>
        <v>11589</v>
      </c>
      <c r="R34" s="423">
        <f t="shared" si="7"/>
        <v>11530</v>
      </c>
      <c r="S34" s="424">
        <f>D18+I18+N18+S18+D34+I34+N34</f>
        <v>11527</v>
      </c>
      <c r="T34" s="182">
        <f t="shared" si="8"/>
        <v>-0.5091034601777551</v>
      </c>
      <c r="U34" s="182">
        <f t="shared" si="8"/>
        <v>-2.6019080659139604E-2</v>
      </c>
    </row>
    <row r="35" spans="1:21" s="188" customFormat="1">
      <c r="A35" s="427" t="s">
        <v>95</v>
      </c>
    </row>
    <row r="38" spans="1:21">
      <c r="S38" s="311"/>
    </row>
  </sheetData>
  <mergeCells count="13">
    <mergeCell ref="B1:U1"/>
    <mergeCell ref="B2:U2"/>
    <mergeCell ref="T3:U3"/>
    <mergeCell ref="A4:A5"/>
    <mergeCell ref="B4:F4"/>
    <mergeCell ref="G4:K4"/>
    <mergeCell ref="L4:P4"/>
    <mergeCell ref="Q4:U4"/>
    <mergeCell ref="A20:A21"/>
    <mergeCell ref="B20:F20"/>
    <mergeCell ref="G20:K20"/>
    <mergeCell ref="L20:P20"/>
    <mergeCell ref="Q20:U20"/>
  </mergeCells>
  <pageMargins left="0.44" right="0.17" top="0.75" bottom="0.75" header="0.3" footer="0.3"/>
  <pageSetup paperSize="9" scale="4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</sheetPr>
  <dimension ref="A1:H15"/>
  <sheetViews>
    <sheetView view="pageBreakPreview" zoomScale="115" zoomScaleSheetLayoutView="115" workbookViewId="0">
      <selection activeCell="H14" sqref="H14"/>
    </sheetView>
  </sheetViews>
  <sheetFormatPr defaultColWidth="13.7109375" defaultRowHeight="15"/>
  <cols>
    <col min="6" max="6" width="15.140625" bestFit="1" customWidth="1"/>
  </cols>
  <sheetData>
    <row r="1" spans="1:8" ht="18">
      <c r="A1" s="751" t="s">
        <v>472</v>
      </c>
      <c r="B1" s="751"/>
      <c r="C1" s="751"/>
      <c r="D1" s="751"/>
      <c r="E1" s="751"/>
      <c r="F1" s="751"/>
    </row>
    <row r="2" spans="1:8" ht="18">
      <c r="A2" s="751" t="s">
        <v>238</v>
      </c>
      <c r="B2" s="751"/>
      <c r="C2" s="751"/>
      <c r="D2" s="751"/>
      <c r="E2" s="751"/>
      <c r="F2" s="751"/>
    </row>
    <row r="3" spans="1:8" ht="16.5">
      <c r="A3" s="58"/>
      <c r="B3" s="58"/>
      <c r="C3" s="58"/>
      <c r="D3" s="58"/>
      <c r="E3" s="752" t="s">
        <v>239</v>
      </c>
      <c r="F3" s="753"/>
    </row>
    <row r="4" spans="1:8" ht="15.75">
      <c r="A4" s="754" t="s">
        <v>35</v>
      </c>
      <c r="B4" s="755" t="s">
        <v>311</v>
      </c>
      <c r="C4" s="755"/>
      <c r="D4" s="756" t="s">
        <v>240</v>
      </c>
      <c r="E4" s="756"/>
      <c r="F4" s="756" t="s">
        <v>103</v>
      </c>
    </row>
    <row r="5" spans="1:8">
      <c r="A5" s="754"/>
      <c r="B5" s="3" t="s">
        <v>481</v>
      </c>
      <c r="C5" s="3" t="s">
        <v>482</v>
      </c>
      <c r="D5" s="3" t="s">
        <v>481</v>
      </c>
      <c r="E5" s="3" t="s">
        <v>482</v>
      </c>
      <c r="F5" s="757"/>
    </row>
    <row r="6" spans="1:8" ht="30">
      <c r="A6" s="754"/>
      <c r="B6" s="139" t="s">
        <v>520</v>
      </c>
      <c r="C6" s="139" t="s">
        <v>553</v>
      </c>
      <c r="D6" s="139" t="s">
        <v>520</v>
      </c>
      <c r="E6" s="139" t="s">
        <v>553</v>
      </c>
      <c r="F6" s="757"/>
    </row>
    <row r="7" spans="1:8" s="38" customFormat="1" ht="17.25" thickBot="1">
      <c r="A7" s="191" t="s">
        <v>476</v>
      </c>
      <c r="B7" s="302">
        <v>710</v>
      </c>
      <c r="C7" s="428">
        <v>710</v>
      </c>
      <c r="D7" s="303">
        <v>2549.38</v>
      </c>
      <c r="E7" s="303">
        <v>2715.1750000000002</v>
      </c>
      <c r="F7" s="304">
        <f>IFERROR(E7/D7*100-100,0)</f>
        <v>6.5033459115549732</v>
      </c>
    </row>
    <row r="8" spans="1:8" s="38" customFormat="1" ht="17.25" thickTop="1">
      <c r="A8" s="191" t="s">
        <v>419</v>
      </c>
      <c r="B8" s="302">
        <v>195</v>
      </c>
      <c r="C8" s="302">
        <v>190</v>
      </c>
      <c r="D8" s="312">
        <v>820.5</v>
      </c>
      <c r="E8" s="303">
        <v>3280</v>
      </c>
      <c r="F8" s="305">
        <f t="shared" ref="F8:F14" si="0">IFERROR(E8/D8*100-100,0)</f>
        <v>299.75624619134675</v>
      </c>
    </row>
    <row r="9" spans="1:8" s="306" customFormat="1" ht="16.5">
      <c r="A9" s="191" t="s">
        <v>299</v>
      </c>
      <c r="B9" s="302">
        <v>475</v>
      </c>
      <c r="C9" s="302">
        <v>475</v>
      </c>
      <c r="D9" s="302">
        <v>761.1</v>
      </c>
      <c r="E9" s="303">
        <v>196.37</v>
      </c>
      <c r="F9" s="349" t="s">
        <v>474</v>
      </c>
    </row>
    <row r="10" spans="1:8" ht="16.5">
      <c r="A10" s="191" t="s">
        <v>300</v>
      </c>
      <c r="B10" s="210">
        <v>340</v>
      </c>
      <c r="C10" s="210">
        <v>340</v>
      </c>
      <c r="D10" s="210">
        <v>1600</v>
      </c>
      <c r="E10" s="303">
        <v>1550.65</v>
      </c>
      <c r="F10" s="193">
        <f t="shared" si="0"/>
        <v>-3.0843749999999943</v>
      </c>
    </row>
    <row r="11" spans="1:8" ht="16.5">
      <c r="A11" s="213" t="s">
        <v>267</v>
      </c>
      <c r="B11" s="216">
        <v>415</v>
      </c>
      <c r="C11" s="216">
        <v>525</v>
      </c>
      <c r="D11" s="216">
        <v>2208.1999999999998</v>
      </c>
      <c r="E11" s="303">
        <v>2420.9699999999998</v>
      </c>
      <c r="F11" s="211">
        <f t="shared" si="0"/>
        <v>9.6354496875282933</v>
      </c>
    </row>
    <row r="12" spans="1:8" ht="16.5">
      <c r="A12" s="213" t="s">
        <v>301</v>
      </c>
      <c r="B12" s="192">
        <v>370</v>
      </c>
      <c r="C12" s="192">
        <v>370</v>
      </c>
      <c r="D12" s="215">
        <v>840</v>
      </c>
      <c r="E12" s="303">
        <v>840</v>
      </c>
      <c r="F12" s="211">
        <f t="shared" si="0"/>
        <v>0</v>
      </c>
    </row>
    <row r="13" spans="1:8" ht="16.5">
      <c r="A13" s="213" t="s">
        <v>386</v>
      </c>
      <c r="B13" s="214">
        <v>305</v>
      </c>
      <c r="C13" s="214">
        <v>305</v>
      </c>
      <c r="D13" s="214">
        <v>1205.46</v>
      </c>
      <c r="E13" s="303">
        <v>854.78</v>
      </c>
      <c r="F13" s="211">
        <f t="shared" si="0"/>
        <v>-29.090969422461143</v>
      </c>
    </row>
    <row r="14" spans="1:8">
      <c r="A14" s="212" t="s">
        <v>3</v>
      </c>
      <c r="B14" s="109">
        <f>SUM(B7:B13)</f>
        <v>2810</v>
      </c>
      <c r="C14" s="109">
        <f>SUM(C7:C13)</f>
        <v>2915</v>
      </c>
      <c r="D14" s="109">
        <f t="shared" ref="D14:E14" si="1">SUM(D7:D13)</f>
        <v>9984.64</v>
      </c>
      <c r="E14" s="109">
        <f t="shared" si="1"/>
        <v>11857.945</v>
      </c>
      <c r="F14" s="211">
        <f t="shared" si="0"/>
        <v>18.761868229600665</v>
      </c>
      <c r="H14" s="209"/>
    </row>
    <row r="15" spans="1:8">
      <c r="A15" s="4" t="s">
        <v>237</v>
      </c>
      <c r="B15" s="209"/>
    </row>
  </sheetData>
  <customSheetViews>
    <customSheetView guid="{57D09834-7566-4B23-A236-55447A728EAF}" scale="115" showPageBreaks="1" view="pageBreakPreview">
      <selection sqref="A1:F1"/>
      <pageMargins left="0.7" right="0.7" top="0.75" bottom="0.75" header="0.3" footer="0.3"/>
      <pageSetup orientation="portrait" r:id="rId1"/>
    </customSheetView>
    <customSheetView guid="{5D933180-90A2-4635-8406-162CDBA83F77}" scale="115" showPageBreaks="1" view="pageBreakPreview">
      <selection sqref="A1:F1"/>
      <pageMargins left="0.7" right="0.7" top="0.75" bottom="0.75" header="0.3" footer="0.3"/>
      <pageSetup orientation="portrait" r:id="rId2"/>
    </customSheetView>
    <customSheetView guid="{62EA56A0-18BB-45A4-9B93-8F9305D00B2F}" scale="115" showPageBreaks="1" view="pageBreakPreview">
      <selection activeCell="I22" sqref="I22"/>
      <pageMargins left="0.7" right="0.7" top="0.75" bottom="0.75" header="0.3" footer="0.3"/>
      <pageSetup orientation="portrait" r:id="rId3"/>
    </customSheetView>
  </customSheetViews>
  <mergeCells count="7">
    <mergeCell ref="A1:F1"/>
    <mergeCell ref="A2:F2"/>
    <mergeCell ref="E3:F3"/>
    <mergeCell ref="A4:A6"/>
    <mergeCell ref="B4:C4"/>
    <mergeCell ref="D4:E4"/>
    <mergeCell ref="F4:F6"/>
  </mergeCells>
  <hyperlinks>
    <hyperlink ref="C6" r:id="rId4" display="cf=j=@)^^÷^&amp;                        -;fpg–kf}if_ "/>
    <hyperlink ref="B6" r:id="rId5" display="cf=j=@)^^÷^&amp;                        -;fpg–kf}if_ "/>
    <hyperlink ref="E6" r:id="rId6" display="cf=j=@)^^÷^&amp;                        -;fpg–kf}if_ "/>
    <hyperlink ref="D6" r:id="rId7" display="cf=j=@)^^÷^&amp;                        -;fpg–kf}if_ "/>
  </hyperlinks>
  <pageMargins left="0.7" right="0.7" top="0.75" bottom="0.75" header="0.3" footer="0.3"/>
  <pageSetup orientation="portrait" r:id="rId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0000"/>
    <pageSetUpPr fitToPage="1"/>
  </sheetPr>
  <dimension ref="A1:F10"/>
  <sheetViews>
    <sheetView view="pageBreakPreview" zoomScale="115" zoomScaleSheetLayoutView="115" workbookViewId="0">
      <selection activeCell="H22" sqref="H22"/>
    </sheetView>
  </sheetViews>
  <sheetFormatPr defaultColWidth="13.7109375" defaultRowHeight="15"/>
  <cols>
    <col min="1" max="1" width="36.5703125" customWidth="1"/>
  </cols>
  <sheetData>
    <row r="1" spans="1:6" ht="18">
      <c r="A1" s="650" t="s">
        <v>550</v>
      </c>
      <c r="B1" s="650"/>
      <c r="C1" s="650"/>
      <c r="D1" s="650"/>
      <c r="E1" s="650"/>
      <c r="F1" s="650"/>
    </row>
    <row r="2" spans="1:6" ht="18">
      <c r="A2" s="650" t="s">
        <v>241</v>
      </c>
      <c r="B2" s="650"/>
      <c r="C2" s="650"/>
      <c r="D2" s="650"/>
      <c r="E2" s="650"/>
      <c r="F2" s="650"/>
    </row>
    <row r="3" spans="1:6" ht="15.75">
      <c r="A3" s="745" t="s">
        <v>239</v>
      </c>
      <c r="B3" s="746"/>
      <c r="C3" s="746"/>
      <c r="D3" s="746"/>
      <c r="E3" s="746"/>
      <c r="F3" s="746"/>
    </row>
    <row r="4" spans="1:6" ht="15.75" customHeight="1">
      <c r="A4" s="758" t="s">
        <v>79</v>
      </c>
      <c r="B4" s="759" t="s">
        <v>3</v>
      </c>
      <c r="C4" s="759"/>
      <c r="D4" s="759"/>
      <c r="E4" s="627" t="s">
        <v>478</v>
      </c>
      <c r="F4" s="627" t="s">
        <v>479</v>
      </c>
    </row>
    <row r="5" spans="1:6" ht="41.25" customHeight="1">
      <c r="A5" s="758"/>
      <c r="B5" s="307" t="s">
        <v>477</v>
      </c>
      <c r="C5" s="307" t="s">
        <v>520</v>
      </c>
      <c r="D5" s="307" t="s">
        <v>553</v>
      </c>
      <c r="E5" s="627"/>
      <c r="F5" s="627"/>
    </row>
    <row r="6" spans="1:6" ht="15.75">
      <c r="A6" s="106" t="s">
        <v>242</v>
      </c>
      <c r="B6" s="355">
        <v>7.48</v>
      </c>
      <c r="C6" s="355">
        <v>33.729999999999997</v>
      </c>
      <c r="D6" s="355"/>
      <c r="E6" s="350">
        <f>(C6/B6*100-100)</f>
        <v>350.93582887700529</v>
      </c>
      <c r="F6" s="350" t="s">
        <v>474</v>
      </c>
    </row>
    <row r="7" spans="1:6" ht="15.75">
      <c r="A7" s="106" t="s">
        <v>243</v>
      </c>
      <c r="B7" s="355">
        <v>123.19</v>
      </c>
      <c r="C7" s="355">
        <v>17.71</v>
      </c>
      <c r="D7" s="355"/>
      <c r="E7" s="350">
        <f t="shared" ref="E7:E9" si="0">(C7/B7*100-100)</f>
        <v>-85.62383310333631</v>
      </c>
      <c r="F7" s="350" t="s">
        <v>474</v>
      </c>
    </row>
    <row r="8" spans="1:6" ht="15.75">
      <c r="A8" s="106" t="s">
        <v>244</v>
      </c>
      <c r="B8" s="355">
        <v>5</v>
      </c>
      <c r="C8" s="355">
        <v>10</v>
      </c>
      <c r="D8" s="355"/>
      <c r="E8" s="350">
        <f t="shared" si="0"/>
        <v>100</v>
      </c>
      <c r="F8" s="350" t="s">
        <v>474</v>
      </c>
    </row>
    <row r="9" spans="1:6" ht="15.75">
      <c r="A9" s="106" t="s">
        <v>245</v>
      </c>
      <c r="B9" s="355">
        <v>13</v>
      </c>
      <c r="C9" s="355">
        <v>31.1</v>
      </c>
      <c r="D9" s="355"/>
      <c r="E9" s="350">
        <f t="shared" si="0"/>
        <v>139.23076923076923</v>
      </c>
      <c r="F9" s="350" t="s">
        <v>474</v>
      </c>
    </row>
    <row r="10" spans="1:6">
      <c r="A10" s="4" t="s">
        <v>237</v>
      </c>
    </row>
  </sheetData>
  <customSheetViews>
    <customSheetView guid="{57D09834-7566-4B23-A236-55447A728EAF}" fitToPage="1">
      <selection activeCell="B6" sqref="B6"/>
      <pageMargins left="0.7" right="0.7" top="0.75" bottom="0.75" header="0.3" footer="0.3"/>
      <pageSetup paperSize="9" orientation="landscape" r:id="rId1"/>
    </customSheetView>
    <customSheetView guid="{5D933180-90A2-4635-8406-162CDBA83F77}" fitToPage="1">
      <selection activeCell="B6" sqref="B6"/>
      <pageMargins left="0.7" right="0.7" top="0.75" bottom="0.75" header="0.3" footer="0.3"/>
      <pageSetup paperSize="9" orientation="landscape" r:id="rId2"/>
    </customSheetView>
    <customSheetView guid="{62EA56A0-18BB-45A4-9B93-8F9305D00B2F}" fitToPage="1">
      <selection activeCell="I22" sqref="I22"/>
      <pageMargins left="0.7" right="0.7" top="0.75" bottom="0.75" header="0.3" footer="0.3"/>
      <pageSetup paperSize="9" orientation="landscape" r:id="rId3"/>
    </customSheetView>
  </customSheetViews>
  <mergeCells count="7">
    <mergeCell ref="A1:F1"/>
    <mergeCell ref="A2:F2"/>
    <mergeCell ref="A3:F3"/>
    <mergeCell ref="A4:A5"/>
    <mergeCell ref="B4:D4"/>
    <mergeCell ref="E4:E5"/>
    <mergeCell ref="F4:F5"/>
  </mergeCells>
  <hyperlinks>
    <hyperlink ref="D5" r:id="rId4" display="cf=j=@)^^÷^&amp;                        -;fpg–kf}if_ "/>
    <hyperlink ref="C5" r:id="rId5" display="cf=j=@)^^÷^&amp;                        -;fpg–kf}if_ "/>
  </hyperlinks>
  <pageMargins left="0.7" right="0.7" top="0.75" bottom="0.75" header="0.3" footer="0.3"/>
  <pageSetup paperSize="9" orientation="landscape"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F12"/>
  <sheetViews>
    <sheetView view="pageBreakPreview" zoomScale="115" zoomScaleSheetLayoutView="115" workbookViewId="0">
      <selection activeCell="B19" sqref="B19"/>
    </sheetView>
  </sheetViews>
  <sheetFormatPr defaultRowHeight="15"/>
  <cols>
    <col min="1" max="1" width="21.140625" customWidth="1"/>
    <col min="2" max="2" width="18.28515625" customWidth="1"/>
    <col min="3" max="4" width="15" customWidth="1"/>
    <col min="5" max="5" width="13.42578125" customWidth="1"/>
    <col min="6" max="6" width="11.42578125" customWidth="1"/>
  </cols>
  <sheetData>
    <row r="1" spans="1:6" ht="18">
      <c r="A1" s="650" t="s">
        <v>508</v>
      </c>
      <c r="B1" s="650"/>
      <c r="C1" s="650"/>
      <c r="D1" s="650"/>
      <c r="E1" s="650"/>
      <c r="F1" s="650"/>
    </row>
    <row r="2" spans="1:6" ht="18">
      <c r="A2" s="650" t="s">
        <v>310</v>
      </c>
      <c r="B2" s="650"/>
      <c r="C2" s="650"/>
      <c r="D2" s="650"/>
      <c r="E2" s="650"/>
      <c r="F2" s="650"/>
    </row>
    <row r="3" spans="1:6" ht="15.75">
      <c r="A3" s="760" t="s">
        <v>79</v>
      </c>
      <c r="B3" s="626" t="s">
        <v>3</v>
      </c>
      <c r="C3" s="626"/>
      <c r="D3" s="626"/>
      <c r="E3" s="626"/>
      <c r="F3" s="626"/>
    </row>
    <row r="4" spans="1:6" ht="15" customHeight="1">
      <c r="A4" s="760"/>
      <c r="B4" s="3" t="s">
        <v>4</v>
      </c>
      <c r="C4" s="3" t="s">
        <v>481</v>
      </c>
      <c r="D4" s="3" t="s">
        <v>482</v>
      </c>
      <c r="E4" s="627" t="s">
        <v>478</v>
      </c>
      <c r="F4" s="627" t="s">
        <v>479</v>
      </c>
    </row>
    <row r="5" spans="1:6">
      <c r="A5" s="760"/>
      <c r="B5" s="201" t="s">
        <v>523</v>
      </c>
      <c r="C5" s="201" t="s">
        <v>524</v>
      </c>
      <c r="D5" s="201" t="s">
        <v>560</v>
      </c>
      <c r="E5" s="627"/>
      <c r="F5" s="627"/>
    </row>
    <row r="6" spans="1:6" ht="17.25">
      <c r="A6" s="107" t="s">
        <v>270</v>
      </c>
      <c r="B6" s="66">
        <f>'[1]Table 17 b'!Q17</f>
        <v>19554.439231349999</v>
      </c>
      <c r="C6" s="66">
        <f>'[1]Table 17 b'!R17</f>
        <v>20467.693038300004</v>
      </c>
      <c r="D6" s="66">
        <f>'[1]Table 17 b'!S17</f>
        <v>19980.845046030001</v>
      </c>
      <c r="E6" s="66">
        <f>'[1]Table 17 b'!T17</f>
        <v>4.6703144802324914</v>
      </c>
      <c r="F6" s="66">
        <f>'[1]Table 17 b'!U17</f>
        <v>-2.3786168346329646</v>
      </c>
    </row>
    <row r="7" spans="1:6" ht="17.25">
      <c r="A7" s="107" t="s">
        <v>251</v>
      </c>
      <c r="B7" s="66">
        <f>'[1]Table 17 b'!Q18</f>
        <v>69947.08147800999</v>
      </c>
      <c r="C7" s="66">
        <f>'[1]Table 17 b'!R18</f>
        <v>78129.273178219999</v>
      </c>
      <c r="D7" s="66">
        <f>'[1]Table 17 b'!S18</f>
        <v>84717.992924039994</v>
      </c>
      <c r="E7" s="66">
        <f>'[1]Table 17 b'!T18</f>
        <v>11.697688491523877</v>
      </c>
      <c r="F7" s="66">
        <f>'[1]Table 17 b'!U18</f>
        <v>8.4331000120665607</v>
      </c>
    </row>
    <row r="8" spans="1:6" ht="17.25">
      <c r="A8" s="107" t="s">
        <v>252</v>
      </c>
      <c r="B8" s="66">
        <f>'[1]Table 17 b'!Q19</f>
        <v>73965.885814669993</v>
      </c>
      <c r="C8" s="66">
        <f>'[1]Table 17 b'!R19</f>
        <v>72615.318394119982</v>
      </c>
      <c r="D8" s="66">
        <f>'[1]Table 17 b'!S19</f>
        <v>74245.099434400006</v>
      </c>
      <c r="E8" s="66">
        <f>'[1]Table 17 b'!T19</f>
        <v>-1.8259328684767127</v>
      </c>
      <c r="F8" s="66">
        <f>'[1]Table 17 b'!U19</f>
        <v>2.2444039030915945</v>
      </c>
    </row>
    <row r="9" spans="1:6" ht="17.25">
      <c r="A9" s="107" t="s">
        <v>246</v>
      </c>
      <c r="B9" s="66">
        <f>'[1]Table 17 b'!Q20</f>
        <v>1001489</v>
      </c>
      <c r="C9" s="66">
        <f>'[1]Table 17 b'!R20</f>
        <v>1041847</v>
      </c>
      <c r="D9" s="66">
        <f>'[1]Table 17 b'!S20</f>
        <v>1082184</v>
      </c>
      <c r="E9" s="66">
        <f>'[1]Table 17 b'!T20</f>
        <v>4.0297996283533877</v>
      </c>
      <c r="F9" s="66">
        <f>'[1]Table 17 b'!U20</f>
        <v>3.8716817344581358</v>
      </c>
    </row>
    <row r="10" spans="1:6" ht="17.25">
      <c r="A10" s="108" t="s">
        <v>247</v>
      </c>
      <c r="B10" s="66">
        <f>'[1]Table 17 b'!Q21</f>
        <v>3732</v>
      </c>
      <c r="C10" s="66">
        <f>'[1]Table 17 b'!R21</f>
        <v>3560</v>
      </c>
      <c r="D10" s="66">
        <f>'[1]Table 17 b'!S21</f>
        <v>3418</v>
      </c>
      <c r="E10" s="66">
        <f>'[1]Table 17 b'!T21</f>
        <v>-4.6087888531618404</v>
      </c>
      <c r="F10" s="66">
        <f>'[1]Table 17 b'!U21</f>
        <v>-3.9887640449438209</v>
      </c>
    </row>
    <row r="11" spans="1:6" ht="17.25">
      <c r="A11" s="107" t="s">
        <v>248</v>
      </c>
      <c r="B11" s="66"/>
      <c r="C11" s="66"/>
      <c r="D11" s="66"/>
      <c r="E11" s="66"/>
      <c r="F11" s="352"/>
    </row>
    <row r="12" spans="1:6">
      <c r="A12" s="59" t="s">
        <v>271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3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/>
    <pageSetUpPr fitToPage="1"/>
  </sheetPr>
  <dimension ref="A1:AB98"/>
  <sheetViews>
    <sheetView view="pageBreakPreview" zoomScale="87" zoomScaleNormal="90" zoomScaleSheetLayoutView="87" workbookViewId="0">
      <pane xSplit="1" ySplit="6" topLeftCell="I67" activePane="bottomRight" state="frozen"/>
      <selection activeCell="H7" sqref="H7"/>
      <selection pane="topRight" activeCell="H7" sqref="H7"/>
      <selection pane="bottomLeft" activeCell="H7" sqref="H7"/>
      <selection pane="bottomRight" activeCell="G19" sqref="G19"/>
    </sheetView>
  </sheetViews>
  <sheetFormatPr defaultColWidth="13.7109375" defaultRowHeight="15"/>
  <cols>
    <col min="1" max="1" width="22.42578125" bestFit="1" customWidth="1"/>
    <col min="2" max="2" width="15.5703125" customWidth="1"/>
    <col min="3" max="3" width="17.140625" customWidth="1"/>
    <col min="4" max="4" width="17.5703125" customWidth="1"/>
    <col min="5" max="5" width="15.140625" customWidth="1"/>
    <col min="6" max="6" width="13.7109375" customWidth="1"/>
    <col min="9" max="9" width="14.7109375" bestFit="1" customWidth="1"/>
  </cols>
  <sheetData>
    <row r="1" spans="1:28" ht="18">
      <c r="A1" s="624" t="s">
        <v>274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1"/>
      <c r="W1" s="1"/>
    </row>
    <row r="2" spans="1:28" ht="18">
      <c r="A2" s="8" t="s">
        <v>317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"/>
      <c r="W2" s="1"/>
    </row>
    <row r="3" spans="1:28" ht="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39"/>
      <c r="O3" s="639"/>
      <c r="P3" s="639"/>
      <c r="Q3" s="8"/>
      <c r="R3" s="8"/>
      <c r="S3" s="640" t="s">
        <v>33</v>
      </c>
      <c r="T3" s="640"/>
      <c r="U3" s="640"/>
      <c r="V3" s="9"/>
    </row>
    <row r="4" spans="1:28" ht="15.75">
      <c r="A4" s="620" t="s">
        <v>2</v>
      </c>
      <c r="B4" s="631" t="s">
        <v>476</v>
      </c>
      <c r="C4" s="632"/>
      <c r="D4" s="632"/>
      <c r="E4" s="632"/>
      <c r="F4" s="633"/>
      <c r="G4" s="631" t="s">
        <v>419</v>
      </c>
      <c r="H4" s="632"/>
      <c r="I4" s="632"/>
      <c r="J4" s="632"/>
      <c r="K4" s="633"/>
      <c r="L4" s="631" t="s">
        <v>487</v>
      </c>
      <c r="M4" s="632"/>
      <c r="N4" s="632"/>
      <c r="O4" s="632"/>
      <c r="P4" s="633"/>
      <c r="Q4" s="631" t="s">
        <v>488</v>
      </c>
      <c r="R4" s="632"/>
      <c r="S4" s="632"/>
      <c r="T4" s="632"/>
      <c r="U4" s="633"/>
    </row>
    <row r="5" spans="1:28" ht="15" customHeight="1">
      <c r="A5" s="620"/>
      <c r="B5" s="234" t="s">
        <v>4</v>
      </c>
      <c r="C5" s="234" t="s">
        <v>481</v>
      </c>
      <c r="D5" s="234" t="s">
        <v>482</v>
      </c>
      <c r="E5" s="638" t="s">
        <v>478</v>
      </c>
      <c r="F5" s="638" t="s">
        <v>479</v>
      </c>
      <c r="G5" s="234" t="s">
        <v>4</v>
      </c>
      <c r="H5" s="234" t="s">
        <v>481</v>
      </c>
      <c r="I5" s="234" t="s">
        <v>482</v>
      </c>
      <c r="J5" s="638" t="s">
        <v>478</v>
      </c>
      <c r="K5" s="638" t="s">
        <v>479</v>
      </c>
      <c r="L5" s="234" t="s">
        <v>4</v>
      </c>
      <c r="M5" s="234" t="s">
        <v>481</v>
      </c>
      <c r="N5" s="234" t="s">
        <v>482</v>
      </c>
      <c r="O5" s="638" t="s">
        <v>478</v>
      </c>
      <c r="P5" s="638" t="s">
        <v>479</v>
      </c>
      <c r="Q5" s="234" t="s">
        <v>4</v>
      </c>
      <c r="R5" s="234" t="s">
        <v>481</v>
      </c>
      <c r="S5" s="234" t="s">
        <v>482</v>
      </c>
      <c r="T5" s="638" t="s">
        <v>478</v>
      </c>
      <c r="U5" s="638" t="s">
        <v>479</v>
      </c>
    </row>
    <row r="6" spans="1:28" ht="30">
      <c r="A6" s="620"/>
      <c r="B6" s="348" t="s">
        <v>477</v>
      </c>
      <c r="C6" s="348" t="s">
        <v>520</v>
      </c>
      <c r="D6" s="316" t="s">
        <v>553</v>
      </c>
      <c r="E6" s="638"/>
      <c r="F6" s="638"/>
      <c r="G6" s="348" t="s">
        <v>477</v>
      </c>
      <c r="H6" s="348" t="s">
        <v>520</v>
      </c>
      <c r="I6" s="316" t="s">
        <v>553</v>
      </c>
      <c r="J6" s="638"/>
      <c r="K6" s="638"/>
      <c r="L6" s="348" t="s">
        <v>477</v>
      </c>
      <c r="M6" s="348" t="s">
        <v>520</v>
      </c>
      <c r="N6" s="316" t="s">
        <v>553</v>
      </c>
      <c r="O6" s="638"/>
      <c r="P6" s="638"/>
      <c r="Q6" s="348" t="s">
        <v>477</v>
      </c>
      <c r="R6" s="348" t="s">
        <v>520</v>
      </c>
      <c r="S6" s="316" t="s">
        <v>553</v>
      </c>
      <c r="T6" s="638"/>
      <c r="U6" s="638"/>
    </row>
    <row r="7" spans="1:28" ht="16.5">
      <c r="A7" s="34" t="s">
        <v>9</v>
      </c>
      <c r="B7" s="71">
        <f>SUM(B8:B20)</f>
        <v>929297</v>
      </c>
      <c r="C7" s="297">
        <v>915260.11181099992</v>
      </c>
      <c r="D7" s="71">
        <v>885389.46000000008</v>
      </c>
      <c r="E7" s="6">
        <f t="shared" ref="E7:E22" si="0">IFERROR(C7/B7*100-100,0)</f>
        <v>-1.5104846124543627</v>
      </c>
      <c r="F7" s="6">
        <f t="shared" ref="F7:F18" si="1">IFERROR(D7/C7*100-100,0)</f>
        <v>-3.2636243430182503</v>
      </c>
      <c r="G7" s="71">
        <v>825569</v>
      </c>
      <c r="H7" s="71">
        <v>868401</v>
      </c>
      <c r="I7" s="71">
        <v>855467</v>
      </c>
      <c r="J7" s="6">
        <f t="shared" ref="J7:K40" si="2">IFERROR(H7/G7*100-100,0)</f>
        <v>5.1881793042132216</v>
      </c>
      <c r="K7" s="6">
        <f t="shared" si="2"/>
        <v>-1.4894040886641022</v>
      </c>
      <c r="L7" s="71">
        <v>562768.61795575544</v>
      </c>
      <c r="M7" s="71">
        <v>570694.91703700006</v>
      </c>
      <c r="N7" s="71">
        <v>528159.80000000005</v>
      </c>
      <c r="O7" s="6">
        <f t="shared" ref="O7:P40" si="3">IFERROR(M7/L7*100-100,0)</f>
        <v>1.4084472424984682</v>
      </c>
      <c r="P7" s="6">
        <f t="shared" si="3"/>
        <v>-7.4532146278503291</v>
      </c>
      <c r="Q7" s="71">
        <v>426801.41</v>
      </c>
      <c r="R7" s="71">
        <v>389044.36999999994</v>
      </c>
      <c r="S7" s="71">
        <v>383005.5</v>
      </c>
      <c r="T7" s="6">
        <f t="shared" ref="T7:U40" si="4">IFERROR(R7/Q7*100-100,0)</f>
        <v>-8.8465124798908334</v>
      </c>
      <c r="U7" s="6">
        <f t="shared" si="4"/>
        <v>-1.5522316901796955</v>
      </c>
    </row>
    <row r="8" spans="1:28" ht="16.5">
      <c r="A8" s="319" t="s">
        <v>10</v>
      </c>
      <c r="B8" s="296">
        <v>332618</v>
      </c>
      <c r="C8" s="296">
        <v>324401</v>
      </c>
      <c r="D8" s="359">
        <v>329213</v>
      </c>
      <c r="E8" s="7">
        <f t="shared" si="0"/>
        <v>-2.4704014815794721</v>
      </c>
      <c r="F8" s="7">
        <f t="shared" si="1"/>
        <v>1.4833493115002767</v>
      </c>
      <c r="G8" s="296">
        <v>375340</v>
      </c>
      <c r="H8" s="296">
        <v>383183</v>
      </c>
      <c r="I8" s="296">
        <v>374117</v>
      </c>
      <c r="J8" s="7">
        <f t="shared" si="2"/>
        <v>2.0895721212767171</v>
      </c>
      <c r="K8" s="7">
        <f t="shared" si="2"/>
        <v>-2.3659713505035427</v>
      </c>
      <c r="L8" s="296">
        <v>130314</v>
      </c>
      <c r="M8" s="296">
        <v>128903</v>
      </c>
      <c r="N8" s="296">
        <v>125157</v>
      </c>
      <c r="O8" s="7">
        <f t="shared" si="3"/>
        <v>-1.0827693110486933</v>
      </c>
      <c r="P8" s="7">
        <f t="shared" si="3"/>
        <v>-2.9060611467537569</v>
      </c>
      <c r="Q8" s="296">
        <v>106380</v>
      </c>
      <c r="R8" s="296">
        <v>101923</v>
      </c>
      <c r="S8" s="296">
        <v>97959</v>
      </c>
      <c r="T8" s="7">
        <f t="shared" si="4"/>
        <v>-4.1896973115247249</v>
      </c>
      <c r="U8" s="7">
        <f t="shared" si="4"/>
        <v>-3.8892104824230103</v>
      </c>
      <c r="V8" s="172"/>
      <c r="W8" s="172"/>
      <c r="X8" s="172"/>
      <c r="Y8" s="172"/>
      <c r="Z8" s="172"/>
      <c r="AA8" s="172"/>
      <c r="AB8" s="172"/>
    </row>
    <row r="9" spans="1:28" ht="16.5">
      <c r="A9" s="319" t="s">
        <v>11</v>
      </c>
      <c r="B9" s="296">
        <v>292805</v>
      </c>
      <c r="C9" s="296">
        <v>288861.00599999999</v>
      </c>
      <c r="D9" s="359">
        <v>278712</v>
      </c>
      <c r="E9" s="7">
        <f t="shared" si="0"/>
        <v>-1.3469694848107139</v>
      </c>
      <c r="F9" s="7">
        <f t="shared" si="1"/>
        <v>-3.513456572258832</v>
      </c>
      <c r="G9" s="296">
        <v>56212</v>
      </c>
      <c r="H9" s="296">
        <v>54272</v>
      </c>
      <c r="I9" s="296">
        <v>52725</v>
      </c>
      <c r="J9" s="7">
        <f t="shared" si="2"/>
        <v>-3.4512203799900334</v>
      </c>
      <c r="K9" s="7">
        <f t="shared" si="2"/>
        <v>-2.8504569575471663</v>
      </c>
      <c r="L9" s="296">
        <v>214384.11366626027</v>
      </c>
      <c r="M9" s="296">
        <v>214035.9074</v>
      </c>
      <c r="N9" s="296">
        <v>199980</v>
      </c>
      <c r="O9" s="7">
        <f t="shared" si="3"/>
        <v>-0.1624216740249409</v>
      </c>
      <c r="P9" s="7">
        <f t="shared" si="3"/>
        <v>-6.5670791273969087</v>
      </c>
      <c r="Q9" s="296">
        <v>150332</v>
      </c>
      <c r="R9" s="296">
        <v>131567.16999999998</v>
      </c>
      <c r="S9" s="296">
        <v>130573</v>
      </c>
      <c r="T9" s="7">
        <f t="shared" si="4"/>
        <v>-12.482259266157584</v>
      </c>
      <c r="U9" s="7">
        <f t="shared" si="4"/>
        <v>-0.75563683554186412</v>
      </c>
    </row>
    <row r="10" spans="1:28" ht="16.5">
      <c r="A10" s="320" t="s">
        <v>12</v>
      </c>
      <c r="B10" s="296">
        <v>57995</v>
      </c>
      <c r="C10" s="296">
        <v>58633.942251</v>
      </c>
      <c r="D10" s="359">
        <v>53206</v>
      </c>
      <c r="E10" s="7">
        <f t="shared" si="0"/>
        <v>1.1017195465126406</v>
      </c>
      <c r="F10" s="7">
        <f t="shared" si="1"/>
        <v>-9.257338058157643</v>
      </c>
      <c r="G10" s="296">
        <v>176609</v>
      </c>
      <c r="H10" s="296">
        <v>196790</v>
      </c>
      <c r="I10" s="296">
        <v>191113</v>
      </c>
      <c r="J10" s="7">
        <f t="shared" si="2"/>
        <v>11.426937472042752</v>
      </c>
      <c r="K10" s="7">
        <f t="shared" si="2"/>
        <v>-2.8848010569642781</v>
      </c>
      <c r="L10" s="296">
        <v>58911.498</v>
      </c>
      <c r="M10" s="296">
        <v>53391.831437000008</v>
      </c>
      <c r="N10" s="296">
        <v>50737</v>
      </c>
      <c r="O10" s="7">
        <f t="shared" si="3"/>
        <v>-9.3694215057983854</v>
      </c>
      <c r="P10" s="7">
        <f t="shared" si="3"/>
        <v>-4.9723550692067846</v>
      </c>
      <c r="Q10" s="296">
        <v>33426</v>
      </c>
      <c r="R10" s="296">
        <v>32098.44</v>
      </c>
      <c r="S10" s="296">
        <v>32252</v>
      </c>
      <c r="T10" s="7">
        <f t="shared" si="4"/>
        <v>-3.9716388440136541</v>
      </c>
      <c r="U10" s="7">
        <f t="shared" si="4"/>
        <v>0.47840331181203055</v>
      </c>
    </row>
    <row r="11" spans="1:28" ht="16.5">
      <c r="A11" s="319" t="s">
        <v>13</v>
      </c>
      <c r="B11" s="296">
        <v>76845</v>
      </c>
      <c r="C11" s="296">
        <v>72937.501560000004</v>
      </c>
      <c r="D11" s="359">
        <v>59748</v>
      </c>
      <c r="E11" s="7">
        <f>IFERROR(C11/B11*100-100,0)</f>
        <v>-5.0849091547921006</v>
      </c>
      <c r="F11" s="7">
        <f t="shared" si="1"/>
        <v>-18.083292240480745</v>
      </c>
      <c r="G11" s="296">
        <v>1555</v>
      </c>
      <c r="H11" s="296">
        <v>2579</v>
      </c>
      <c r="I11" s="296">
        <v>2773</v>
      </c>
      <c r="J11" s="7">
        <f t="shared" si="2"/>
        <v>65.852090032154337</v>
      </c>
      <c r="K11" s="7">
        <f t="shared" si="2"/>
        <v>7.5222954633578922</v>
      </c>
      <c r="L11" s="296">
        <v>62482.780427064208</v>
      </c>
      <c r="M11" s="296">
        <v>66876.856199999995</v>
      </c>
      <c r="N11" s="296">
        <v>63474</v>
      </c>
      <c r="O11" s="7">
        <f t="shared" si="3"/>
        <v>7.0324587716850573</v>
      </c>
      <c r="P11" s="7">
        <f t="shared" si="3"/>
        <v>-5.0882418722308245</v>
      </c>
      <c r="Q11" s="296">
        <v>82834.3</v>
      </c>
      <c r="R11" s="296">
        <v>70678.170000000013</v>
      </c>
      <c r="S11" s="296">
        <v>68893</v>
      </c>
      <c r="T11" s="7">
        <f t="shared" si="4"/>
        <v>-14.675237190390916</v>
      </c>
      <c r="U11" s="7">
        <f t="shared" si="4"/>
        <v>-2.5257728093412908</v>
      </c>
    </row>
    <row r="12" spans="1:28" ht="16.5">
      <c r="A12" s="319" t="s">
        <v>14</v>
      </c>
      <c r="B12" s="296">
        <v>1346</v>
      </c>
      <c r="C12" s="296">
        <v>1452.864</v>
      </c>
      <c r="D12" s="359">
        <v>1025</v>
      </c>
      <c r="E12" s="7">
        <f t="shared" si="0"/>
        <v>7.9393759286775776</v>
      </c>
      <c r="F12" s="7">
        <f t="shared" si="1"/>
        <v>-29.449693846086078</v>
      </c>
      <c r="G12" s="296">
        <v>141</v>
      </c>
      <c r="H12" s="296">
        <v>162</v>
      </c>
      <c r="I12" s="296">
        <v>289</v>
      </c>
      <c r="J12" s="7">
        <f t="shared" si="2"/>
        <v>14.893617021276611</v>
      </c>
      <c r="K12" s="7">
        <f t="shared" si="2"/>
        <v>78.395061728395063</v>
      </c>
      <c r="L12" s="296">
        <v>1675.7258624309477</v>
      </c>
      <c r="M12" s="296">
        <v>1913.232</v>
      </c>
      <c r="N12" s="296">
        <v>1423</v>
      </c>
      <c r="O12" s="7">
        <f t="shared" si="3"/>
        <v>14.173328877583003</v>
      </c>
      <c r="P12" s="7">
        <f t="shared" si="3"/>
        <v>-25.623238582670581</v>
      </c>
      <c r="Q12" s="296">
        <v>1347.5</v>
      </c>
      <c r="R12" s="296">
        <v>951.56000000000006</v>
      </c>
      <c r="S12" s="296">
        <v>795</v>
      </c>
      <c r="T12" s="7">
        <f t="shared" si="4"/>
        <v>-29.383302411873842</v>
      </c>
      <c r="U12" s="7">
        <f t="shared" si="4"/>
        <v>-16.452982470889907</v>
      </c>
    </row>
    <row r="13" spans="1:28" ht="16.5">
      <c r="A13" s="319" t="s">
        <v>15</v>
      </c>
      <c r="B13" s="296">
        <v>3486</v>
      </c>
      <c r="C13" s="296">
        <v>3763.4180000000001</v>
      </c>
      <c r="D13" s="359">
        <v>2894</v>
      </c>
      <c r="E13" s="7">
        <f t="shared" si="0"/>
        <v>7.9580608146873288</v>
      </c>
      <c r="F13" s="7">
        <f t="shared" si="1"/>
        <v>-23.101818612761065</v>
      </c>
      <c r="G13" s="296">
        <v>11</v>
      </c>
      <c r="H13" s="296">
        <v>10</v>
      </c>
      <c r="I13" s="296">
        <v>10</v>
      </c>
      <c r="J13" s="7">
        <f t="shared" si="2"/>
        <v>-9.0909090909090935</v>
      </c>
      <c r="K13" s="7">
        <f t="shared" si="2"/>
        <v>0</v>
      </c>
      <c r="L13" s="296">
        <v>4584.5</v>
      </c>
      <c r="M13" s="296">
        <v>4211.09</v>
      </c>
      <c r="N13" s="296">
        <v>3531</v>
      </c>
      <c r="O13" s="7">
        <f t="shared" si="3"/>
        <v>-8.1450539862580484</v>
      </c>
      <c r="P13" s="7">
        <f t="shared" si="3"/>
        <v>-16.14997542204037</v>
      </c>
      <c r="Q13" s="296">
        <v>2056.61</v>
      </c>
      <c r="R13" s="296">
        <v>1246.6399999999999</v>
      </c>
      <c r="S13" s="296">
        <v>1329</v>
      </c>
      <c r="T13" s="7">
        <f t="shared" si="4"/>
        <v>-39.38374315013543</v>
      </c>
      <c r="U13" s="7">
        <f t="shared" si="4"/>
        <v>6.6065584290573014</v>
      </c>
    </row>
    <row r="14" spans="1:28" ht="16.5">
      <c r="A14" s="24" t="s">
        <v>16</v>
      </c>
      <c r="B14" s="296">
        <v>66722</v>
      </c>
      <c r="C14" s="296">
        <v>66609.600000000006</v>
      </c>
      <c r="D14" s="359">
        <v>66805.5</v>
      </c>
      <c r="E14" s="7">
        <f t="shared" si="0"/>
        <v>-0.16846017805221436</v>
      </c>
      <c r="F14" s="7">
        <f t="shared" si="1"/>
        <v>0.29410175109893544</v>
      </c>
      <c r="G14" s="296">
        <v>29008</v>
      </c>
      <c r="H14" s="296">
        <v>30170</v>
      </c>
      <c r="I14" s="296">
        <v>33467</v>
      </c>
      <c r="J14" s="7">
        <f t="shared" si="2"/>
        <v>4.0057915057915068</v>
      </c>
      <c r="K14" s="7">
        <f t="shared" si="2"/>
        <v>10.928074245939669</v>
      </c>
      <c r="L14" s="296">
        <v>42735</v>
      </c>
      <c r="M14" s="296">
        <v>44822</v>
      </c>
      <c r="N14" s="296">
        <v>39486.9</v>
      </c>
      <c r="O14" s="7">
        <f t="shared" si="3"/>
        <v>4.8835848835848878</v>
      </c>
      <c r="P14" s="7">
        <f t="shared" si="3"/>
        <v>-11.902860202579092</v>
      </c>
      <c r="Q14" s="296">
        <v>20567.5</v>
      </c>
      <c r="R14" s="296">
        <v>20973.55</v>
      </c>
      <c r="S14" s="296">
        <v>21653</v>
      </c>
      <c r="T14" s="7">
        <f t="shared" si="4"/>
        <v>1.9742311899841809</v>
      </c>
      <c r="U14" s="7">
        <f t="shared" si="4"/>
        <v>3.2395564890064037</v>
      </c>
    </row>
    <row r="15" spans="1:28" ht="16.5">
      <c r="A15" s="24" t="s">
        <v>17</v>
      </c>
      <c r="B15" s="296">
        <v>5864</v>
      </c>
      <c r="C15" s="296">
        <v>5854.5</v>
      </c>
      <c r="D15" s="359">
        <v>5982.43</v>
      </c>
      <c r="E15" s="7">
        <f t="shared" si="0"/>
        <v>-0.16200545702591285</v>
      </c>
      <c r="F15" s="7">
        <f t="shared" si="1"/>
        <v>2.1851567170552642</v>
      </c>
      <c r="G15" s="296">
        <v>27876</v>
      </c>
      <c r="H15" s="296">
        <v>34355</v>
      </c>
      <c r="I15" s="296">
        <v>35670</v>
      </c>
      <c r="J15" s="7">
        <f t="shared" si="2"/>
        <v>23.24221552590042</v>
      </c>
      <c r="K15" s="7">
        <f t="shared" si="2"/>
        <v>3.8276815601804799</v>
      </c>
      <c r="L15" s="296">
        <v>78</v>
      </c>
      <c r="M15" s="296">
        <v>98</v>
      </c>
      <c r="N15" s="296">
        <v>73</v>
      </c>
      <c r="O15" s="7">
        <f t="shared" si="3"/>
        <v>25.641025641025635</v>
      </c>
      <c r="P15" s="7">
        <f t="shared" si="3"/>
        <v>-25.510204081632651</v>
      </c>
      <c r="Q15" s="296">
        <v>268.5</v>
      </c>
      <c r="R15" s="296">
        <v>283.5</v>
      </c>
      <c r="S15" s="296">
        <v>244</v>
      </c>
      <c r="T15" s="7">
        <f t="shared" si="4"/>
        <v>5.5865921787709567</v>
      </c>
      <c r="U15" s="7">
        <f t="shared" si="4"/>
        <v>-13.932980599647266</v>
      </c>
    </row>
    <row r="16" spans="1:28" ht="16.5">
      <c r="A16" s="24" t="s">
        <v>18</v>
      </c>
      <c r="B16" s="296">
        <v>7062</v>
      </c>
      <c r="C16" s="296">
        <v>6993</v>
      </c>
      <c r="D16" s="359">
        <v>7010</v>
      </c>
      <c r="E16" s="7">
        <f t="shared" si="0"/>
        <v>-0.97706032285471167</v>
      </c>
      <c r="F16" s="7">
        <f t="shared" si="1"/>
        <v>0.24310024310022982</v>
      </c>
      <c r="G16" s="296">
        <v>177</v>
      </c>
      <c r="H16" s="296">
        <v>177</v>
      </c>
      <c r="I16" s="296">
        <v>177</v>
      </c>
      <c r="J16" s="7">
        <f t="shared" si="2"/>
        <v>0</v>
      </c>
      <c r="K16" s="7">
        <f t="shared" si="2"/>
        <v>0</v>
      </c>
      <c r="L16" s="296">
        <v>0</v>
      </c>
      <c r="M16" s="296">
        <v>0</v>
      </c>
      <c r="N16" s="296">
        <v>0</v>
      </c>
      <c r="O16" s="7">
        <f t="shared" si="3"/>
        <v>0</v>
      </c>
      <c r="P16" s="7">
        <f t="shared" si="3"/>
        <v>0</v>
      </c>
      <c r="Q16" s="296">
        <v>0</v>
      </c>
      <c r="R16" s="296">
        <v>0</v>
      </c>
      <c r="S16" s="296">
        <v>0</v>
      </c>
      <c r="T16" s="7">
        <f t="shared" si="4"/>
        <v>0</v>
      </c>
      <c r="U16" s="7">
        <f t="shared" si="4"/>
        <v>0</v>
      </c>
    </row>
    <row r="17" spans="1:21" ht="16.5">
      <c r="A17" s="24" t="s">
        <v>19</v>
      </c>
      <c r="B17" s="296">
        <v>2</v>
      </c>
      <c r="C17" s="296">
        <v>4</v>
      </c>
      <c r="D17" s="359">
        <v>3.5</v>
      </c>
      <c r="E17" s="7">
        <f t="shared" si="0"/>
        <v>100</v>
      </c>
      <c r="F17" s="7">
        <f t="shared" si="1"/>
        <v>-12.5</v>
      </c>
      <c r="G17" s="296">
        <v>715</v>
      </c>
      <c r="H17" s="296">
        <v>695</v>
      </c>
      <c r="I17" s="296">
        <v>650</v>
      </c>
      <c r="J17" s="7">
        <f t="shared" si="2"/>
        <v>-2.7972027972028002</v>
      </c>
      <c r="K17" s="7">
        <f t="shared" si="2"/>
        <v>-6.474820143884898</v>
      </c>
      <c r="L17" s="296">
        <v>0</v>
      </c>
      <c r="M17" s="296">
        <v>0</v>
      </c>
      <c r="N17" s="296">
        <v>0</v>
      </c>
      <c r="O17" s="7">
        <f t="shared" si="3"/>
        <v>0</v>
      </c>
      <c r="P17" s="7">
        <f t="shared" si="3"/>
        <v>0</v>
      </c>
      <c r="Q17" s="296">
        <v>0</v>
      </c>
      <c r="R17" s="296">
        <v>0</v>
      </c>
      <c r="S17" s="296">
        <v>0</v>
      </c>
      <c r="T17" s="7">
        <f t="shared" si="4"/>
        <v>0</v>
      </c>
      <c r="U17" s="7">
        <f t="shared" si="4"/>
        <v>0</v>
      </c>
    </row>
    <row r="18" spans="1:21" ht="16.5">
      <c r="A18" s="24" t="s">
        <v>20</v>
      </c>
      <c r="B18" s="296">
        <v>4384</v>
      </c>
      <c r="C18" s="296">
        <v>3973</v>
      </c>
      <c r="D18" s="359">
        <v>3908.55</v>
      </c>
      <c r="E18" s="7">
        <f t="shared" si="0"/>
        <v>-9.375</v>
      </c>
      <c r="F18" s="7">
        <f t="shared" si="1"/>
        <v>-1.622199848980614</v>
      </c>
      <c r="G18" s="296">
        <v>20</v>
      </c>
      <c r="H18" s="296">
        <v>15</v>
      </c>
      <c r="I18" s="296">
        <v>44</v>
      </c>
      <c r="J18" s="7">
        <f t="shared" si="2"/>
        <v>-25</v>
      </c>
      <c r="K18" s="7">
        <f t="shared" si="2"/>
        <v>193.33333333333331</v>
      </c>
      <c r="L18" s="296">
        <v>4347</v>
      </c>
      <c r="M18" s="296">
        <v>3850</v>
      </c>
      <c r="N18" s="296">
        <v>2843</v>
      </c>
      <c r="O18" s="7">
        <f t="shared" si="3"/>
        <v>-11.433172302737518</v>
      </c>
      <c r="P18" s="7">
        <f t="shared" si="3"/>
        <v>-26.15584415584415</v>
      </c>
      <c r="Q18" s="296">
        <v>3080</v>
      </c>
      <c r="R18" s="296">
        <v>3044</v>
      </c>
      <c r="S18" s="296">
        <v>3049</v>
      </c>
      <c r="T18" s="7">
        <f t="shared" si="4"/>
        <v>-1.1688311688311614</v>
      </c>
      <c r="U18" s="7">
        <f t="shared" si="4"/>
        <v>0.16425755584756985</v>
      </c>
    </row>
    <row r="19" spans="1:21" ht="16.5">
      <c r="A19" s="365" t="s">
        <v>21</v>
      </c>
      <c r="B19" s="296">
        <v>35966</v>
      </c>
      <c r="C19" s="296">
        <v>37580.300000000003</v>
      </c>
      <c r="D19" s="359">
        <v>33807.599999999999</v>
      </c>
      <c r="E19" s="7">
        <f t="shared" si="0"/>
        <v>4.4884057165100302</v>
      </c>
      <c r="F19" s="7">
        <f>IFERROR(D20/C19*100-100,0)</f>
        <v>14.618244133229382</v>
      </c>
      <c r="G19" s="296">
        <v>102515</v>
      </c>
      <c r="H19" s="296">
        <v>97752</v>
      </c>
      <c r="I19" s="296">
        <v>92925</v>
      </c>
      <c r="J19" s="7">
        <f t="shared" si="2"/>
        <v>-4.6461493439984451</v>
      </c>
      <c r="K19" s="7">
        <f t="shared" si="2"/>
        <v>-4.9380063835011043</v>
      </c>
      <c r="L19" s="296">
        <v>16361</v>
      </c>
      <c r="M19" s="296">
        <v>15167</v>
      </c>
      <c r="N19" s="296">
        <v>11447</v>
      </c>
      <c r="O19" s="7">
        <f t="shared" si="3"/>
        <v>-7.297842430169311</v>
      </c>
      <c r="P19" s="7">
        <f t="shared" si="3"/>
        <v>-24.526933473989587</v>
      </c>
      <c r="Q19" s="296">
        <v>18087</v>
      </c>
      <c r="R19" s="296">
        <v>16913.900000000001</v>
      </c>
      <c r="S19" s="296">
        <v>15877</v>
      </c>
      <c r="T19" s="7">
        <f t="shared" si="4"/>
        <v>-6.485873832034045</v>
      </c>
      <c r="U19" s="7">
        <f t="shared" si="4"/>
        <v>-6.1304607453041626</v>
      </c>
    </row>
    <row r="20" spans="1:21" ht="16.5">
      <c r="A20" s="24" t="s">
        <v>22</v>
      </c>
      <c r="B20" s="296">
        <v>44202</v>
      </c>
      <c r="C20" s="296">
        <v>44195.979999999996</v>
      </c>
      <c r="D20" s="359">
        <v>43073.880000000005</v>
      </c>
      <c r="E20" s="7">
        <f t="shared" si="0"/>
        <v>-1.3619293244659048E-2</v>
      </c>
      <c r="F20" s="7">
        <f>IFERROR(#REF!/C20*100-100,0)</f>
        <v>0</v>
      </c>
      <c r="G20" s="296">
        <v>55390</v>
      </c>
      <c r="H20" s="296">
        <v>68241</v>
      </c>
      <c r="I20" s="296">
        <v>71507</v>
      </c>
      <c r="J20" s="7">
        <f t="shared" si="2"/>
        <v>23.200938797616885</v>
      </c>
      <c r="K20" s="7">
        <f t="shared" si="2"/>
        <v>4.7859791034715187</v>
      </c>
      <c r="L20" s="296">
        <v>26895</v>
      </c>
      <c r="M20" s="296">
        <v>37426</v>
      </c>
      <c r="N20" s="296">
        <v>30007.9</v>
      </c>
      <c r="O20" s="7">
        <f t="shared" si="3"/>
        <v>39.155976947387984</v>
      </c>
      <c r="P20" s="7">
        <f t="shared" si="3"/>
        <v>-19.820712873403508</v>
      </c>
      <c r="Q20" s="296">
        <v>8422</v>
      </c>
      <c r="R20" s="296">
        <v>9364.44</v>
      </c>
      <c r="S20" s="296">
        <v>10381.5</v>
      </c>
      <c r="T20" s="7">
        <f t="shared" si="4"/>
        <v>11.190216100688687</v>
      </c>
      <c r="U20" s="7">
        <f t="shared" si="4"/>
        <v>10.860873688122297</v>
      </c>
    </row>
    <row r="21" spans="1:21" ht="16.5">
      <c r="A21" s="34" t="s">
        <v>23</v>
      </c>
      <c r="B21" s="71">
        <v>52413</v>
      </c>
      <c r="C21" s="71">
        <v>52911.75</v>
      </c>
      <c r="D21" s="71">
        <v>53124.07</v>
      </c>
      <c r="E21" s="6">
        <f t="shared" si="0"/>
        <v>0.95157689886096364</v>
      </c>
      <c r="F21" s="6">
        <f t="shared" ref="F21:F38" si="5">IFERROR(D21/C21*100-100,0)</f>
        <v>0.40127192920287769</v>
      </c>
      <c r="G21" s="71">
        <v>98835</v>
      </c>
      <c r="H21" s="71">
        <v>97151</v>
      </c>
      <c r="I21" s="71">
        <v>107132</v>
      </c>
      <c r="J21" s="6">
        <f t="shared" si="2"/>
        <v>-1.7038498507613724</v>
      </c>
      <c r="K21" s="6">
        <f t="shared" si="2"/>
        <v>10.273697645932629</v>
      </c>
      <c r="L21" s="71">
        <v>53890</v>
      </c>
      <c r="M21" s="71">
        <v>54503</v>
      </c>
      <c r="N21" s="71">
        <v>57263</v>
      </c>
      <c r="O21" s="6">
        <f t="shared" si="3"/>
        <v>1.1375023195397915</v>
      </c>
      <c r="P21" s="6">
        <f t="shared" si="3"/>
        <v>5.0639414344164635</v>
      </c>
      <c r="Q21" s="71">
        <v>23840.2</v>
      </c>
      <c r="R21" s="71">
        <v>24332.550000000003</v>
      </c>
      <c r="S21" s="71">
        <v>24409.11</v>
      </c>
      <c r="T21" s="6">
        <f t="shared" si="4"/>
        <v>2.0652091844867186</v>
      </c>
      <c r="U21" s="6">
        <f t="shared" si="4"/>
        <v>0.31464026581676308</v>
      </c>
    </row>
    <row r="22" spans="1:21" ht="16.5">
      <c r="A22" s="24" t="s">
        <v>24</v>
      </c>
      <c r="B22" s="296">
        <v>52413</v>
      </c>
      <c r="C22" s="357">
        <v>52911.75</v>
      </c>
      <c r="D22" s="296">
        <v>53124.07</v>
      </c>
      <c r="E22" s="7">
        <f t="shared" si="0"/>
        <v>0.95157689886096364</v>
      </c>
      <c r="F22" s="7">
        <f t="shared" si="5"/>
        <v>0.40127192920287769</v>
      </c>
      <c r="G22" s="296">
        <v>98835</v>
      </c>
      <c r="H22" s="296">
        <v>97151</v>
      </c>
      <c r="I22" s="296">
        <v>104077</v>
      </c>
      <c r="J22" s="7">
        <f t="shared" si="2"/>
        <v>-1.7038498507613724</v>
      </c>
      <c r="K22" s="7">
        <f t="shared" si="2"/>
        <v>7.1291082953340634</v>
      </c>
      <c r="L22" s="296">
        <v>50775</v>
      </c>
      <c r="M22" s="296">
        <v>51388</v>
      </c>
      <c r="N22" s="296">
        <v>51409</v>
      </c>
      <c r="O22" s="7">
        <f t="shared" si="3"/>
        <v>1.2072870507139299</v>
      </c>
      <c r="P22" s="7">
        <f t="shared" si="3"/>
        <v>4.0865571728801342E-2</v>
      </c>
      <c r="Q22" s="296">
        <v>23840.2</v>
      </c>
      <c r="R22" s="296">
        <v>24332.550000000003</v>
      </c>
      <c r="S22" s="296">
        <v>24409.11</v>
      </c>
      <c r="T22" s="7">
        <f t="shared" si="4"/>
        <v>2.0652091844867186</v>
      </c>
      <c r="U22" s="7">
        <f t="shared" si="4"/>
        <v>0.31464026581676308</v>
      </c>
    </row>
    <row r="23" spans="1:21" ht="16.5">
      <c r="A23" s="24" t="s">
        <v>25</v>
      </c>
      <c r="B23" s="296">
        <v>0</v>
      </c>
      <c r="C23" s="296">
        <v>0</v>
      </c>
      <c r="D23" s="296"/>
      <c r="E23" s="7">
        <f t="shared" ref="E23:E40" si="6">IFERROR(C23/B23*100-100,0)</f>
        <v>0</v>
      </c>
      <c r="F23" s="7">
        <f t="shared" si="5"/>
        <v>0</v>
      </c>
      <c r="G23" s="296">
        <v>0</v>
      </c>
      <c r="H23" s="296">
        <v>0</v>
      </c>
      <c r="I23" s="296">
        <v>3055</v>
      </c>
      <c r="J23" s="7">
        <f t="shared" si="2"/>
        <v>0</v>
      </c>
      <c r="K23" s="7">
        <f t="shared" si="2"/>
        <v>0</v>
      </c>
      <c r="L23" s="296">
        <v>3115</v>
      </c>
      <c r="M23" s="296">
        <v>3115</v>
      </c>
      <c r="N23" s="296">
        <v>5854</v>
      </c>
      <c r="O23" s="7">
        <f t="shared" si="3"/>
        <v>0</v>
      </c>
      <c r="P23" s="7">
        <f t="shared" si="3"/>
        <v>87.929373996789735</v>
      </c>
      <c r="Q23" s="296">
        <v>0</v>
      </c>
      <c r="R23" s="296">
        <v>0</v>
      </c>
      <c r="S23" s="296">
        <v>0</v>
      </c>
      <c r="T23" s="7">
        <f t="shared" si="4"/>
        <v>0</v>
      </c>
      <c r="U23" s="7">
        <f t="shared" si="4"/>
        <v>0</v>
      </c>
    </row>
    <row r="24" spans="1:21" s="30" customFormat="1" ht="16.5">
      <c r="A24" s="34" t="s">
        <v>354</v>
      </c>
      <c r="B24" s="230">
        <v>31525</v>
      </c>
      <c r="C24" s="230">
        <v>30712.989999999998</v>
      </c>
      <c r="D24" s="230">
        <v>30108.639999999999</v>
      </c>
      <c r="E24" s="6">
        <f t="shared" si="6"/>
        <v>-2.5757652656621843</v>
      </c>
      <c r="F24" s="6">
        <f t="shared" si="5"/>
        <v>-1.9677341737160674</v>
      </c>
      <c r="G24" s="230">
        <v>66289</v>
      </c>
      <c r="H24" s="230">
        <v>63414</v>
      </c>
      <c r="I24" s="230">
        <v>47432</v>
      </c>
      <c r="J24" s="6">
        <f t="shared" si="2"/>
        <v>-4.3370694987101928</v>
      </c>
      <c r="K24" s="6">
        <f t="shared" si="2"/>
        <v>-25.202636641751027</v>
      </c>
      <c r="L24" s="230">
        <v>18081</v>
      </c>
      <c r="M24" s="230">
        <v>16173</v>
      </c>
      <c r="N24" s="230">
        <v>15220</v>
      </c>
      <c r="O24" s="6">
        <f t="shared" si="3"/>
        <v>-10.552513688402186</v>
      </c>
      <c r="P24" s="6">
        <f t="shared" si="3"/>
        <v>-5.8925369442898585</v>
      </c>
      <c r="Q24" s="297">
        <v>16483.25</v>
      </c>
      <c r="R24" s="297">
        <v>15126.820000000002</v>
      </c>
      <c r="S24" s="297">
        <v>16087.480000000001</v>
      </c>
      <c r="T24" s="6">
        <f t="shared" si="4"/>
        <v>-8.2291417044575468</v>
      </c>
      <c r="U24" s="6">
        <f t="shared" si="4"/>
        <v>6.3507068901461139</v>
      </c>
    </row>
    <row r="25" spans="1:21" ht="16.5">
      <c r="A25" s="24" t="s">
        <v>26</v>
      </c>
      <c r="B25" s="296">
        <v>6920</v>
      </c>
      <c r="C25" s="296">
        <v>5999</v>
      </c>
      <c r="D25" s="296">
        <v>5917.8</v>
      </c>
      <c r="E25" s="7">
        <f t="shared" si="6"/>
        <v>-13.309248554913296</v>
      </c>
      <c r="F25" s="7">
        <f t="shared" si="5"/>
        <v>-1.3535589264877359</v>
      </c>
      <c r="G25" s="296">
        <v>0</v>
      </c>
      <c r="H25" s="296">
        <v>0</v>
      </c>
      <c r="I25" s="296">
        <v>0</v>
      </c>
      <c r="J25" s="7">
        <f t="shared" si="2"/>
        <v>0</v>
      </c>
      <c r="K25" s="7">
        <f t="shared" si="2"/>
        <v>0</v>
      </c>
      <c r="L25" s="296">
        <v>6963</v>
      </c>
      <c r="M25" s="296">
        <v>4911</v>
      </c>
      <c r="N25" s="296">
        <v>4830</v>
      </c>
      <c r="O25" s="7">
        <f t="shared" si="3"/>
        <v>-29.470056010340372</v>
      </c>
      <c r="P25" s="7">
        <f t="shared" si="3"/>
        <v>-1.6493585827733597</v>
      </c>
      <c r="Q25" s="296">
        <v>7961</v>
      </c>
      <c r="R25" s="296">
        <v>8254.1</v>
      </c>
      <c r="S25" s="296">
        <v>8300</v>
      </c>
      <c r="T25" s="7">
        <f t="shared" si="4"/>
        <v>3.6816982791106625</v>
      </c>
      <c r="U25" s="7">
        <f t="shared" si="4"/>
        <v>0.55608727783766199</v>
      </c>
    </row>
    <row r="26" spans="1:21" ht="16.5">
      <c r="A26" s="24" t="s">
        <v>27</v>
      </c>
      <c r="B26" s="296">
        <v>4766</v>
      </c>
      <c r="C26" s="296">
        <v>4568</v>
      </c>
      <c r="D26" s="296">
        <v>4595.5</v>
      </c>
      <c r="E26" s="7">
        <f t="shared" si="6"/>
        <v>-4.1544271926143495</v>
      </c>
      <c r="F26" s="7">
        <f t="shared" si="5"/>
        <v>0.6020140105078724</v>
      </c>
      <c r="G26" s="296">
        <v>53565</v>
      </c>
      <c r="H26" s="296">
        <v>50435</v>
      </c>
      <c r="I26" s="296">
        <v>34986</v>
      </c>
      <c r="J26" s="7">
        <f t="shared" si="2"/>
        <v>-5.8433678708111643</v>
      </c>
      <c r="K26" s="7">
        <f t="shared" si="2"/>
        <v>-30.631505898681468</v>
      </c>
      <c r="L26" s="296">
        <v>1522</v>
      </c>
      <c r="M26" s="296">
        <v>1402</v>
      </c>
      <c r="N26" s="296">
        <v>1104</v>
      </c>
      <c r="O26" s="7">
        <f t="shared" si="3"/>
        <v>-7.88436268068331</v>
      </c>
      <c r="P26" s="7">
        <f t="shared" si="3"/>
        <v>-21.255349500713265</v>
      </c>
      <c r="Q26" s="296">
        <v>1119</v>
      </c>
      <c r="R26" s="296">
        <v>1036.1399999999999</v>
      </c>
      <c r="S26" s="296">
        <v>972</v>
      </c>
      <c r="T26" s="7">
        <f t="shared" si="4"/>
        <v>-7.4048257372654263</v>
      </c>
      <c r="U26" s="7">
        <f t="shared" si="4"/>
        <v>-6.1902831663674647</v>
      </c>
    </row>
    <row r="27" spans="1:21" ht="16.5">
      <c r="A27" s="24" t="s">
        <v>28</v>
      </c>
      <c r="B27" s="296">
        <v>5661</v>
      </c>
      <c r="C27" s="296">
        <v>5645.6</v>
      </c>
      <c r="D27" s="296">
        <v>5662.7</v>
      </c>
      <c r="E27" s="7">
        <f t="shared" si="6"/>
        <v>-0.27203674262497657</v>
      </c>
      <c r="F27" s="7">
        <f t="shared" si="5"/>
        <v>0.30289074677622807</v>
      </c>
      <c r="G27" s="296">
        <v>8260</v>
      </c>
      <c r="H27" s="296">
        <v>8455</v>
      </c>
      <c r="I27" s="296">
        <v>8548</v>
      </c>
      <c r="J27" s="7">
        <f t="shared" si="2"/>
        <v>2.3607748184019357</v>
      </c>
      <c r="K27" s="7">
        <f t="shared" si="2"/>
        <v>1.099940863394437</v>
      </c>
      <c r="L27" s="296">
        <v>3465</v>
      </c>
      <c r="M27" s="296">
        <v>3429</v>
      </c>
      <c r="N27" s="296">
        <v>2521</v>
      </c>
      <c r="O27" s="7">
        <f t="shared" si="3"/>
        <v>-1.038961038961034</v>
      </c>
      <c r="P27" s="7">
        <f t="shared" si="3"/>
        <v>-26.48002333041704</v>
      </c>
      <c r="Q27" s="296">
        <v>2344.5</v>
      </c>
      <c r="R27" s="296">
        <v>2468.1800000000003</v>
      </c>
      <c r="S27" s="296">
        <v>2341</v>
      </c>
      <c r="T27" s="7">
        <f t="shared" si="4"/>
        <v>5.2753252292599768</v>
      </c>
      <c r="U27" s="7">
        <f t="shared" si="4"/>
        <v>-5.1527846429352877</v>
      </c>
    </row>
    <row r="28" spans="1:21" ht="16.5">
      <c r="A28" s="24" t="s">
        <v>29</v>
      </c>
      <c r="B28" s="296">
        <v>362</v>
      </c>
      <c r="C28" s="296">
        <v>335</v>
      </c>
      <c r="D28" s="296">
        <v>317.60000000000002</v>
      </c>
      <c r="E28" s="7">
        <f t="shared" si="6"/>
        <v>-7.458563535911594</v>
      </c>
      <c r="F28" s="7">
        <f t="shared" si="5"/>
        <v>-5.1940298507462614</v>
      </c>
      <c r="G28" s="296">
        <v>0</v>
      </c>
      <c r="H28" s="296">
        <v>0</v>
      </c>
      <c r="I28" s="296">
        <v>0</v>
      </c>
      <c r="J28" s="7">
        <f t="shared" si="2"/>
        <v>0</v>
      </c>
      <c r="K28" s="7">
        <f t="shared" si="2"/>
        <v>0</v>
      </c>
      <c r="L28" s="296">
        <v>269</v>
      </c>
      <c r="M28" s="296">
        <v>219</v>
      </c>
      <c r="N28" s="296">
        <v>208</v>
      </c>
      <c r="O28" s="7">
        <f t="shared" si="3"/>
        <v>-18.587360594795541</v>
      </c>
      <c r="P28" s="7">
        <f t="shared" si="3"/>
        <v>-5.0228310502283193</v>
      </c>
      <c r="Q28" s="296">
        <v>3188.75</v>
      </c>
      <c r="R28" s="296">
        <v>1217.19</v>
      </c>
      <c r="S28" s="296">
        <v>1236.19</v>
      </c>
      <c r="T28" s="7">
        <f t="shared" si="4"/>
        <v>-61.828616228929825</v>
      </c>
      <c r="U28" s="7">
        <f t="shared" si="4"/>
        <v>1.5609724036510215</v>
      </c>
    </row>
    <row r="29" spans="1:21" ht="16.5">
      <c r="A29" s="24" t="s">
        <v>30</v>
      </c>
      <c r="B29" s="296">
        <v>13849</v>
      </c>
      <c r="C29" s="296">
        <v>14165.39</v>
      </c>
      <c r="D29" s="296">
        <v>13615.04</v>
      </c>
      <c r="E29" s="7">
        <f t="shared" si="6"/>
        <v>2.284569282980712</v>
      </c>
      <c r="F29" s="7">
        <f t="shared" si="5"/>
        <v>-3.885173652119704</v>
      </c>
      <c r="G29" s="296">
        <v>4464</v>
      </c>
      <c r="H29" s="296">
        <v>4524</v>
      </c>
      <c r="I29" s="296">
        <v>3898</v>
      </c>
      <c r="J29" s="7">
        <f t="shared" si="2"/>
        <v>1.344086021505376</v>
      </c>
      <c r="K29" s="7">
        <f t="shared" si="2"/>
        <v>-13.837312113174178</v>
      </c>
      <c r="L29" s="296">
        <v>5862</v>
      </c>
      <c r="M29" s="296">
        <v>6212</v>
      </c>
      <c r="N29" s="296">
        <v>6557</v>
      </c>
      <c r="O29" s="7">
        <f t="shared" si="3"/>
        <v>5.9706584783350394</v>
      </c>
      <c r="P29" s="7">
        <f t="shared" si="3"/>
        <v>5.5537669027688281</v>
      </c>
      <c r="Q29" s="296">
        <v>1870</v>
      </c>
      <c r="R29" s="296">
        <v>2151.21</v>
      </c>
      <c r="S29" s="296">
        <v>3238.29</v>
      </c>
      <c r="T29" s="7">
        <f t="shared" si="4"/>
        <v>15.037967914438497</v>
      </c>
      <c r="U29" s="7">
        <f t="shared" si="4"/>
        <v>50.533420726010007</v>
      </c>
    </row>
    <row r="30" spans="1:21" s="30" customFormat="1" ht="16.5">
      <c r="A30" s="34" t="s">
        <v>363</v>
      </c>
      <c r="B30" s="297">
        <v>28216</v>
      </c>
      <c r="C30" s="297">
        <v>27660.6</v>
      </c>
      <c r="D30" s="297">
        <v>28064.720000000001</v>
      </c>
      <c r="E30" s="6">
        <f t="shared" si="6"/>
        <v>-1.9683867309328207</v>
      </c>
      <c r="F30" s="6">
        <f t="shared" si="5"/>
        <v>1.460995061567715</v>
      </c>
      <c r="G30" s="297">
        <v>13929.5</v>
      </c>
      <c r="H30" s="297">
        <v>15790</v>
      </c>
      <c r="I30" s="297">
        <v>14537</v>
      </c>
      <c r="J30" s="6">
        <f t="shared" si="2"/>
        <v>13.356545461071832</v>
      </c>
      <c r="K30" s="6">
        <f t="shared" si="2"/>
        <v>-7.9354021532615633</v>
      </c>
      <c r="L30" s="341">
        <v>7318.6</v>
      </c>
      <c r="M30" s="341">
        <v>6918.6</v>
      </c>
      <c r="N30" s="341">
        <v>10069.310000000001</v>
      </c>
      <c r="O30" s="6">
        <f t="shared" si="3"/>
        <v>-5.4655261935342878</v>
      </c>
      <c r="P30" s="6">
        <f t="shared" si="3"/>
        <v>45.539704564507275</v>
      </c>
      <c r="Q30" s="297">
        <v>6820.5</v>
      </c>
      <c r="R30" s="297">
        <v>6892.78</v>
      </c>
      <c r="S30" s="297">
        <v>7039.29</v>
      </c>
      <c r="T30" s="6">
        <f t="shared" si="4"/>
        <v>1.0597463529066715</v>
      </c>
      <c r="U30" s="6">
        <f t="shared" si="4"/>
        <v>2.1255574673788971</v>
      </c>
    </row>
    <row r="31" spans="1:21" ht="16.5">
      <c r="A31" s="24" t="s">
        <v>355</v>
      </c>
      <c r="B31" s="296">
        <v>1178.9000000000001</v>
      </c>
      <c r="C31" s="296">
        <v>1199</v>
      </c>
      <c r="D31" s="296">
        <v>1211.0999999999999</v>
      </c>
      <c r="E31" s="7">
        <f t="shared" si="6"/>
        <v>1.7049792179149961</v>
      </c>
      <c r="F31" s="7">
        <f t="shared" si="5"/>
        <v>1.0091743119265999</v>
      </c>
      <c r="G31" s="296">
        <v>2205</v>
      </c>
      <c r="H31" s="296">
        <v>2365</v>
      </c>
      <c r="I31" s="296">
        <v>2377</v>
      </c>
      <c r="J31" s="7">
        <f t="shared" si="2"/>
        <v>7.2562358276643977</v>
      </c>
      <c r="K31" s="7">
        <f t="shared" si="2"/>
        <v>0.50739957716700701</v>
      </c>
      <c r="L31" s="296">
        <v>430.2</v>
      </c>
      <c r="M31" s="296">
        <v>497.2</v>
      </c>
      <c r="N31" s="296">
        <v>1327.2</v>
      </c>
      <c r="O31" s="7">
        <f t="shared" si="3"/>
        <v>15.574151557415149</v>
      </c>
      <c r="P31" s="7">
        <f t="shared" si="3"/>
        <v>166.93483507642799</v>
      </c>
      <c r="Q31" s="296">
        <v>686.5</v>
      </c>
      <c r="R31" s="296">
        <v>691.28</v>
      </c>
      <c r="S31" s="296">
        <v>756</v>
      </c>
      <c r="T31" s="7">
        <f t="shared" si="4"/>
        <v>0.69628550619080443</v>
      </c>
      <c r="U31" s="7">
        <f t="shared" si="4"/>
        <v>9.362342321490587</v>
      </c>
    </row>
    <row r="32" spans="1:21" ht="16.5">
      <c r="A32" s="24" t="s">
        <v>356</v>
      </c>
      <c r="B32" s="296">
        <v>2029</v>
      </c>
      <c r="C32" s="296">
        <v>2069</v>
      </c>
      <c r="D32" s="296">
        <v>2062.6999999999998</v>
      </c>
      <c r="E32" s="7">
        <f t="shared" si="6"/>
        <v>1.9714144898965031</v>
      </c>
      <c r="F32" s="7">
        <f t="shared" si="5"/>
        <v>-0.3044949250845832</v>
      </c>
      <c r="G32" s="296">
        <v>5712.5</v>
      </c>
      <c r="H32" s="296">
        <v>7458</v>
      </c>
      <c r="I32" s="296">
        <v>7211</v>
      </c>
      <c r="J32" s="7">
        <f t="shared" si="2"/>
        <v>30.55579868708972</v>
      </c>
      <c r="K32" s="7">
        <f t="shared" si="2"/>
        <v>-3.3118798605524233</v>
      </c>
      <c r="L32" s="296">
        <v>205</v>
      </c>
      <c r="M32" s="296">
        <v>393</v>
      </c>
      <c r="N32" s="296">
        <v>730</v>
      </c>
      <c r="O32" s="7">
        <f t="shared" si="3"/>
        <v>91.707317073170714</v>
      </c>
      <c r="P32" s="7">
        <f t="shared" si="3"/>
        <v>85.75063613231552</v>
      </c>
      <c r="Q32" s="296">
        <v>679</v>
      </c>
      <c r="R32" s="296">
        <v>686.5</v>
      </c>
      <c r="S32" s="296">
        <v>696.32</v>
      </c>
      <c r="T32" s="7">
        <f t="shared" si="4"/>
        <v>1.1045655375552315</v>
      </c>
      <c r="U32" s="7">
        <f t="shared" si="4"/>
        <v>1.4304442825928732</v>
      </c>
    </row>
    <row r="33" spans="1:23" ht="16.5">
      <c r="A33" s="24" t="s">
        <v>357</v>
      </c>
      <c r="B33" s="296">
        <v>8025</v>
      </c>
      <c r="C33" s="296">
        <v>7415.25</v>
      </c>
      <c r="D33" s="296">
        <v>7381.97</v>
      </c>
      <c r="E33" s="7">
        <f t="shared" si="6"/>
        <v>-7.5981308411215025</v>
      </c>
      <c r="F33" s="7">
        <f t="shared" si="5"/>
        <v>-0.44880482788846621</v>
      </c>
      <c r="G33" s="296">
        <v>2560</v>
      </c>
      <c r="H33" s="296">
        <v>2695</v>
      </c>
      <c r="I33" s="296">
        <v>2115</v>
      </c>
      <c r="J33" s="7">
        <f t="shared" si="2"/>
        <v>5.2734375</v>
      </c>
      <c r="K33" s="7">
        <f t="shared" si="2"/>
        <v>-21.521335807050093</v>
      </c>
      <c r="L33" s="296">
        <v>1158.8</v>
      </c>
      <c r="M33" s="296">
        <v>2203.8000000000002</v>
      </c>
      <c r="N33" s="296">
        <v>2546.0100000000002</v>
      </c>
      <c r="O33" s="7">
        <f t="shared" si="3"/>
        <v>90.179496030376271</v>
      </c>
      <c r="P33" s="7">
        <f t="shared" si="3"/>
        <v>15.528178600598963</v>
      </c>
      <c r="Q33" s="296">
        <v>2904.5</v>
      </c>
      <c r="R33" s="296">
        <v>2976.5</v>
      </c>
      <c r="S33" s="296">
        <v>3030.22</v>
      </c>
      <c r="T33" s="7">
        <f t="shared" si="4"/>
        <v>2.4789120330521541</v>
      </c>
      <c r="U33" s="7">
        <f t="shared" si="4"/>
        <v>1.8048043003527425</v>
      </c>
    </row>
    <row r="34" spans="1:23" ht="16.5">
      <c r="A34" s="24" t="s">
        <v>358</v>
      </c>
      <c r="B34" s="296">
        <v>14666</v>
      </c>
      <c r="C34" s="296">
        <v>14488</v>
      </c>
      <c r="D34" s="296">
        <v>14899</v>
      </c>
      <c r="E34" s="7">
        <f t="shared" si="6"/>
        <v>-1.2136915314332413</v>
      </c>
      <c r="F34" s="7">
        <f t="shared" si="5"/>
        <v>2.8368304803975803</v>
      </c>
      <c r="G34" s="296">
        <v>1E-3</v>
      </c>
      <c r="H34" s="296">
        <v>1E-3</v>
      </c>
      <c r="I34" s="296">
        <v>0</v>
      </c>
      <c r="J34" s="7">
        <f t="shared" si="2"/>
        <v>0</v>
      </c>
      <c r="K34" s="7">
        <f t="shared" si="2"/>
        <v>-100</v>
      </c>
      <c r="L34" s="296">
        <v>938</v>
      </c>
      <c r="M34" s="296">
        <v>1448</v>
      </c>
      <c r="N34" s="296">
        <v>1693</v>
      </c>
      <c r="O34" s="7">
        <f t="shared" si="3"/>
        <v>54.371002132196168</v>
      </c>
      <c r="P34" s="7">
        <f t="shared" si="3"/>
        <v>16.919889502762445</v>
      </c>
      <c r="Q34" s="296">
        <v>1621</v>
      </c>
      <c r="R34" s="296">
        <v>1423</v>
      </c>
      <c r="S34" s="296">
        <v>1342.1</v>
      </c>
      <c r="T34" s="7">
        <f t="shared" si="4"/>
        <v>-12.214682294879708</v>
      </c>
      <c r="U34" s="7">
        <f t="shared" si="4"/>
        <v>-5.6851721714687358</v>
      </c>
    </row>
    <row r="35" spans="1:23" ht="16.5">
      <c r="A35" s="24" t="s">
        <v>359</v>
      </c>
      <c r="B35" s="296">
        <v>1906</v>
      </c>
      <c r="C35" s="296">
        <v>2086.35</v>
      </c>
      <c r="D35" s="296">
        <v>2135.4499999999998</v>
      </c>
      <c r="E35" s="7">
        <f t="shared" si="6"/>
        <v>9.4622245540398637</v>
      </c>
      <c r="F35" s="7">
        <f t="shared" si="5"/>
        <v>2.3533922879670257</v>
      </c>
      <c r="G35" s="296">
        <v>2060</v>
      </c>
      <c r="H35" s="296">
        <v>2185</v>
      </c>
      <c r="I35" s="296">
        <v>2159</v>
      </c>
      <c r="J35" s="7">
        <f t="shared" si="2"/>
        <v>6.0679611650485583</v>
      </c>
      <c r="K35" s="7">
        <f t="shared" si="2"/>
        <v>-1.1899313501144206</v>
      </c>
      <c r="L35" s="296">
        <v>215.6</v>
      </c>
      <c r="M35" s="296">
        <v>749.6</v>
      </c>
      <c r="N35" s="296">
        <v>1659.6</v>
      </c>
      <c r="O35" s="7">
        <f t="shared" si="3"/>
        <v>247.6808905380334</v>
      </c>
      <c r="P35" s="7">
        <f t="shared" si="3"/>
        <v>121.39807897545353</v>
      </c>
      <c r="Q35" s="296">
        <v>532</v>
      </c>
      <c r="R35" s="296">
        <v>653.5</v>
      </c>
      <c r="S35" s="296">
        <v>718</v>
      </c>
      <c r="T35" s="7">
        <f t="shared" si="4"/>
        <v>22.838345864661648</v>
      </c>
      <c r="U35" s="7">
        <f t="shared" si="4"/>
        <v>9.8699311400153107</v>
      </c>
    </row>
    <row r="36" spans="1:23" ht="16.5">
      <c r="A36" s="24" t="s">
        <v>360</v>
      </c>
      <c r="B36" s="296">
        <v>412</v>
      </c>
      <c r="C36" s="296">
        <v>403</v>
      </c>
      <c r="D36" s="296">
        <v>374.5</v>
      </c>
      <c r="E36" s="7">
        <f t="shared" si="6"/>
        <v>-2.1844660194174708</v>
      </c>
      <c r="F36" s="7">
        <f t="shared" si="5"/>
        <v>-7.0719602977667506</v>
      </c>
      <c r="G36" s="296">
        <v>1392</v>
      </c>
      <c r="H36" s="296">
        <v>1087</v>
      </c>
      <c r="I36" s="296">
        <v>685</v>
      </c>
      <c r="J36" s="7">
        <f t="shared" si="2"/>
        <v>-21.910919540229884</v>
      </c>
      <c r="K36" s="7">
        <f t="shared" si="2"/>
        <v>-36.982520699172028</v>
      </c>
      <c r="L36" s="296">
        <v>471</v>
      </c>
      <c r="M36" s="296">
        <v>474</v>
      </c>
      <c r="N36" s="296">
        <v>397</v>
      </c>
      <c r="O36" s="7">
        <f t="shared" si="3"/>
        <v>0.63694267515923286</v>
      </c>
      <c r="P36" s="7">
        <f t="shared" si="3"/>
        <v>-16.244725738396625</v>
      </c>
      <c r="Q36" s="296">
        <v>227.5</v>
      </c>
      <c r="R36" s="296">
        <v>292</v>
      </c>
      <c r="S36" s="296">
        <v>324.64999999999998</v>
      </c>
      <c r="T36" s="7">
        <f t="shared" si="4"/>
        <v>28.35164835164835</v>
      </c>
      <c r="U36" s="7">
        <f t="shared" si="4"/>
        <v>11.18150684931507</v>
      </c>
    </row>
    <row r="37" spans="1:23" ht="16.5">
      <c r="A37" s="34" t="s">
        <v>31</v>
      </c>
      <c r="B37" s="297">
        <v>14590</v>
      </c>
      <c r="C37" s="358">
        <v>14582</v>
      </c>
      <c r="D37" s="295">
        <v>14761</v>
      </c>
      <c r="E37" s="6">
        <f t="shared" si="6"/>
        <v>-5.4832076764910198E-2</v>
      </c>
      <c r="F37" s="6">
        <f t="shared" si="5"/>
        <v>1.2275408037306192</v>
      </c>
      <c r="G37" s="231">
        <v>1E-3</v>
      </c>
      <c r="H37" s="231">
        <v>1E-3</v>
      </c>
      <c r="I37" s="231">
        <v>0</v>
      </c>
      <c r="J37" s="6">
        <f t="shared" si="2"/>
        <v>0</v>
      </c>
      <c r="K37" s="6">
        <f t="shared" si="2"/>
        <v>-100</v>
      </c>
      <c r="L37" s="296">
        <v>153</v>
      </c>
      <c r="M37" s="296">
        <v>155</v>
      </c>
      <c r="N37" s="296">
        <v>497.25</v>
      </c>
      <c r="O37" s="6">
        <f t="shared" si="3"/>
        <v>1.3071895424836555</v>
      </c>
      <c r="P37" s="6">
        <f t="shared" si="3"/>
        <v>220.80645161290323</v>
      </c>
      <c r="Q37" s="297">
        <v>35</v>
      </c>
      <c r="R37" s="297">
        <v>96</v>
      </c>
      <c r="S37" s="297">
        <v>97</v>
      </c>
      <c r="T37" s="6">
        <f t="shared" si="4"/>
        <v>174.28571428571428</v>
      </c>
      <c r="U37" s="6">
        <f t="shared" si="4"/>
        <v>1.0416666666666714</v>
      </c>
    </row>
    <row r="38" spans="1:23" ht="16.5">
      <c r="A38" s="97" t="s">
        <v>32</v>
      </c>
      <c r="B38" s="298">
        <v>267</v>
      </c>
      <c r="C38" s="295">
        <v>376</v>
      </c>
      <c r="D38" s="295">
        <v>891.6</v>
      </c>
      <c r="E38" s="6">
        <f t="shared" si="6"/>
        <v>40.823970037453194</v>
      </c>
      <c r="F38" s="6">
        <f t="shared" si="5"/>
        <v>137.12765957446811</v>
      </c>
      <c r="G38" s="233">
        <v>1E-3</v>
      </c>
      <c r="H38" s="233">
        <v>1E-3</v>
      </c>
      <c r="I38" s="233">
        <v>0</v>
      </c>
      <c r="J38" s="6">
        <f t="shared" si="2"/>
        <v>0</v>
      </c>
      <c r="K38" s="6">
        <f t="shared" si="2"/>
        <v>-100</v>
      </c>
      <c r="L38" s="232">
        <v>686</v>
      </c>
      <c r="M38" s="233">
        <v>691</v>
      </c>
      <c r="N38" s="233">
        <v>925</v>
      </c>
      <c r="O38" s="6">
        <f t="shared" si="3"/>
        <v>0.72886297376093978</v>
      </c>
      <c r="P38" s="6">
        <f t="shared" si="3"/>
        <v>33.863965267727934</v>
      </c>
      <c r="Q38" s="298">
        <v>642</v>
      </c>
      <c r="R38" s="298">
        <v>713.8</v>
      </c>
      <c r="S38" s="298">
        <v>746.7</v>
      </c>
      <c r="T38" s="6">
        <f t="shared" si="4"/>
        <v>11.183800623052946</v>
      </c>
      <c r="U38" s="6">
        <f t="shared" si="4"/>
        <v>4.6091342112636795</v>
      </c>
    </row>
    <row r="39" spans="1:23" ht="16.5">
      <c r="A39" s="364" t="s">
        <v>554</v>
      </c>
      <c r="B39" s="298"/>
      <c r="C39" s="295"/>
      <c r="D39" s="295"/>
      <c r="E39" s="6"/>
      <c r="F39" s="6"/>
      <c r="G39" s="233"/>
      <c r="H39" s="233"/>
      <c r="I39" s="233"/>
      <c r="J39" s="6"/>
      <c r="K39" s="6"/>
      <c r="L39" s="232"/>
      <c r="M39" s="233"/>
      <c r="N39" s="233"/>
      <c r="O39" s="6">
        <f t="shared" si="3"/>
        <v>0</v>
      </c>
      <c r="P39" s="6">
        <f t="shared" si="3"/>
        <v>0</v>
      </c>
      <c r="Q39" s="298"/>
      <c r="R39" s="298"/>
      <c r="S39" s="298"/>
      <c r="T39" s="6"/>
      <c r="U39" s="6"/>
    </row>
    <row r="40" spans="1:23" ht="18.75">
      <c r="A40" s="96"/>
      <c r="B40" s="297">
        <f>B7+B21+B24+B30+B37+B38+B39</f>
        <v>1056308</v>
      </c>
      <c r="C40" s="297">
        <f>C7+C21+C24+C30+C37+C38+C39</f>
        <v>1041503.4518109999</v>
      </c>
      <c r="D40" s="297">
        <f>D7+D21+D24+D30+D37+D38+D39</f>
        <v>1012339.49</v>
      </c>
      <c r="E40" s="6">
        <f t="shared" si="6"/>
        <v>-1.4015370695857854</v>
      </c>
      <c r="F40" s="6">
        <f>IFERROR(D40/C40*100-100,0)</f>
        <v>-2.8001790834479436</v>
      </c>
      <c r="G40" s="297">
        <f>G7+G21+G24+G30+G37+G38</f>
        <v>1004622.5020000001</v>
      </c>
      <c r="H40" s="297">
        <f>H7+H21+H24+H30+H37+H38</f>
        <v>1044756.0020000001</v>
      </c>
      <c r="I40" s="297">
        <f>I7+I21+I24+I30+I37+I38</f>
        <v>1024568</v>
      </c>
      <c r="J40" s="6">
        <f t="shared" si="2"/>
        <v>3.9948836423733667</v>
      </c>
      <c r="K40" s="6">
        <f t="shared" si="2"/>
        <v>-1.9323173986417572</v>
      </c>
      <c r="L40" s="297">
        <f>L38+L37+L30+L24+L21+L7</f>
        <v>642897.21795575542</v>
      </c>
      <c r="M40" s="297">
        <f>M38+M37+M30+M24+M21+M7</f>
        <v>649135.51703700004</v>
      </c>
      <c r="N40" s="297">
        <f>N38+N37+N30+N24+N21+N7</f>
        <v>612134.3600000001</v>
      </c>
      <c r="O40" s="6">
        <f t="shared" si="3"/>
        <v>0.97034158913935187</v>
      </c>
      <c r="P40" s="6">
        <f t="shared" si="3"/>
        <v>-5.7000666372243671</v>
      </c>
      <c r="Q40" s="297">
        <f>Q38+Q37+Q30+Q24+Q21+Q7</f>
        <v>474622.36</v>
      </c>
      <c r="R40" s="297">
        <f>R38+R37+R30+R24+R21+R7</f>
        <v>436206.31999999995</v>
      </c>
      <c r="S40" s="297">
        <f>S38+S37+S30+S24+S21+S7</f>
        <v>431385.08</v>
      </c>
      <c r="T40" s="6">
        <f t="shared" si="4"/>
        <v>-8.0940223718073554</v>
      </c>
      <c r="U40" s="6">
        <f t="shared" si="4"/>
        <v>-1.1052659668021221</v>
      </c>
      <c r="V40" s="9"/>
      <c r="W40" s="9"/>
    </row>
    <row r="41" spans="1:23" ht="18">
      <c r="A41" s="630" t="s">
        <v>2</v>
      </c>
      <c r="B41" s="631" t="s">
        <v>484</v>
      </c>
      <c r="C41" s="632"/>
      <c r="D41" s="632"/>
      <c r="E41" s="632"/>
      <c r="F41" s="633"/>
      <c r="G41" s="634" t="s">
        <v>485</v>
      </c>
      <c r="H41" s="635"/>
      <c r="I41" s="635"/>
      <c r="J41" s="635"/>
      <c r="K41" s="636"/>
      <c r="L41" s="634" t="s">
        <v>486</v>
      </c>
      <c r="M41" s="635"/>
      <c r="N41" s="635"/>
      <c r="O41" s="635"/>
      <c r="P41" s="636"/>
      <c r="Q41" s="637" t="s">
        <v>34</v>
      </c>
      <c r="R41" s="637"/>
      <c r="S41" s="637"/>
      <c r="T41" s="637"/>
      <c r="U41" s="637"/>
      <c r="V41" s="9"/>
      <c r="W41" s="9"/>
    </row>
    <row r="42" spans="1:23" ht="18" customHeight="1">
      <c r="A42" s="620"/>
      <c r="B42" s="234" t="s">
        <v>4</v>
      </c>
      <c r="C42" s="234" t="s">
        <v>481</v>
      </c>
      <c r="D42" s="234" t="s">
        <v>482</v>
      </c>
      <c r="E42" s="638" t="s">
        <v>478</v>
      </c>
      <c r="F42" s="638" t="s">
        <v>479</v>
      </c>
      <c r="G42" s="234" t="s">
        <v>4</v>
      </c>
      <c r="H42" s="234" t="s">
        <v>481</v>
      </c>
      <c r="I42" s="234" t="s">
        <v>482</v>
      </c>
      <c r="J42" s="638" t="s">
        <v>478</v>
      </c>
      <c r="K42" s="638" t="s">
        <v>479</v>
      </c>
      <c r="L42" s="234" t="s">
        <v>4</v>
      </c>
      <c r="M42" s="234" t="s">
        <v>481</v>
      </c>
      <c r="N42" s="234" t="s">
        <v>482</v>
      </c>
      <c r="O42" s="638" t="s">
        <v>478</v>
      </c>
      <c r="P42" s="638" t="s">
        <v>479</v>
      </c>
      <c r="Q42" s="234" t="s">
        <v>4</v>
      </c>
      <c r="R42" s="234" t="s">
        <v>481</v>
      </c>
      <c r="S42" s="234" t="s">
        <v>482</v>
      </c>
      <c r="T42" s="638" t="s">
        <v>478</v>
      </c>
      <c r="U42" s="638" t="s">
        <v>479</v>
      </c>
      <c r="V42" s="9"/>
      <c r="W42" s="9"/>
    </row>
    <row r="43" spans="1:23" ht="30">
      <c r="A43" s="620"/>
      <c r="B43" s="348" t="s">
        <v>477</v>
      </c>
      <c r="C43" s="348" t="s">
        <v>520</v>
      </c>
      <c r="D43" s="316" t="s">
        <v>553</v>
      </c>
      <c r="E43" s="638"/>
      <c r="F43" s="638"/>
      <c r="G43" s="348" t="s">
        <v>477</v>
      </c>
      <c r="H43" s="348" t="s">
        <v>520</v>
      </c>
      <c r="I43" s="316" t="s">
        <v>553</v>
      </c>
      <c r="J43" s="638"/>
      <c r="K43" s="638"/>
      <c r="L43" s="348" t="s">
        <v>477</v>
      </c>
      <c r="M43" s="348" t="s">
        <v>520</v>
      </c>
      <c r="N43" s="316" t="s">
        <v>553</v>
      </c>
      <c r="O43" s="638"/>
      <c r="P43" s="638"/>
      <c r="Q43" s="366" t="s">
        <v>477</v>
      </c>
      <c r="R43" s="366" t="s">
        <v>520</v>
      </c>
      <c r="S43" s="366" t="s">
        <v>553</v>
      </c>
      <c r="T43" s="638"/>
      <c r="U43" s="638"/>
      <c r="V43" s="10"/>
      <c r="W43" s="10"/>
    </row>
    <row r="44" spans="1:23" ht="16.5">
      <c r="A44" s="34" t="s">
        <v>9</v>
      </c>
      <c r="B44" s="71">
        <v>788272</v>
      </c>
      <c r="C44" s="71">
        <v>780071.7</v>
      </c>
      <c r="D44" s="71">
        <v>768968.3</v>
      </c>
      <c r="E44" s="6">
        <f t="shared" ref="E44:E77" si="7">IFERROR(C44/B44*100-100,0)</f>
        <v>-1.0402881238963317</v>
      </c>
      <c r="F44" s="6">
        <f t="shared" ref="F44:F77" si="8">IFERROR(D44/C44*100-100,0)</f>
        <v>-1.4233819788616699</v>
      </c>
      <c r="G44" s="71">
        <v>279280.4997713</v>
      </c>
      <c r="H44" s="71">
        <v>281837.25</v>
      </c>
      <c r="I44" s="360">
        <v>265203.25</v>
      </c>
      <c r="J44" s="6">
        <f t="shared" ref="J44:K77" si="9">IFERROR(H44/G44*100-100,0)</f>
        <v>0.91547753272918442</v>
      </c>
      <c r="K44" s="6">
        <f t="shared" si="9"/>
        <v>-5.9019877606668416</v>
      </c>
      <c r="L44" s="71">
        <f>SUM(L45:L57)</f>
        <v>463852</v>
      </c>
      <c r="M44" s="71">
        <f>SUM(M45:M57)</f>
        <v>422536.36268200004</v>
      </c>
      <c r="N44" s="71">
        <v>428020.79944013787</v>
      </c>
      <c r="O44" s="6">
        <f t="shared" ref="O44:P77" si="10">IFERROR(M44/L44*100-100,0)</f>
        <v>-8.9070732298232969</v>
      </c>
      <c r="P44" s="6">
        <f t="shared" si="10"/>
        <v>1.2979798290793383</v>
      </c>
      <c r="Q44" s="71">
        <f t="shared" ref="Q44:Q55" si="11">B7+G7+L7+Q7+B44+G44+L44</f>
        <v>4275840.5277270554</v>
      </c>
      <c r="R44" s="71">
        <f t="shared" ref="R44:R55" si="12">C7+H7+M7+R7+C44+H44+M44</f>
        <v>4227845.71153</v>
      </c>
      <c r="S44" s="71">
        <f t="shared" ref="S44:S55" si="13">D7+I7+N7+S7+D44+I44+N44</f>
        <v>4114214.1094401376</v>
      </c>
      <c r="T44" s="6">
        <f t="shared" ref="T44:U77" si="14">IFERROR(R44/Q44*100-100,0)</f>
        <v>-1.1224650658935644</v>
      </c>
      <c r="U44" s="6">
        <f t="shared" si="14"/>
        <v>-2.6876951015495081</v>
      </c>
      <c r="V44" s="11"/>
      <c r="W44" s="68"/>
    </row>
    <row r="45" spans="1:23" ht="16.5">
      <c r="A45" s="319" t="s">
        <v>10</v>
      </c>
      <c r="B45" s="296">
        <v>301990</v>
      </c>
      <c r="C45" s="296">
        <v>302386</v>
      </c>
      <c r="D45" s="296">
        <v>301086</v>
      </c>
      <c r="E45" s="7">
        <f t="shared" si="7"/>
        <v>0.13113016987318815</v>
      </c>
      <c r="F45" s="7">
        <f t="shared" si="8"/>
        <v>-0.42991408332396475</v>
      </c>
      <c r="G45" s="296">
        <v>38627</v>
      </c>
      <c r="H45" s="296">
        <v>41904</v>
      </c>
      <c r="I45" s="361">
        <v>39763</v>
      </c>
      <c r="J45" s="7">
        <f t="shared" si="9"/>
        <v>8.4837031092241233</v>
      </c>
      <c r="K45" s="7">
        <f t="shared" si="9"/>
        <v>-5.109297441771659</v>
      </c>
      <c r="L45" s="296">
        <v>162659</v>
      </c>
      <c r="M45" s="296">
        <v>156289</v>
      </c>
      <c r="N45" s="296">
        <v>152419</v>
      </c>
      <c r="O45" s="7">
        <f t="shared" si="10"/>
        <v>-3.9161681800576673</v>
      </c>
      <c r="P45" s="7">
        <f t="shared" si="10"/>
        <v>-2.4761819449865357</v>
      </c>
      <c r="Q45" s="71">
        <f t="shared" si="11"/>
        <v>1447928</v>
      </c>
      <c r="R45" s="71">
        <f t="shared" si="12"/>
        <v>1438989</v>
      </c>
      <c r="S45" s="71">
        <f t="shared" si="13"/>
        <v>1419714</v>
      </c>
      <c r="T45" s="7">
        <f t="shared" si="14"/>
        <v>-0.61736495184842966</v>
      </c>
      <c r="U45" s="7">
        <f t="shared" si="14"/>
        <v>-1.3394820947206654</v>
      </c>
      <c r="V45" s="10"/>
      <c r="W45" s="10"/>
    </row>
    <row r="46" spans="1:23" ht="16.5">
      <c r="A46" s="319" t="s">
        <v>11</v>
      </c>
      <c r="B46" s="296">
        <v>149843</v>
      </c>
      <c r="C46" s="296">
        <v>139111</v>
      </c>
      <c r="D46" s="296">
        <v>133473.5</v>
      </c>
      <c r="E46" s="7">
        <f t="shared" si="7"/>
        <v>-7.1621630640070038</v>
      </c>
      <c r="F46" s="7">
        <f t="shared" si="8"/>
        <v>-4.0525192112773283</v>
      </c>
      <c r="G46" s="296">
        <v>85402.474741829355</v>
      </c>
      <c r="H46" s="296">
        <v>87213</v>
      </c>
      <c r="I46" s="361">
        <v>83586</v>
      </c>
      <c r="J46" s="7">
        <f t="shared" si="9"/>
        <v>2.1199915618883836</v>
      </c>
      <c r="K46" s="7">
        <f t="shared" si="9"/>
        <v>-4.158783667572493</v>
      </c>
      <c r="L46" s="296">
        <v>48842</v>
      </c>
      <c r="M46" s="296">
        <v>40062</v>
      </c>
      <c r="N46" s="296">
        <v>41655.413308017232</v>
      </c>
      <c r="O46" s="7">
        <f t="shared" si="10"/>
        <v>-17.976331845542774</v>
      </c>
      <c r="P46" s="7">
        <f t="shared" si="10"/>
        <v>3.9773683491019654</v>
      </c>
      <c r="Q46" s="71">
        <f t="shared" si="11"/>
        <v>997820.58840808959</v>
      </c>
      <c r="R46" s="71">
        <f t="shared" si="12"/>
        <v>955122.08339999989</v>
      </c>
      <c r="S46" s="71">
        <f t="shared" si="13"/>
        <v>920704.91330801719</v>
      </c>
      <c r="T46" s="7">
        <f t="shared" si="14"/>
        <v>-4.279176587868406</v>
      </c>
      <c r="U46" s="7">
        <f t="shared" si="14"/>
        <v>-3.6034315078828456</v>
      </c>
      <c r="V46" s="10"/>
      <c r="W46" s="10"/>
    </row>
    <row r="47" spans="1:23" ht="16.5">
      <c r="A47" s="320" t="s">
        <v>12</v>
      </c>
      <c r="B47" s="296">
        <v>158500</v>
      </c>
      <c r="C47" s="296">
        <v>164074</v>
      </c>
      <c r="D47" s="296">
        <v>161029.79999999999</v>
      </c>
      <c r="E47" s="7">
        <f t="shared" si="7"/>
        <v>3.5167192429021981</v>
      </c>
      <c r="F47" s="7">
        <f t="shared" si="8"/>
        <v>-1.8553823274863817</v>
      </c>
      <c r="G47" s="296">
        <v>73919</v>
      </c>
      <c r="H47" s="296">
        <v>73204</v>
      </c>
      <c r="I47" s="361">
        <v>69643</v>
      </c>
      <c r="J47" s="7">
        <f t="shared" si="9"/>
        <v>-0.96727499019196728</v>
      </c>
      <c r="K47" s="7">
        <f t="shared" si="9"/>
        <v>-4.8644882793289952</v>
      </c>
      <c r="L47" s="296">
        <v>147861</v>
      </c>
      <c r="M47" s="296">
        <v>136928.36268200001</v>
      </c>
      <c r="N47" s="296">
        <v>131136</v>
      </c>
      <c r="O47" s="7">
        <f t="shared" si="10"/>
        <v>-7.3938613413949525</v>
      </c>
      <c r="P47" s="7">
        <f t="shared" si="10"/>
        <v>-4.2302139370877399</v>
      </c>
      <c r="Q47" s="71">
        <f t="shared" si="11"/>
        <v>707221.49800000002</v>
      </c>
      <c r="R47" s="71">
        <f t="shared" si="12"/>
        <v>715120.57637000002</v>
      </c>
      <c r="S47" s="71">
        <f t="shared" si="13"/>
        <v>689116.8</v>
      </c>
      <c r="T47" s="7">
        <f t="shared" si="14"/>
        <v>1.1169171740873765</v>
      </c>
      <c r="U47" s="7">
        <f t="shared" si="14"/>
        <v>-3.6362785842349581</v>
      </c>
      <c r="V47" s="10"/>
      <c r="W47" s="10"/>
    </row>
    <row r="48" spans="1:23" ht="16.5">
      <c r="A48" s="319" t="s">
        <v>13</v>
      </c>
      <c r="B48" s="296">
        <v>9840</v>
      </c>
      <c r="C48" s="296">
        <v>10466</v>
      </c>
      <c r="D48" s="296">
        <v>9051</v>
      </c>
      <c r="E48" s="7">
        <f t="shared" si="7"/>
        <v>6.3617886178861909</v>
      </c>
      <c r="F48" s="7">
        <f t="shared" si="8"/>
        <v>-13.519969424804117</v>
      </c>
      <c r="G48" s="296">
        <v>22998.850578467667</v>
      </c>
      <c r="H48" s="296">
        <v>16523</v>
      </c>
      <c r="I48" s="361">
        <v>14620</v>
      </c>
      <c r="J48" s="7">
        <f t="shared" si="9"/>
        <v>-28.157279236078807</v>
      </c>
      <c r="K48" s="7">
        <f t="shared" si="9"/>
        <v>-11.517278944501612</v>
      </c>
      <c r="L48" s="296">
        <v>19398</v>
      </c>
      <c r="M48" s="296">
        <v>13959</v>
      </c>
      <c r="N48" s="296">
        <v>15126.638335088726</v>
      </c>
      <c r="O48" s="7">
        <f t="shared" si="10"/>
        <v>-28.038973090009279</v>
      </c>
      <c r="P48" s="7">
        <f t="shared" si="10"/>
        <v>8.3647706503956272</v>
      </c>
      <c r="Q48" s="71">
        <f t="shared" si="11"/>
        <v>275953.93100553186</v>
      </c>
      <c r="R48" s="71">
        <f t="shared" si="12"/>
        <v>254019.52776</v>
      </c>
      <c r="S48" s="71">
        <f t="shared" si="13"/>
        <v>233685.63833508873</v>
      </c>
      <c r="T48" s="7">
        <f t="shared" si="14"/>
        <v>-7.9485743020968727</v>
      </c>
      <c r="U48" s="7">
        <f t="shared" si="14"/>
        <v>-8.0048528568728443</v>
      </c>
      <c r="V48" s="10"/>
      <c r="W48" s="10"/>
    </row>
    <row r="49" spans="1:23" ht="16.5">
      <c r="A49" s="319" t="s">
        <v>14</v>
      </c>
      <c r="B49" s="296">
        <v>2480</v>
      </c>
      <c r="C49" s="296">
        <v>2972</v>
      </c>
      <c r="D49" s="296">
        <v>2705.5</v>
      </c>
      <c r="E49" s="7">
        <f t="shared" si="7"/>
        <v>19.838709677419359</v>
      </c>
      <c r="F49" s="7">
        <f t="shared" si="8"/>
        <v>-8.9670255720053831</v>
      </c>
      <c r="G49" s="296">
        <v>9385.6600203031376</v>
      </c>
      <c r="H49" s="296">
        <v>6260</v>
      </c>
      <c r="I49" s="361">
        <v>6173</v>
      </c>
      <c r="J49" s="7">
        <f t="shared" si="9"/>
        <v>-33.302506307938756</v>
      </c>
      <c r="K49" s="7">
        <f t="shared" si="9"/>
        <v>-1.389776357827472</v>
      </c>
      <c r="L49" s="296">
        <v>5777</v>
      </c>
      <c r="M49" s="296">
        <v>5726</v>
      </c>
      <c r="N49" s="296">
        <v>6988</v>
      </c>
      <c r="O49" s="7">
        <f t="shared" si="10"/>
        <v>-0.88281114765449331</v>
      </c>
      <c r="P49" s="7">
        <f t="shared" si="10"/>
        <v>22.039818372336711</v>
      </c>
      <c r="Q49" s="71">
        <f t="shared" si="11"/>
        <v>22152.885882734085</v>
      </c>
      <c r="R49" s="71">
        <f t="shared" si="12"/>
        <v>19437.655999999999</v>
      </c>
      <c r="S49" s="71">
        <f t="shared" si="13"/>
        <v>19398.5</v>
      </c>
      <c r="T49" s="7">
        <f t="shared" si="14"/>
        <v>-12.256777275462468</v>
      </c>
      <c r="U49" s="7">
        <f t="shared" si="14"/>
        <v>-0.20144404242979874</v>
      </c>
      <c r="V49" s="10"/>
      <c r="W49" s="10"/>
    </row>
    <row r="50" spans="1:23" ht="16.5">
      <c r="A50" s="319" t="s">
        <v>15</v>
      </c>
      <c r="B50" s="296">
        <v>2318</v>
      </c>
      <c r="C50" s="296">
        <v>829</v>
      </c>
      <c r="D50" s="296">
        <v>779</v>
      </c>
      <c r="E50" s="7">
        <f t="shared" si="7"/>
        <v>-64.236410698878345</v>
      </c>
      <c r="F50" s="7">
        <f t="shared" si="8"/>
        <v>-6.0313630880579012</v>
      </c>
      <c r="G50" s="296">
        <v>3843.2644307001792</v>
      </c>
      <c r="H50" s="296">
        <v>2959</v>
      </c>
      <c r="I50" s="361">
        <v>2598</v>
      </c>
      <c r="J50" s="7">
        <f t="shared" si="9"/>
        <v>-23.008160032826069</v>
      </c>
      <c r="K50" s="7">
        <f t="shared" si="9"/>
        <v>-12.20006759040217</v>
      </c>
      <c r="L50" s="296">
        <v>354</v>
      </c>
      <c r="M50" s="296">
        <v>95</v>
      </c>
      <c r="N50" s="296">
        <v>165.4277970319026</v>
      </c>
      <c r="O50" s="7">
        <f t="shared" si="10"/>
        <v>-73.163841807909606</v>
      </c>
      <c r="P50" s="7">
        <f t="shared" si="10"/>
        <v>74.134523191476433</v>
      </c>
      <c r="Q50" s="71">
        <f t="shared" si="11"/>
        <v>16653.37443070018</v>
      </c>
      <c r="R50" s="71">
        <f t="shared" si="12"/>
        <v>13114.147999999999</v>
      </c>
      <c r="S50" s="71">
        <f t="shared" si="13"/>
        <v>11306.427797031902</v>
      </c>
      <c r="T50" s="7">
        <f t="shared" si="14"/>
        <v>-21.252308025787755</v>
      </c>
      <c r="U50" s="7">
        <f t="shared" si="14"/>
        <v>-13.784503598465548</v>
      </c>
      <c r="V50" s="10"/>
      <c r="W50" s="10"/>
    </row>
    <row r="51" spans="1:23" ht="16.5">
      <c r="A51" s="24" t="s">
        <v>16</v>
      </c>
      <c r="B51" s="296">
        <v>23584</v>
      </c>
      <c r="C51" s="296">
        <v>24268</v>
      </c>
      <c r="D51" s="296">
        <v>25255</v>
      </c>
      <c r="E51" s="7">
        <f t="shared" si="7"/>
        <v>2.9002713704206116</v>
      </c>
      <c r="F51" s="7">
        <f t="shared" si="8"/>
        <v>4.067084226141418</v>
      </c>
      <c r="G51" s="296">
        <v>15228</v>
      </c>
      <c r="H51" s="296">
        <v>14758</v>
      </c>
      <c r="I51" s="361">
        <v>14956</v>
      </c>
      <c r="J51" s="7">
        <f t="shared" si="9"/>
        <v>-3.0864197530864175</v>
      </c>
      <c r="K51" s="7">
        <f t="shared" si="9"/>
        <v>1.3416452093779583</v>
      </c>
      <c r="L51" s="296">
        <v>17451</v>
      </c>
      <c r="M51" s="296">
        <v>18294</v>
      </c>
      <c r="N51" s="296">
        <v>18529</v>
      </c>
      <c r="O51" s="7">
        <f t="shared" si="10"/>
        <v>4.8306687295857103</v>
      </c>
      <c r="P51" s="7">
        <f t="shared" si="10"/>
        <v>1.2845741773259078</v>
      </c>
      <c r="Q51" s="71">
        <f t="shared" si="11"/>
        <v>215295.5</v>
      </c>
      <c r="R51" s="71">
        <f t="shared" si="12"/>
        <v>219895.15</v>
      </c>
      <c r="S51" s="71">
        <f t="shared" si="13"/>
        <v>220152.4</v>
      </c>
      <c r="T51" s="7">
        <f t="shared" si="14"/>
        <v>2.1364357360000668</v>
      </c>
      <c r="U51" s="7">
        <f t="shared" si="14"/>
        <v>0.11698757339577526</v>
      </c>
      <c r="V51" s="10"/>
      <c r="W51" s="10"/>
    </row>
    <row r="52" spans="1:23" ht="16.5">
      <c r="A52" s="24" t="s">
        <v>17</v>
      </c>
      <c r="B52" s="296">
        <v>7752</v>
      </c>
      <c r="C52" s="296">
        <v>7374.7</v>
      </c>
      <c r="D52" s="296">
        <v>7218.5</v>
      </c>
      <c r="E52" s="7">
        <f t="shared" si="7"/>
        <v>-4.8671310629515006</v>
      </c>
      <c r="F52" s="7">
        <f t="shared" si="8"/>
        <v>-2.118052259752929</v>
      </c>
      <c r="G52" s="296">
        <v>19.25</v>
      </c>
      <c r="H52" s="296">
        <v>19.25</v>
      </c>
      <c r="I52" s="361">
        <v>16.25</v>
      </c>
      <c r="J52" s="7">
        <f t="shared" si="9"/>
        <v>0</v>
      </c>
      <c r="K52" s="7">
        <f t="shared" si="9"/>
        <v>-15.584415584415595</v>
      </c>
      <c r="L52" s="296">
        <v>6180</v>
      </c>
      <c r="M52" s="296">
        <v>6213</v>
      </c>
      <c r="N52" s="296">
        <v>6263</v>
      </c>
      <c r="O52" s="7">
        <f t="shared" si="10"/>
        <v>0.53398058252427916</v>
      </c>
      <c r="P52" s="7">
        <f t="shared" si="10"/>
        <v>0.80476420408818683</v>
      </c>
      <c r="Q52" s="71">
        <f t="shared" si="11"/>
        <v>48037.75</v>
      </c>
      <c r="R52" s="71">
        <f t="shared" si="12"/>
        <v>54197.95</v>
      </c>
      <c r="S52" s="71">
        <f t="shared" si="13"/>
        <v>55467.18</v>
      </c>
      <c r="T52" s="7">
        <f t="shared" si="14"/>
        <v>12.823664722015479</v>
      </c>
      <c r="U52" s="7">
        <f t="shared" si="14"/>
        <v>2.3418413427076104</v>
      </c>
      <c r="V52" s="10"/>
      <c r="W52" s="10"/>
    </row>
    <row r="53" spans="1:23" ht="16.5">
      <c r="A53" s="24" t="s">
        <v>18</v>
      </c>
      <c r="B53" s="296">
        <v>0</v>
      </c>
      <c r="C53" s="296">
        <v>0</v>
      </c>
      <c r="D53" s="296">
        <v>0</v>
      </c>
      <c r="E53" s="7">
        <f t="shared" si="7"/>
        <v>0</v>
      </c>
      <c r="F53" s="7">
        <f t="shared" si="8"/>
        <v>0</v>
      </c>
      <c r="G53" s="296">
        <v>0</v>
      </c>
      <c r="H53" s="296">
        <v>0</v>
      </c>
      <c r="I53" s="361">
        <v>0</v>
      </c>
      <c r="J53" s="7">
        <f t="shared" si="9"/>
        <v>0</v>
      </c>
      <c r="K53" s="7">
        <f t="shared" si="9"/>
        <v>0</v>
      </c>
      <c r="L53" s="296">
        <v>0</v>
      </c>
      <c r="M53" s="296">
        <v>0</v>
      </c>
      <c r="N53" s="296">
        <v>0</v>
      </c>
      <c r="O53" s="7">
        <f t="shared" si="10"/>
        <v>0</v>
      </c>
      <c r="P53" s="7">
        <f t="shared" si="10"/>
        <v>0</v>
      </c>
      <c r="Q53" s="71">
        <f t="shared" si="11"/>
        <v>7239</v>
      </c>
      <c r="R53" s="71">
        <f t="shared" si="12"/>
        <v>7170</v>
      </c>
      <c r="S53" s="71">
        <f t="shared" si="13"/>
        <v>7187</v>
      </c>
      <c r="T53" s="7">
        <f t="shared" si="14"/>
        <v>-0.95317032739328056</v>
      </c>
      <c r="U53" s="7">
        <f t="shared" si="14"/>
        <v>0.23709902370990221</v>
      </c>
      <c r="V53" s="10"/>
      <c r="W53" s="10"/>
    </row>
    <row r="54" spans="1:23" ht="16.5">
      <c r="A54" s="24" t="s">
        <v>19</v>
      </c>
      <c r="B54" s="296">
        <v>0</v>
      </c>
      <c r="C54" s="296">
        <v>0</v>
      </c>
      <c r="D54" s="296">
        <v>0</v>
      </c>
      <c r="E54" s="7">
        <f t="shared" si="7"/>
        <v>0</v>
      </c>
      <c r="F54" s="7">
        <f t="shared" si="8"/>
        <v>0</v>
      </c>
      <c r="G54" s="296">
        <v>0</v>
      </c>
      <c r="H54" s="296">
        <v>0</v>
      </c>
      <c r="I54" s="361">
        <v>0</v>
      </c>
      <c r="J54" s="7">
        <f t="shared" si="9"/>
        <v>0</v>
      </c>
      <c r="K54" s="7">
        <f t="shared" si="9"/>
        <v>0</v>
      </c>
      <c r="L54" s="296">
        <v>5</v>
      </c>
      <c r="M54" s="296">
        <v>0</v>
      </c>
      <c r="N54" s="296">
        <v>0</v>
      </c>
      <c r="O54" s="7">
        <f t="shared" si="10"/>
        <v>-100</v>
      </c>
      <c r="P54" s="7">
        <f t="shared" si="10"/>
        <v>0</v>
      </c>
      <c r="Q54" s="71">
        <f t="shared" si="11"/>
        <v>722</v>
      </c>
      <c r="R54" s="71">
        <f t="shared" si="12"/>
        <v>699</v>
      </c>
      <c r="S54" s="71">
        <f t="shared" si="13"/>
        <v>653.5</v>
      </c>
      <c r="T54" s="7">
        <f t="shared" si="14"/>
        <v>-3.1855955678670398</v>
      </c>
      <c r="U54" s="7">
        <f t="shared" si="14"/>
        <v>-6.5092989985693777</v>
      </c>
      <c r="V54" s="10"/>
      <c r="W54" s="10"/>
    </row>
    <row r="55" spans="1:23" ht="16.5">
      <c r="A55" s="24" t="s">
        <v>20</v>
      </c>
      <c r="B55" s="296">
        <v>1904</v>
      </c>
      <c r="C55" s="296">
        <v>1949</v>
      </c>
      <c r="D55" s="296">
        <v>8840</v>
      </c>
      <c r="E55" s="7">
        <f t="shared" si="7"/>
        <v>2.3634453781512548</v>
      </c>
      <c r="F55" s="7">
        <f t="shared" si="8"/>
        <v>353.56593124679324</v>
      </c>
      <c r="G55" s="296">
        <v>4727</v>
      </c>
      <c r="H55" s="296">
        <v>4597</v>
      </c>
      <c r="I55" s="361">
        <v>4723</v>
      </c>
      <c r="J55" s="7">
        <f t="shared" si="9"/>
        <v>-2.7501586629997945</v>
      </c>
      <c r="K55" s="7">
        <f t="shared" si="9"/>
        <v>2.740917989993477</v>
      </c>
      <c r="L55" s="296">
        <v>8364</v>
      </c>
      <c r="M55" s="296">
        <v>8076</v>
      </c>
      <c r="N55" s="296">
        <v>8239.5</v>
      </c>
      <c r="O55" s="7">
        <f t="shared" si="10"/>
        <v>-3.4433285509325628</v>
      </c>
      <c r="P55" s="7">
        <f t="shared" si="10"/>
        <v>2.0245170876671494</v>
      </c>
      <c r="Q55" s="71">
        <f t="shared" si="11"/>
        <v>26826</v>
      </c>
      <c r="R55" s="71">
        <f t="shared" si="12"/>
        <v>25504</v>
      </c>
      <c r="S55" s="71">
        <f t="shared" si="13"/>
        <v>31647.05</v>
      </c>
      <c r="T55" s="7">
        <f t="shared" si="14"/>
        <v>-4.9280548721389721</v>
      </c>
      <c r="U55" s="7">
        <f t="shared" si="14"/>
        <v>24.086613864491852</v>
      </c>
      <c r="V55" s="10"/>
      <c r="W55" s="10"/>
    </row>
    <row r="56" spans="1:23" ht="16.5">
      <c r="A56" s="24" t="s">
        <v>21</v>
      </c>
      <c r="B56" s="296">
        <v>68827</v>
      </c>
      <c r="C56" s="296">
        <v>66743</v>
      </c>
      <c r="D56" s="296">
        <v>61078</v>
      </c>
      <c r="E56" s="7">
        <f t="shared" si="7"/>
        <v>-3.0278814999927306</v>
      </c>
      <c r="F56" s="7">
        <f t="shared" si="8"/>
        <v>-8.4877814901937256</v>
      </c>
      <c r="G56" s="296">
        <v>16580</v>
      </c>
      <c r="H56" s="296">
        <v>18555</v>
      </c>
      <c r="I56" s="361">
        <v>20916</v>
      </c>
      <c r="J56" s="7">
        <f t="shared" si="9"/>
        <v>11.911942098914352</v>
      </c>
      <c r="K56" s="7">
        <f t="shared" si="9"/>
        <v>12.724333063864179</v>
      </c>
      <c r="L56" s="296">
        <v>21761</v>
      </c>
      <c r="M56" s="296">
        <v>17220</v>
      </c>
      <c r="N56" s="296">
        <v>22657.82</v>
      </c>
      <c r="O56" s="7">
        <f t="shared" si="10"/>
        <v>-20.86760718716971</v>
      </c>
      <c r="P56" s="7">
        <f t="shared" si="10"/>
        <v>31.578513356562155</v>
      </c>
      <c r="Q56" s="71">
        <f t="shared" ref="Q56:Q77" si="15">B19+G19+L19+Q19+B56+G56+L56</f>
        <v>280097</v>
      </c>
      <c r="R56" s="71">
        <f t="shared" ref="R56:R77" si="16">C19+H19+M19+R19+C56+H56+M56</f>
        <v>269931.19999999995</v>
      </c>
      <c r="S56" s="71">
        <f>D20+I19+N19+S19+D56+I56+N56</f>
        <v>267974.7</v>
      </c>
      <c r="T56" s="7">
        <f t="shared" si="14"/>
        <v>-3.6293855342970573</v>
      </c>
      <c r="U56" s="7">
        <f t="shared" si="14"/>
        <v>-0.72481432305710314</v>
      </c>
      <c r="V56" s="10"/>
      <c r="W56" s="10"/>
    </row>
    <row r="57" spans="1:23" ht="16.5">
      <c r="A57" s="24" t="s">
        <v>22</v>
      </c>
      <c r="B57" s="296">
        <v>61234</v>
      </c>
      <c r="C57" s="296">
        <v>59899</v>
      </c>
      <c r="D57" s="296">
        <v>58452</v>
      </c>
      <c r="E57" s="7">
        <f t="shared" si="7"/>
        <v>-2.1801613482705733</v>
      </c>
      <c r="F57" s="7">
        <f t="shared" si="8"/>
        <v>-2.4157331508038595</v>
      </c>
      <c r="G57" s="296">
        <v>8550</v>
      </c>
      <c r="H57" s="296">
        <v>15845</v>
      </c>
      <c r="I57" s="361">
        <v>8209</v>
      </c>
      <c r="J57" s="7">
        <f t="shared" si="9"/>
        <v>85.321637426900566</v>
      </c>
      <c r="K57" s="7">
        <f t="shared" si="9"/>
        <v>-48.191858630482798</v>
      </c>
      <c r="L57" s="296">
        <v>25200</v>
      </c>
      <c r="M57" s="296">
        <v>19674</v>
      </c>
      <c r="N57" s="296">
        <v>24841</v>
      </c>
      <c r="O57" s="7">
        <f t="shared" si="10"/>
        <v>-21.928571428571431</v>
      </c>
      <c r="P57" s="7">
        <f t="shared" si="10"/>
        <v>26.263088339941049</v>
      </c>
      <c r="Q57" s="71">
        <f t="shared" si="15"/>
        <v>229893</v>
      </c>
      <c r="R57" s="71">
        <f t="shared" si="16"/>
        <v>254645.41999999998</v>
      </c>
      <c r="S57" s="71">
        <f t="shared" ref="S57:S77" si="17">D20+I20+N20+S20+D57+I57+N57</f>
        <v>246472.28</v>
      </c>
      <c r="T57" s="7">
        <f t="shared" si="14"/>
        <v>10.766930702544215</v>
      </c>
      <c r="U57" s="7">
        <f t="shared" si="14"/>
        <v>-3.2096159436128886</v>
      </c>
      <c r="V57" s="10"/>
      <c r="W57" s="10"/>
    </row>
    <row r="58" spans="1:23" ht="16.5">
      <c r="A58" s="34" t="s">
        <v>23</v>
      </c>
      <c r="B58" s="71">
        <v>42120</v>
      </c>
      <c r="C58" s="71">
        <v>43483</v>
      </c>
      <c r="D58" s="71">
        <v>49915.5</v>
      </c>
      <c r="E58" s="6">
        <f t="shared" si="7"/>
        <v>3.2359924026590647</v>
      </c>
      <c r="F58" s="6">
        <f t="shared" si="8"/>
        <v>14.793137548007266</v>
      </c>
      <c r="G58" s="71">
        <v>19018</v>
      </c>
      <c r="H58" s="71">
        <v>24234</v>
      </c>
      <c r="I58" s="362">
        <v>20621.5</v>
      </c>
      <c r="J58" s="6">
        <f t="shared" si="9"/>
        <v>27.426648438321592</v>
      </c>
      <c r="K58" s="6">
        <f t="shared" si="9"/>
        <v>-14.906742593051078</v>
      </c>
      <c r="L58" s="71">
        <f>SUM(L59:L60)</f>
        <v>24612.29</v>
      </c>
      <c r="M58" s="71">
        <f>SUM(M59:M60)</f>
        <v>23392</v>
      </c>
      <c r="N58" s="71">
        <v>25633.25</v>
      </c>
      <c r="O58" s="6">
        <f t="shared" si="10"/>
        <v>-4.9580514450301081</v>
      </c>
      <c r="P58" s="6">
        <f t="shared" si="10"/>
        <v>9.5812670998631972</v>
      </c>
      <c r="Q58" s="71">
        <f t="shared" si="15"/>
        <v>314728.49</v>
      </c>
      <c r="R58" s="71">
        <f t="shared" si="16"/>
        <v>320007.3</v>
      </c>
      <c r="S58" s="71">
        <f t="shared" si="17"/>
        <v>338098.43</v>
      </c>
      <c r="T58" s="6">
        <f t="shared" si="14"/>
        <v>1.6772583886511114</v>
      </c>
      <c r="U58" s="6">
        <f t="shared" si="14"/>
        <v>5.653349157972329</v>
      </c>
      <c r="V58" s="11"/>
      <c r="W58" s="11"/>
    </row>
    <row r="59" spans="1:23" ht="16.5">
      <c r="A59" s="24" t="s">
        <v>24</v>
      </c>
      <c r="B59" s="296">
        <v>42120</v>
      </c>
      <c r="C59" s="296">
        <v>43483</v>
      </c>
      <c r="D59" s="296">
        <v>49915.5</v>
      </c>
      <c r="E59" s="7">
        <f t="shared" si="7"/>
        <v>3.2359924026590647</v>
      </c>
      <c r="F59" s="7">
        <f t="shared" si="8"/>
        <v>14.793137548007266</v>
      </c>
      <c r="G59" s="296">
        <v>14218</v>
      </c>
      <c r="H59" s="296">
        <v>19258</v>
      </c>
      <c r="I59" s="361">
        <v>19959</v>
      </c>
      <c r="J59" s="7">
        <f t="shared" si="9"/>
        <v>35.448023632015747</v>
      </c>
      <c r="K59" s="7">
        <f t="shared" si="9"/>
        <v>3.6400456952954556</v>
      </c>
      <c r="L59" s="296">
        <v>23887.29</v>
      </c>
      <c r="M59" s="296">
        <v>22572</v>
      </c>
      <c r="N59" s="296">
        <v>24953.25</v>
      </c>
      <c r="O59" s="7">
        <f t="shared" si="10"/>
        <v>-5.5062336497777693</v>
      </c>
      <c r="P59" s="7">
        <f t="shared" si="10"/>
        <v>10.549574694311531</v>
      </c>
      <c r="Q59" s="71">
        <f t="shared" si="15"/>
        <v>306088.49</v>
      </c>
      <c r="R59" s="71">
        <f t="shared" si="16"/>
        <v>311096.3</v>
      </c>
      <c r="S59" s="71">
        <f t="shared" si="17"/>
        <v>327846.93</v>
      </c>
      <c r="T59" s="7">
        <f t="shared" si="14"/>
        <v>1.6360660931745485</v>
      </c>
      <c r="U59" s="7">
        <f t="shared" si="14"/>
        <v>5.3843874067290471</v>
      </c>
      <c r="V59" s="10"/>
      <c r="W59" s="10"/>
    </row>
    <row r="60" spans="1:23" ht="16.5">
      <c r="A60" s="24" t="s">
        <v>25</v>
      </c>
      <c r="B60" s="296">
        <v>0</v>
      </c>
      <c r="C60" s="296">
        <v>0</v>
      </c>
      <c r="D60" s="296"/>
      <c r="E60" s="7">
        <f t="shared" si="7"/>
        <v>0</v>
      </c>
      <c r="F60" s="7">
        <f t="shared" si="8"/>
        <v>0</v>
      </c>
      <c r="G60" s="296">
        <v>4800</v>
      </c>
      <c r="H60" s="296">
        <v>4976</v>
      </c>
      <c r="I60" s="361">
        <v>662.5</v>
      </c>
      <c r="J60" s="7">
        <f t="shared" si="9"/>
        <v>3.6666666666666572</v>
      </c>
      <c r="K60" s="7">
        <f t="shared" si="9"/>
        <v>-86.686093247588417</v>
      </c>
      <c r="L60" s="296">
        <v>725</v>
      </c>
      <c r="M60" s="296">
        <v>820</v>
      </c>
      <c r="N60" s="296">
        <v>680</v>
      </c>
      <c r="O60" s="7">
        <f t="shared" si="10"/>
        <v>13.103448275862078</v>
      </c>
      <c r="P60" s="7">
        <f t="shared" si="10"/>
        <v>-17.073170731707322</v>
      </c>
      <c r="Q60" s="71">
        <f t="shared" si="15"/>
        <v>8640</v>
      </c>
      <c r="R60" s="71">
        <f t="shared" si="16"/>
        <v>8911</v>
      </c>
      <c r="S60" s="71">
        <f t="shared" si="17"/>
        <v>10251.5</v>
      </c>
      <c r="T60" s="7">
        <f t="shared" si="14"/>
        <v>3.1365740740740762</v>
      </c>
      <c r="U60" s="7">
        <f t="shared" si="14"/>
        <v>15.043205027494096</v>
      </c>
      <c r="V60" s="10"/>
      <c r="W60" s="10"/>
    </row>
    <row r="61" spans="1:23" s="30" customFormat="1" ht="16.5">
      <c r="A61" s="34" t="s">
        <v>354</v>
      </c>
      <c r="B61" s="230">
        <v>24705</v>
      </c>
      <c r="C61" s="230">
        <v>25823</v>
      </c>
      <c r="D61" s="230">
        <v>26195.65</v>
      </c>
      <c r="E61" s="6">
        <f t="shared" si="7"/>
        <v>4.5253997166565512</v>
      </c>
      <c r="F61" s="6">
        <f t="shared" si="8"/>
        <v>1.4430933663788181</v>
      </c>
      <c r="G61" s="230">
        <v>16585</v>
      </c>
      <c r="H61" s="230">
        <v>16006</v>
      </c>
      <c r="I61" s="362">
        <v>16390</v>
      </c>
      <c r="J61" s="6">
        <f t="shared" si="9"/>
        <v>-3.4911064214651901</v>
      </c>
      <c r="K61" s="6">
        <f t="shared" si="9"/>
        <v>2.3991003373734969</v>
      </c>
      <c r="L61" s="230">
        <f t="shared" ref="L61:M61" si="18">SUM(L62:L66)</f>
        <v>11474.09</v>
      </c>
      <c r="M61" s="230">
        <f t="shared" si="18"/>
        <v>11770.8</v>
      </c>
      <c r="N61" s="230">
        <v>12790</v>
      </c>
      <c r="O61" s="6">
        <f t="shared" si="10"/>
        <v>2.5859131312374188</v>
      </c>
      <c r="P61" s="6">
        <f t="shared" si="10"/>
        <v>8.6587147857409832</v>
      </c>
      <c r="Q61" s="71">
        <f t="shared" si="15"/>
        <v>185142.34</v>
      </c>
      <c r="R61" s="71">
        <f t="shared" si="16"/>
        <v>179026.61</v>
      </c>
      <c r="S61" s="71">
        <f t="shared" si="17"/>
        <v>164223.76999999999</v>
      </c>
      <c r="T61" s="6">
        <f t="shared" si="14"/>
        <v>-3.3032584550892068</v>
      </c>
      <c r="U61" s="6">
        <f t="shared" si="14"/>
        <v>-8.2685138259613922</v>
      </c>
      <c r="V61" s="11"/>
      <c r="W61" s="11"/>
    </row>
    <row r="62" spans="1:23" ht="16.5">
      <c r="A62" s="24" t="s">
        <v>26</v>
      </c>
      <c r="B62" s="296">
        <v>3865</v>
      </c>
      <c r="C62" s="296">
        <v>4259</v>
      </c>
      <c r="D62" s="296">
        <v>5339.95</v>
      </c>
      <c r="E62" s="7">
        <f t="shared" si="7"/>
        <v>10.194049159120297</v>
      </c>
      <c r="F62" s="7">
        <f t="shared" si="8"/>
        <v>25.380370979103063</v>
      </c>
      <c r="G62" s="296">
        <v>4496</v>
      </c>
      <c r="H62" s="296">
        <v>3870</v>
      </c>
      <c r="I62" s="361">
        <v>4174</v>
      </c>
      <c r="J62" s="7">
        <f t="shared" si="9"/>
        <v>-13.923487544483976</v>
      </c>
      <c r="K62" s="7">
        <f t="shared" si="9"/>
        <v>7.8552971576227435</v>
      </c>
      <c r="L62" s="296">
        <v>3463.59</v>
      </c>
      <c r="M62" s="296">
        <v>3472</v>
      </c>
      <c r="N62" s="296">
        <v>3362.75</v>
      </c>
      <c r="O62" s="7">
        <f t="shared" si="10"/>
        <v>0.24281164918480158</v>
      </c>
      <c r="P62" s="7">
        <f t="shared" si="10"/>
        <v>-3.146601382488484</v>
      </c>
      <c r="Q62" s="71">
        <f t="shared" si="15"/>
        <v>33668.589999999997</v>
      </c>
      <c r="R62" s="71">
        <f t="shared" si="16"/>
        <v>30765.1</v>
      </c>
      <c r="S62" s="71">
        <f t="shared" si="17"/>
        <v>31924.5</v>
      </c>
      <c r="T62" s="7">
        <f t="shared" si="14"/>
        <v>-8.6237350598881619</v>
      </c>
      <c r="U62" s="7">
        <f t="shared" si="14"/>
        <v>3.7685559286334325</v>
      </c>
      <c r="V62" s="10"/>
      <c r="W62" s="10"/>
    </row>
    <row r="63" spans="1:23" ht="16.5">
      <c r="A63" s="24" t="s">
        <v>27</v>
      </c>
      <c r="B63" s="296">
        <v>6013</v>
      </c>
      <c r="C63" s="296">
        <v>6405</v>
      </c>
      <c r="D63" s="296">
        <v>6469</v>
      </c>
      <c r="E63" s="7">
        <f t="shared" si="7"/>
        <v>6.5192083818393485</v>
      </c>
      <c r="F63" s="7">
        <f t="shared" si="8"/>
        <v>0.99921935987509869</v>
      </c>
      <c r="G63" s="296">
        <v>2502</v>
      </c>
      <c r="H63" s="296">
        <v>2102</v>
      </c>
      <c r="I63" s="361">
        <v>1834</v>
      </c>
      <c r="J63" s="7">
        <f t="shared" si="9"/>
        <v>-15.987210231814558</v>
      </c>
      <c r="K63" s="7">
        <f t="shared" si="9"/>
        <v>-12.749762131303527</v>
      </c>
      <c r="L63" s="296">
        <v>1772</v>
      </c>
      <c r="M63" s="296">
        <v>1874</v>
      </c>
      <c r="N63" s="296">
        <v>1775.5</v>
      </c>
      <c r="O63" s="7">
        <f t="shared" si="10"/>
        <v>5.7562076749435533</v>
      </c>
      <c r="P63" s="7">
        <f t="shared" si="10"/>
        <v>-5.256136606189969</v>
      </c>
      <c r="Q63" s="71">
        <f t="shared" si="15"/>
        <v>71259</v>
      </c>
      <c r="R63" s="71">
        <f t="shared" si="16"/>
        <v>67822.14</v>
      </c>
      <c r="S63" s="71">
        <f t="shared" si="17"/>
        <v>51736</v>
      </c>
      <c r="T63" s="7">
        <f t="shared" si="14"/>
        <v>-4.8230539300299</v>
      </c>
      <c r="U63" s="7">
        <f t="shared" si="14"/>
        <v>-23.718125084227665</v>
      </c>
      <c r="V63" s="10"/>
      <c r="W63" s="10"/>
    </row>
    <row r="64" spans="1:23" ht="16.5">
      <c r="A64" s="24" t="s">
        <v>28</v>
      </c>
      <c r="B64" s="296">
        <v>5894</v>
      </c>
      <c r="C64" s="296">
        <v>6148</v>
      </c>
      <c r="D64" s="296">
        <v>5436</v>
      </c>
      <c r="E64" s="7">
        <f t="shared" si="7"/>
        <v>4.3094672548354254</v>
      </c>
      <c r="F64" s="7">
        <f t="shared" si="8"/>
        <v>-11.581001951854262</v>
      </c>
      <c r="G64" s="296">
        <v>739</v>
      </c>
      <c r="H64" s="296">
        <v>565</v>
      </c>
      <c r="I64" s="361">
        <v>569</v>
      </c>
      <c r="J64" s="7">
        <f t="shared" si="9"/>
        <v>-23.545331529093374</v>
      </c>
      <c r="K64" s="7">
        <f t="shared" si="9"/>
        <v>0.70796460176991616</v>
      </c>
      <c r="L64" s="296">
        <v>2207</v>
      </c>
      <c r="M64" s="296">
        <v>2278.6999999999998</v>
      </c>
      <c r="N64" s="296">
        <v>2203</v>
      </c>
      <c r="O64" s="7">
        <f t="shared" si="10"/>
        <v>3.2487539646578938</v>
      </c>
      <c r="P64" s="7">
        <f t="shared" si="10"/>
        <v>-3.3220696010883302</v>
      </c>
      <c r="Q64" s="71">
        <f t="shared" si="15"/>
        <v>28570.5</v>
      </c>
      <c r="R64" s="71">
        <f t="shared" si="16"/>
        <v>28989.48</v>
      </c>
      <c r="S64" s="71">
        <f t="shared" si="17"/>
        <v>27280.7</v>
      </c>
      <c r="T64" s="7">
        <f t="shared" si="14"/>
        <v>1.4664776605239638</v>
      </c>
      <c r="U64" s="7">
        <f t="shared" si="14"/>
        <v>-5.894483102146026</v>
      </c>
      <c r="V64" s="10"/>
      <c r="W64" s="10"/>
    </row>
    <row r="65" spans="1:23" ht="16.5">
      <c r="A65" s="24" t="s">
        <v>29</v>
      </c>
      <c r="B65" s="296">
        <v>772</v>
      </c>
      <c r="C65" s="296">
        <v>738</v>
      </c>
      <c r="D65" s="296">
        <v>1081</v>
      </c>
      <c r="E65" s="7">
        <f t="shared" si="7"/>
        <v>-4.4041450777202158</v>
      </c>
      <c r="F65" s="7">
        <f t="shared" si="8"/>
        <v>46.47696476964768</v>
      </c>
      <c r="G65" s="296">
        <v>6784</v>
      </c>
      <c r="H65" s="296">
        <v>7395</v>
      </c>
      <c r="I65" s="361">
        <v>7734</v>
      </c>
      <c r="J65" s="7">
        <f t="shared" si="9"/>
        <v>9.0064858490566166</v>
      </c>
      <c r="K65" s="7">
        <f t="shared" si="9"/>
        <v>4.584178498985807</v>
      </c>
      <c r="L65" s="296">
        <v>715.5</v>
      </c>
      <c r="M65" s="296">
        <v>760.6</v>
      </c>
      <c r="N65" s="296">
        <v>791.86</v>
      </c>
      <c r="O65" s="7">
        <f t="shared" si="10"/>
        <v>6.3032844164919766</v>
      </c>
      <c r="P65" s="7">
        <f t="shared" si="10"/>
        <v>4.1099132264002236</v>
      </c>
      <c r="Q65" s="71">
        <f t="shared" si="15"/>
        <v>12091.25</v>
      </c>
      <c r="R65" s="71">
        <f t="shared" si="16"/>
        <v>10664.79</v>
      </c>
      <c r="S65" s="71">
        <f t="shared" si="17"/>
        <v>11368.650000000001</v>
      </c>
      <c r="T65" s="7">
        <f t="shared" si="14"/>
        <v>-11.797456838622963</v>
      </c>
      <c r="U65" s="7">
        <f t="shared" si="14"/>
        <v>6.599848660873775</v>
      </c>
      <c r="V65" s="10"/>
      <c r="W65" s="10"/>
    </row>
    <row r="66" spans="1:23" ht="16.5">
      <c r="A66" s="24" t="s">
        <v>30</v>
      </c>
      <c r="B66" s="296">
        <v>8161</v>
      </c>
      <c r="C66" s="296">
        <v>8273</v>
      </c>
      <c r="D66" s="296">
        <v>7869.7</v>
      </c>
      <c r="E66" s="7">
        <f t="shared" si="7"/>
        <v>1.372380835681895</v>
      </c>
      <c r="F66" s="7">
        <f t="shared" si="8"/>
        <v>-4.8748942342560042</v>
      </c>
      <c r="G66" s="296">
        <v>2064</v>
      </c>
      <c r="H66" s="296">
        <v>2074</v>
      </c>
      <c r="I66" s="361">
        <v>2079</v>
      </c>
      <c r="J66" s="7">
        <f t="shared" si="9"/>
        <v>0.48449612403101128</v>
      </c>
      <c r="K66" s="7">
        <f t="shared" si="9"/>
        <v>0.24108003857281801</v>
      </c>
      <c r="L66" s="296">
        <v>3316</v>
      </c>
      <c r="M66" s="296">
        <v>3385.5</v>
      </c>
      <c r="N66" s="296">
        <v>4657.1000000000004</v>
      </c>
      <c r="O66" s="7">
        <f t="shared" si="10"/>
        <v>2.0958986731001232</v>
      </c>
      <c r="P66" s="7">
        <f t="shared" si="10"/>
        <v>37.560183133953643</v>
      </c>
      <c r="Q66" s="71">
        <f t="shared" si="15"/>
        <v>39586</v>
      </c>
      <c r="R66" s="71">
        <f t="shared" si="16"/>
        <v>40785.1</v>
      </c>
      <c r="S66" s="71">
        <f t="shared" si="17"/>
        <v>41914.129999999997</v>
      </c>
      <c r="T66" s="7">
        <f t="shared" si="14"/>
        <v>3.0291011973930182</v>
      </c>
      <c r="U66" s="7">
        <f t="shared" si="14"/>
        <v>2.7682413430394774</v>
      </c>
      <c r="V66" s="10"/>
      <c r="W66" s="10"/>
    </row>
    <row r="67" spans="1:23" s="30" customFormat="1" ht="16.5">
      <c r="A67" s="34" t="s">
        <v>364</v>
      </c>
      <c r="B67" s="297">
        <v>13184</v>
      </c>
      <c r="C67" s="297">
        <v>12559</v>
      </c>
      <c r="D67" s="297">
        <v>12110</v>
      </c>
      <c r="E67" s="6">
        <f t="shared" si="7"/>
        <v>-4.7405946601941764</v>
      </c>
      <c r="F67" s="6">
        <f t="shared" si="8"/>
        <v>-3.5751254080738875</v>
      </c>
      <c r="G67" s="297">
        <v>5473</v>
      </c>
      <c r="H67" s="297">
        <v>5425</v>
      </c>
      <c r="I67" s="362">
        <v>5416</v>
      </c>
      <c r="J67" s="6">
        <f t="shared" si="9"/>
        <v>-0.87703270601132033</v>
      </c>
      <c r="K67" s="6">
        <f t="shared" si="9"/>
        <v>-0.16589861751151602</v>
      </c>
      <c r="L67" s="6">
        <f t="shared" ref="L67:M67" si="19">L73</f>
        <v>7955.5</v>
      </c>
      <c r="M67" s="6">
        <f t="shared" si="19"/>
        <v>8302</v>
      </c>
      <c r="N67" s="341">
        <v>8992</v>
      </c>
      <c r="O67" s="6">
        <f t="shared" si="10"/>
        <v>4.3554773427188849</v>
      </c>
      <c r="P67" s="6">
        <f t="shared" si="10"/>
        <v>8.3112503011322616</v>
      </c>
      <c r="Q67" s="71">
        <f t="shared" si="15"/>
        <v>82897.100000000006</v>
      </c>
      <c r="R67" s="71">
        <f t="shared" si="16"/>
        <v>83547.98</v>
      </c>
      <c r="S67" s="71">
        <f t="shared" si="17"/>
        <v>86228.32</v>
      </c>
      <c r="T67" s="6">
        <f t="shared" si="14"/>
        <v>0.78516618796071214</v>
      </c>
      <c r="U67" s="6">
        <f t="shared" si="14"/>
        <v>3.2081445894921927</v>
      </c>
      <c r="V67" s="11"/>
      <c r="W67" s="11"/>
    </row>
    <row r="68" spans="1:23" ht="16.5">
      <c r="A68" s="24" t="s">
        <v>355</v>
      </c>
      <c r="B68" s="296">
        <v>2444</v>
      </c>
      <c r="C68" s="296">
        <v>2531</v>
      </c>
      <c r="D68" s="296">
        <v>3574</v>
      </c>
      <c r="E68" s="7">
        <f t="shared" si="7"/>
        <v>3.5597381342062278</v>
      </c>
      <c r="F68" s="7">
        <f t="shared" si="8"/>
        <v>41.209008297115759</v>
      </c>
      <c r="G68" s="296">
        <v>868</v>
      </c>
      <c r="H68" s="296">
        <v>886</v>
      </c>
      <c r="I68" s="361">
        <v>893</v>
      </c>
      <c r="J68" s="6">
        <f t="shared" si="9"/>
        <v>2.0737327188940213</v>
      </c>
      <c r="K68" s="6">
        <f t="shared" si="9"/>
        <v>0.79006772009029191</v>
      </c>
      <c r="L68" s="296"/>
      <c r="M68" s="296"/>
      <c r="N68" s="296"/>
      <c r="O68" s="6">
        <f t="shared" si="10"/>
        <v>0</v>
      </c>
      <c r="P68" s="6">
        <f t="shared" si="10"/>
        <v>0</v>
      </c>
      <c r="Q68" s="71">
        <f t="shared" si="15"/>
        <v>7812.6</v>
      </c>
      <c r="R68" s="71">
        <f t="shared" si="16"/>
        <v>8169.48</v>
      </c>
      <c r="S68" s="71">
        <f t="shared" si="17"/>
        <v>10138.299999999999</v>
      </c>
      <c r="T68" s="7">
        <f t="shared" si="14"/>
        <v>4.5680055295292021</v>
      </c>
      <c r="U68" s="7">
        <f t="shared" si="14"/>
        <v>24.09969789998874</v>
      </c>
      <c r="V68" s="10"/>
      <c r="W68" s="10"/>
    </row>
    <row r="69" spans="1:23" ht="16.5">
      <c r="A69" s="24" t="s">
        <v>356</v>
      </c>
      <c r="B69" s="296">
        <v>2403.1999999999998</v>
      </c>
      <c r="C69" s="296">
        <v>2483.5</v>
      </c>
      <c r="D69" s="296">
        <v>1456</v>
      </c>
      <c r="E69" s="7">
        <f t="shared" si="7"/>
        <v>3.3413781624500842</v>
      </c>
      <c r="F69" s="7">
        <f t="shared" si="8"/>
        <v>-41.373062210589893</v>
      </c>
      <c r="G69" s="296">
        <v>1293</v>
      </c>
      <c r="H69" s="296">
        <v>1287</v>
      </c>
      <c r="I69" s="361">
        <v>1288</v>
      </c>
      <c r="J69" s="6">
        <f t="shared" si="9"/>
        <v>-0.46403712296984168</v>
      </c>
      <c r="K69" s="6">
        <f t="shared" si="9"/>
        <v>7.7700077700072256E-2</v>
      </c>
      <c r="L69" s="296"/>
      <c r="M69" s="296"/>
      <c r="N69" s="296"/>
      <c r="O69" s="6">
        <f t="shared" si="10"/>
        <v>0</v>
      </c>
      <c r="P69" s="6">
        <f t="shared" si="10"/>
        <v>0</v>
      </c>
      <c r="Q69" s="71">
        <f t="shared" si="15"/>
        <v>12321.7</v>
      </c>
      <c r="R69" s="71">
        <f t="shared" si="16"/>
        <v>14377</v>
      </c>
      <c r="S69" s="71">
        <f t="shared" si="17"/>
        <v>13444.02</v>
      </c>
      <c r="T69" s="7">
        <f t="shared" si="14"/>
        <v>16.680328201465699</v>
      </c>
      <c r="U69" s="7">
        <f t="shared" si="14"/>
        <v>-6.4893927801349349</v>
      </c>
      <c r="V69" s="10"/>
      <c r="W69" s="10"/>
    </row>
    <row r="70" spans="1:23" ht="16.5">
      <c r="A70" s="24" t="s">
        <v>357</v>
      </c>
      <c r="B70" s="296">
        <v>4281</v>
      </c>
      <c r="C70" s="296">
        <v>4002</v>
      </c>
      <c r="D70" s="296">
        <v>3971</v>
      </c>
      <c r="E70" s="7">
        <f t="shared" si="7"/>
        <v>-6.5171688857743533</v>
      </c>
      <c r="F70" s="7">
        <f t="shared" si="8"/>
        <v>-0.7746126936531823</v>
      </c>
      <c r="G70" s="296">
        <v>2230</v>
      </c>
      <c r="H70" s="296">
        <v>2214</v>
      </c>
      <c r="I70" s="361">
        <v>2213</v>
      </c>
      <c r="J70" s="6">
        <f t="shared" si="9"/>
        <v>-0.71748878923766313</v>
      </c>
      <c r="K70" s="6">
        <f t="shared" si="9"/>
        <v>-4.5167118337857914E-2</v>
      </c>
      <c r="L70" s="296"/>
      <c r="M70" s="296"/>
      <c r="N70" s="296"/>
      <c r="O70" s="6">
        <f t="shared" si="10"/>
        <v>0</v>
      </c>
      <c r="P70" s="6">
        <f t="shared" si="10"/>
        <v>0</v>
      </c>
      <c r="Q70" s="71">
        <f t="shared" si="15"/>
        <v>21159.3</v>
      </c>
      <c r="R70" s="71">
        <f t="shared" si="16"/>
        <v>21506.55</v>
      </c>
      <c r="S70" s="71">
        <f t="shared" si="17"/>
        <v>21257.200000000001</v>
      </c>
      <c r="T70" s="7">
        <f t="shared" si="14"/>
        <v>1.6411223433667459</v>
      </c>
      <c r="U70" s="7">
        <f t="shared" si="14"/>
        <v>-1.1594142249686712</v>
      </c>
      <c r="V70" s="10"/>
      <c r="W70" s="10"/>
    </row>
    <row r="71" spans="1:23" ht="15.75" customHeight="1">
      <c r="A71" s="24" t="s">
        <v>358</v>
      </c>
      <c r="B71" s="296">
        <v>135</v>
      </c>
      <c r="C71" s="296">
        <v>121</v>
      </c>
      <c r="D71" s="296">
        <v>103</v>
      </c>
      <c r="E71" s="7">
        <f t="shared" si="7"/>
        <v>-10.370370370370381</v>
      </c>
      <c r="F71" s="7">
        <f t="shared" si="8"/>
        <v>-14.876033057851231</v>
      </c>
      <c r="G71" s="296">
        <v>79</v>
      </c>
      <c r="H71" s="296">
        <v>60</v>
      </c>
      <c r="I71" s="361">
        <v>51</v>
      </c>
      <c r="J71" s="6">
        <f t="shared" si="9"/>
        <v>-24.050632911392398</v>
      </c>
      <c r="K71" s="6">
        <f t="shared" si="9"/>
        <v>-15</v>
      </c>
      <c r="L71" s="296"/>
      <c r="M71" s="296"/>
      <c r="N71" s="296"/>
      <c r="O71" s="6">
        <f t="shared" si="10"/>
        <v>0</v>
      </c>
      <c r="P71" s="6">
        <f t="shared" si="10"/>
        <v>0</v>
      </c>
      <c r="Q71" s="71">
        <f t="shared" si="15"/>
        <v>17439.001</v>
      </c>
      <c r="R71" s="71">
        <f t="shared" si="16"/>
        <v>17540.001</v>
      </c>
      <c r="S71" s="71">
        <f t="shared" si="17"/>
        <v>18088.099999999999</v>
      </c>
      <c r="T71" s="7">
        <f t="shared" si="14"/>
        <v>0.57916161596642723</v>
      </c>
      <c r="U71" s="7">
        <f t="shared" si="14"/>
        <v>3.1248515892330744</v>
      </c>
      <c r="V71" s="10"/>
      <c r="W71" s="10"/>
    </row>
    <row r="72" spans="1:23" ht="16.5">
      <c r="A72" s="24" t="s">
        <v>359</v>
      </c>
      <c r="B72" s="296">
        <v>2011</v>
      </c>
      <c r="C72" s="296">
        <v>2088</v>
      </c>
      <c r="D72" s="296">
        <v>1784</v>
      </c>
      <c r="E72" s="7">
        <f t="shared" si="7"/>
        <v>3.8289408254599664</v>
      </c>
      <c r="F72" s="7">
        <f t="shared" si="8"/>
        <v>-14.559386973180082</v>
      </c>
      <c r="G72" s="296">
        <v>861</v>
      </c>
      <c r="H72" s="296">
        <v>833</v>
      </c>
      <c r="I72" s="361">
        <v>834</v>
      </c>
      <c r="J72" s="6">
        <f t="shared" si="9"/>
        <v>-3.2520325203252014</v>
      </c>
      <c r="K72" s="6">
        <f t="shared" si="9"/>
        <v>0.12004801920768671</v>
      </c>
      <c r="L72" s="296"/>
      <c r="M72" s="296"/>
      <c r="N72" s="296"/>
      <c r="O72" s="6">
        <f t="shared" si="10"/>
        <v>0</v>
      </c>
      <c r="P72" s="6">
        <f t="shared" si="10"/>
        <v>0</v>
      </c>
      <c r="Q72" s="71">
        <f t="shared" si="15"/>
        <v>7585.6</v>
      </c>
      <c r="R72" s="71">
        <f t="shared" si="16"/>
        <v>8595.4500000000007</v>
      </c>
      <c r="S72" s="71">
        <f t="shared" si="17"/>
        <v>9290.0499999999993</v>
      </c>
      <c r="T72" s="7">
        <f t="shared" si="14"/>
        <v>13.312724108837799</v>
      </c>
      <c r="U72" s="7">
        <f t="shared" si="14"/>
        <v>8.081019609211836</v>
      </c>
      <c r="V72" s="10"/>
      <c r="W72" s="10"/>
    </row>
    <row r="73" spans="1:23" ht="16.5">
      <c r="A73" s="24" t="s">
        <v>360</v>
      </c>
      <c r="B73" s="296">
        <v>1909.8</v>
      </c>
      <c r="C73" s="296">
        <v>1331.5</v>
      </c>
      <c r="D73" s="296">
        <v>1222</v>
      </c>
      <c r="E73" s="7">
        <f t="shared" si="7"/>
        <v>-30.280657660488004</v>
      </c>
      <c r="F73" s="7">
        <f t="shared" si="8"/>
        <v>-8.2238077356364983</v>
      </c>
      <c r="G73" s="296">
        <v>142</v>
      </c>
      <c r="H73" s="296">
        <v>145</v>
      </c>
      <c r="I73" s="361">
        <v>137</v>
      </c>
      <c r="J73" s="7">
        <f t="shared" si="9"/>
        <v>2.1126760563380316</v>
      </c>
      <c r="K73" s="7">
        <f t="shared" si="9"/>
        <v>-5.5172413793103487</v>
      </c>
      <c r="L73" s="296">
        <v>7955.5</v>
      </c>
      <c r="M73" s="296">
        <v>8302</v>
      </c>
      <c r="N73" s="296"/>
      <c r="O73" s="6">
        <f t="shared" si="10"/>
        <v>4.3554773427188849</v>
      </c>
      <c r="P73" s="6">
        <f t="shared" si="10"/>
        <v>-100</v>
      </c>
      <c r="Q73" s="71">
        <f t="shared" si="15"/>
        <v>12509.8</v>
      </c>
      <c r="R73" s="71">
        <f t="shared" si="16"/>
        <v>12034.5</v>
      </c>
      <c r="S73" s="71">
        <f t="shared" si="17"/>
        <v>3140.15</v>
      </c>
      <c r="T73" s="7">
        <f t="shared" si="14"/>
        <v>-3.7994212537370657</v>
      </c>
      <c r="U73" s="7">
        <f t="shared" si="14"/>
        <v>-73.9071004196269</v>
      </c>
      <c r="V73" s="10"/>
      <c r="W73" s="10"/>
    </row>
    <row r="74" spans="1:23" ht="16.5">
      <c r="A74" s="34" t="s">
        <v>365</v>
      </c>
      <c r="B74" s="296">
        <v>55</v>
      </c>
      <c r="C74" s="296">
        <v>62</v>
      </c>
      <c r="D74" s="296">
        <v>21</v>
      </c>
      <c r="E74" s="6">
        <f t="shared" si="7"/>
        <v>12.72727272727272</v>
      </c>
      <c r="F74" s="6">
        <f t="shared" si="8"/>
        <v>-66.129032258064512</v>
      </c>
      <c r="G74" s="296">
        <v>0.35</v>
      </c>
      <c r="H74" s="296">
        <v>0.35</v>
      </c>
      <c r="I74" s="361">
        <v>0.35</v>
      </c>
      <c r="J74" s="6">
        <f t="shared" si="9"/>
        <v>0</v>
      </c>
      <c r="K74" s="6">
        <f t="shared" si="9"/>
        <v>0</v>
      </c>
      <c r="L74" s="231">
        <v>0</v>
      </c>
      <c r="M74" s="231">
        <v>0</v>
      </c>
      <c r="N74" s="231">
        <v>0</v>
      </c>
      <c r="O74" s="6">
        <f t="shared" si="10"/>
        <v>0</v>
      </c>
      <c r="P74" s="6">
        <f t="shared" si="10"/>
        <v>0</v>
      </c>
      <c r="Q74" s="71">
        <f t="shared" si="15"/>
        <v>14833.351000000001</v>
      </c>
      <c r="R74" s="71">
        <f t="shared" si="16"/>
        <v>14895.351000000001</v>
      </c>
      <c r="S74" s="71">
        <f t="shared" si="17"/>
        <v>15376.6</v>
      </c>
      <c r="T74" s="6">
        <f t="shared" si="14"/>
        <v>0.41797703027455668</v>
      </c>
      <c r="U74" s="6">
        <f t="shared" si="14"/>
        <v>3.230867134315929</v>
      </c>
      <c r="V74" s="10"/>
      <c r="W74" s="10"/>
    </row>
    <row r="75" spans="1:23" ht="16.5">
      <c r="A75" s="34" t="s">
        <v>366</v>
      </c>
      <c r="B75" s="18">
        <v>382</v>
      </c>
      <c r="C75" s="18">
        <v>324</v>
      </c>
      <c r="D75" s="18">
        <v>335</v>
      </c>
      <c r="E75" s="6">
        <f t="shared" si="7"/>
        <v>-15.183246073298434</v>
      </c>
      <c r="F75" s="6">
        <f t="shared" si="8"/>
        <v>3.3950617283950493</v>
      </c>
      <c r="G75" s="18">
        <v>6.25</v>
      </c>
      <c r="H75" s="18">
        <v>6.25</v>
      </c>
      <c r="I75" s="361">
        <v>7.25</v>
      </c>
      <c r="J75" s="6">
        <f t="shared" si="9"/>
        <v>0</v>
      </c>
      <c r="K75" s="6">
        <f t="shared" si="9"/>
        <v>15.999999999999986</v>
      </c>
      <c r="L75" s="18">
        <v>9.5</v>
      </c>
      <c r="M75" s="18">
        <v>10</v>
      </c>
      <c r="N75" s="18">
        <v>12</v>
      </c>
      <c r="O75" s="6">
        <f t="shared" si="10"/>
        <v>5.2631578947368354</v>
      </c>
      <c r="P75" s="6">
        <f t="shared" si="10"/>
        <v>20</v>
      </c>
      <c r="Q75" s="71">
        <f t="shared" si="15"/>
        <v>1992.751</v>
      </c>
      <c r="R75" s="71">
        <f t="shared" si="16"/>
        <v>2121.0509999999999</v>
      </c>
      <c r="S75" s="71">
        <f t="shared" si="17"/>
        <v>2917.55</v>
      </c>
      <c r="T75" s="6">
        <f t="shared" si="14"/>
        <v>6.4383357479183161</v>
      </c>
      <c r="U75" s="6">
        <f t="shared" si="14"/>
        <v>37.552090920963252</v>
      </c>
      <c r="V75" s="10"/>
      <c r="W75" s="10"/>
    </row>
    <row r="76" spans="1:23" ht="16.5">
      <c r="A76" s="363" t="s">
        <v>554</v>
      </c>
      <c r="B76" s="18">
        <v>0</v>
      </c>
      <c r="C76" s="18">
        <v>0</v>
      </c>
      <c r="D76" s="18">
        <v>0</v>
      </c>
      <c r="E76" s="6">
        <f t="shared" si="7"/>
        <v>0</v>
      </c>
      <c r="F76" s="6">
        <f t="shared" si="8"/>
        <v>0</v>
      </c>
      <c r="G76" s="18"/>
      <c r="H76" s="18"/>
      <c r="I76" s="361"/>
      <c r="J76" s="6"/>
      <c r="K76" s="6"/>
      <c r="L76" s="18">
        <v>19090</v>
      </c>
      <c r="M76" s="18">
        <v>20349</v>
      </c>
      <c r="N76" s="18">
        <v>21438</v>
      </c>
      <c r="O76" s="6">
        <f t="shared" si="10"/>
        <v>6.5950759559979133</v>
      </c>
      <c r="P76" s="6">
        <f t="shared" si="10"/>
        <v>5.3516143299425067</v>
      </c>
      <c r="Q76" s="71">
        <f t="shared" si="15"/>
        <v>19090</v>
      </c>
      <c r="R76" s="71">
        <f t="shared" si="16"/>
        <v>20349</v>
      </c>
      <c r="S76" s="71">
        <f t="shared" si="17"/>
        <v>21438</v>
      </c>
      <c r="T76" s="6">
        <f t="shared" si="14"/>
        <v>6.5950759559979133</v>
      </c>
      <c r="U76" s="6">
        <f t="shared" si="14"/>
        <v>5.3516143299425067</v>
      </c>
      <c r="V76" s="10"/>
      <c r="W76" s="10"/>
    </row>
    <row r="77" spans="1:23" ht="18.75">
      <c r="A77" s="96"/>
      <c r="B77" s="297">
        <f>B75+B74+B67+B61+B58+B44</f>
        <v>868718</v>
      </c>
      <c r="C77" s="297">
        <f t="shared" ref="C77:D77" si="20">C75+C74+C67+C61+C58+C44</f>
        <v>862322.7</v>
      </c>
      <c r="D77" s="297">
        <f t="shared" si="20"/>
        <v>857545.45000000007</v>
      </c>
      <c r="E77" s="6">
        <f t="shared" si="7"/>
        <v>-0.73617675701436269</v>
      </c>
      <c r="F77" s="6">
        <f t="shared" si="8"/>
        <v>-0.55399794067810149</v>
      </c>
      <c r="G77" s="297">
        <f>G44+G58+G61+G67+G74+G75</f>
        <v>320363.09977129998</v>
      </c>
      <c r="H77" s="297">
        <f t="shared" ref="H77:I77" si="21">H44+H58+H61+H67+H74+H75</f>
        <v>327508.84999999998</v>
      </c>
      <c r="I77" s="297">
        <f t="shared" si="21"/>
        <v>307638.34999999998</v>
      </c>
      <c r="J77" s="6">
        <f t="shared" si="9"/>
        <v>2.2305160094284275</v>
      </c>
      <c r="K77" s="6">
        <f t="shared" si="9"/>
        <v>-6.0671642918962334</v>
      </c>
      <c r="L77" s="297">
        <f>L44+L58+L61+L67+L74+L75+L76</f>
        <v>526993.38</v>
      </c>
      <c r="M77" s="297">
        <f>M44+M58+M61+M67+M74+M75+M76</f>
        <v>486360.16268200002</v>
      </c>
      <c r="N77" s="297">
        <f>N76+N75+N67+N61+N58+N44</f>
        <v>496886.04944013787</v>
      </c>
      <c r="O77" s="6">
        <f t="shared" si="10"/>
        <v>-7.7103847714367788</v>
      </c>
      <c r="P77" s="6">
        <f t="shared" si="10"/>
        <v>2.1642164728487501</v>
      </c>
      <c r="Q77" s="71">
        <f t="shared" si="15"/>
        <v>4894524.559727055</v>
      </c>
      <c r="R77" s="71">
        <f t="shared" si="16"/>
        <v>4847793.0035299994</v>
      </c>
      <c r="S77" s="71">
        <f t="shared" si="17"/>
        <v>4742496.7794401385</v>
      </c>
      <c r="T77" s="6">
        <f t="shared" si="14"/>
        <v>-0.95477212601139172</v>
      </c>
      <c r="U77" s="6">
        <f t="shared" si="14"/>
        <v>-2.1720445574550666</v>
      </c>
      <c r="V77" s="9"/>
      <c r="W77" s="9"/>
    </row>
    <row r="78" spans="1:23" ht="15.75">
      <c r="A78" s="12" t="s">
        <v>574</v>
      </c>
    </row>
    <row r="79" spans="1:23">
      <c r="G79" s="72"/>
      <c r="H79" s="72"/>
    </row>
    <row r="80" spans="1:23">
      <c r="G80" s="72"/>
      <c r="N80" s="72"/>
    </row>
    <row r="81" spans="2:9">
      <c r="G81" s="72"/>
    </row>
    <row r="86" spans="2:9">
      <c r="B86" s="454"/>
      <c r="C86" s="454"/>
      <c r="D86" s="454"/>
      <c r="E86" s="454"/>
      <c r="F86" s="454"/>
      <c r="G86" s="454"/>
      <c r="H86" s="454"/>
      <c r="I86" s="454"/>
    </row>
    <row r="87" spans="2:9">
      <c r="B87" s="454"/>
      <c r="C87" s="454"/>
      <c r="D87" s="454"/>
      <c r="E87" s="454"/>
      <c r="F87" s="454"/>
      <c r="G87" s="454"/>
      <c r="H87" s="454"/>
      <c r="I87" s="454"/>
    </row>
    <row r="88" spans="2:9" ht="15.75">
      <c r="B88" s="629"/>
      <c r="C88" s="629"/>
      <c r="D88" s="629"/>
      <c r="E88" s="629"/>
      <c r="F88" s="629"/>
      <c r="G88" s="629"/>
      <c r="H88" s="629"/>
      <c r="I88" s="629"/>
    </row>
    <row r="89" spans="2:9" ht="15.75" customHeight="1">
      <c r="B89" s="629"/>
      <c r="C89" s="462"/>
      <c r="D89" s="628"/>
      <c r="E89" s="628"/>
      <c r="F89" s="628"/>
      <c r="G89" s="628"/>
      <c r="H89" s="628"/>
      <c r="I89" s="628"/>
    </row>
    <row r="90" spans="2:9" ht="15.75">
      <c r="B90" s="629"/>
      <c r="C90" s="462"/>
      <c r="D90" s="628"/>
      <c r="E90" s="628"/>
      <c r="F90" s="628"/>
      <c r="G90" s="628"/>
      <c r="H90" s="628"/>
      <c r="I90" s="628"/>
    </row>
    <row r="91" spans="2:9" ht="15.75">
      <c r="B91" s="455"/>
      <c r="C91" s="456"/>
      <c r="D91" s="457"/>
      <c r="E91" s="457"/>
      <c r="F91" s="458"/>
      <c r="G91" s="458"/>
      <c r="H91" s="458"/>
      <c r="I91" s="458"/>
    </row>
    <row r="92" spans="2:9" ht="15.75">
      <c r="B92" s="455"/>
      <c r="C92" s="456"/>
      <c r="D92" s="457"/>
      <c r="E92" s="457"/>
      <c r="F92" s="457"/>
      <c r="G92" s="458"/>
      <c r="H92" s="458"/>
      <c r="I92" s="458"/>
    </row>
    <row r="93" spans="2:9" ht="15.75">
      <c r="B93" s="455"/>
      <c r="C93" s="457"/>
      <c r="D93" s="457"/>
      <c r="E93" s="457"/>
      <c r="F93" s="457"/>
      <c r="G93" s="458"/>
      <c r="H93" s="458"/>
      <c r="I93" s="458"/>
    </row>
    <row r="94" spans="2:9" ht="15.75">
      <c r="B94" s="455"/>
      <c r="C94" s="457"/>
      <c r="D94" s="458"/>
      <c r="E94" s="458"/>
      <c r="F94" s="457"/>
      <c r="G94" s="458"/>
      <c r="H94" s="458"/>
      <c r="I94" s="458"/>
    </row>
    <row r="95" spans="2:9" ht="15.75">
      <c r="B95" s="455"/>
      <c r="C95" s="457"/>
      <c r="D95" s="457"/>
      <c r="E95" s="458"/>
      <c r="F95" s="457"/>
      <c r="G95" s="458"/>
      <c r="H95" s="458"/>
      <c r="I95" s="458"/>
    </row>
    <row r="96" spans="2:9" ht="15.75">
      <c r="B96" s="455"/>
      <c r="C96" s="457"/>
      <c r="D96" s="457"/>
      <c r="E96" s="457"/>
      <c r="F96" s="457"/>
      <c r="G96" s="458"/>
      <c r="H96" s="458"/>
      <c r="I96" s="458"/>
    </row>
    <row r="97" spans="2:9" ht="15.75">
      <c r="B97" s="455"/>
      <c r="C97" s="458"/>
      <c r="D97" s="457"/>
      <c r="E97" s="457"/>
      <c r="F97" s="457"/>
      <c r="G97" s="458"/>
      <c r="H97" s="458"/>
      <c r="I97" s="458"/>
    </row>
    <row r="98" spans="2:9" ht="15.75">
      <c r="B98" s="459"/>
      <c r="C98" s="460"/>
      <c r="D98" s="460"/>
      <c r="E98" s="460"/>
      <c r="F98" s="460"/>
      <c r="G98" s="461"/>
      <c r="H98" s="461"/>
      <c r="I98" s="461"/>
    </row>
  </sheetData>
  <mergeCells count="38">
    <mergeCell ref="A1:U1"/>
    <mergeCell ref="N3:P3"/>
    <mergeCell ref="S3:U3"/>
    <mergeCell ref="A4:A6"/>
    <mergeCell ref="B4:F4"/>
    <mergeCell ref="G4:K4"/>
    <mergeCell ref="L4:P4"/>
    <mergeCell ref="Q4:U4"/>
    <mergeCell ref="E5:E6"/>
    <mergeCell ref="F5:F6"/>
    <mergeCell ref="J5:J6"/>
    <mergeCell ref="K5:K6"/>
    <mergeCell ref="O5:O6"/>
    <mergeCell ref="P5:P6"/>
    <mergeCell ref="U5:U6"/>
    <mergeCell ref="T5:T6"/>
    <mergeCell ref="A41:A43"/>
    <mergeCell ref="B41:F41"/>
    <mergeCell ref="G41:K41"/>
    <mergeCell ref="L41:P41"/>
    <mergeCell ref="Q41:U41"/>
    <mergeCell ref="E42:E43"/>
    <mergeCell ref="F42:F43"/>
    <mergeCell ref="J42:J43"/>
    <mergeCell ref="K42:K43"/>
    <mergeCell ref="O42:O43"/>
    <mergeCell ref="P42:P43"/>
    <mergeCell ref="T42:T43"/>
    <mergeCell ref="U42:U43"/>
    <mergeCell ref="G89:G90"/>
    <mergeCell ref="H89:H90"/>
    <mergeCell ref="I89:I90"/>
    <mergeCell ref="B88:B90"/>
    <mergeCell ref="C88:F88"/>
    <mergeCell ref="G88:I88"/>
    <mergeCell ref="D89:D90"/>
    <mergeCell ref="E89:E90"/>
    <mergeCell ref="F89:F90"/>
  </mergeCells>
  <pageMargins left="0.7" right="0.7" top="0.75" bottom="0.75" header="0.3" footer="0.3"/>
  <pageSetup paperSize="9" scale="3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U23"/>
  <sheetViews>
    <sheetView view="pageBreakPreview" zoomScaleSheetLayoutView="100" workbookViewId="0">
      <selection activeCell="J28" sqref="J28"/>
    </sheetView>
  </sheetViews>
  <sheetFormatPr defaultColWidth="13.7109375" defaultRowHeight="15"/>
  <cols>
    <col min="1" max="1" width="13.7109375" style="172"/>
    <col min="2" max="2" width="15.28515625" style="172" customWidth="1"/>
    <col min="3" max="3" width="15.140625" style="172" bestFit="1" customWidth="1"/>
    <col min="4" max="4" width="15.7109375" style="172" bestFit="1" customWidth="1"/>
    <col min="5" max="6" width="13.85546875" style="172" bestFit="1" customWidth="1"/>
    <col min="7" max="7" width="16.7109375" style="172" bestFit="1" customWidth="1"/>
    <col min="8" max="9" width="15.85546875" style="172" bestFit="1" customWidth="1"/>
    <col min="10" max="11" width="13.85546875" style="172" bestFit="1" customWidth="1"/>
    <col min="12" max="12" width="17.140625" style="172" bestFit="1" customWidth="1"/>
    <col min="13" max="13" width="17" style="172" bestFit="1" customWidth="1"/>
    <col min="14" max="14" width="17.28515625" style="172" bestFit="1" customWidth="1"/>
    <col min="15" max="16" width="13.85546875" style="172" bestFit="1" customWidth="1"/>
    <col min="17" max="17" width="15.5703125" style="172" customWidth="1"/>
    <col min="18" max="18" width="15.7109375" style="172" customWidth="1"/>
    <col min="19" max="19" width="17.140625" style="172" customWidth="1"/>
    <col min="20" max="21" width="13.85546875" style="172" bestFit="1" customWidth="1"/>
    <col min="22" max="16384" width="13.7109375" style="172"/>
  </cols>
  <sheetData>
    <row r="1" spans="1:21" ht="18">
      <c r="A1" s="764" t="s">
        <v>509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</row>
    <row r="2" spans="1:21" ht="18">
      <c r="A2" s="764" t="s">
        <v>353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</row>
    <row r="4" spans="1:21" s="542" customFormat="1" ht="15.75">
      <c r="A4" s="761" t="s">
        <v>79</v>
      </c>
      <c r="B4" s="762" t="s">
        <v>476</v>
      </c>
      <c r="C4" s="762"/>
      <c r="D4" s="762"/>
      <c r="E4" s="762"/>
      <c r="F4" s="762"/>
      <c r="G4" s="762" t="s">
        <v>461</v>
      </c>
      <c r="H4" s="762"/>
      <c r="I4" s="762"/>
      <c r="J4" s="762"/>
      <c r="K4" s="762"/>
      <c r="L4" s="762" t="s">
        <v>503</v>
      </c>
      <c r="M4" s="762"/>
      <c r="N4" s="762"/>
      <c r="O4" s="762"/>
      <c r="P4" s="762"/>
      <c r="Q4" s="762" t="s">
        <v>300</v>
      </c>
      <c r="R4" s="762"/>
      <c r="S4" s="762"/>
      <c r="T4" s="762"/>
      <c r="U4" s="762"/>
    </row>
    <row r="5" spans="1:21" ht="15" customHeight="1">
      <c r="A5" s="761"/>
      <c r="B5" s="202" t="s">
        <v>4</v>
      </c>
      <c r="C5" s="202" t="s">
        <v>481</v>
      </c>
      <c r="D5" s="202" t="s">
        <v>482</v>
      </c>
      <c r="E5" s="763" t="s">
        <v>478</v>
      </c>
      <c r="F5" s="763" t="s">
        <v>479</v>
      </c>
      <c r="G5" s="202" t="s">
        <v>4</v>
      </c>
      <c r="H5" s="202" t="s">
        <v>481</v>
      </c>
      <c r="I5" s="202" t="s">
        <v>482</v>
      </c>
      <c r="J5" s="763" t="s">
        <v>478</v>
      </c>
      <c r="K5" s="763" t="s">
        <v>479</v>
      </c>
      <c r="L5" s="202" t="s">
        <v>4</v>
      </c>
      <c r="M5" s="202" t="s">
        <v>481</v>
      </c>
      <c r="N5" s="202" t="s">
        <v>482</v>
      </c>
      <c r="O5" s="763" t="s">
        <v>478</v>
      </c>
      <c r="P5" s="763" t="s">
        <v>479</v>
      </c>
      <c r="Q5" s="202" t="s">
        <v>4</v>
      </c>
      <c r="R5" s="202" t="s">
        <v>481</v>
      </c>
      <c r="S5" s="202" t="s">
        <v>482</v>
      </c>
      <c r="T5" s="763" t="s">
        <v>478</v>
      </c>
      <c r="U5" s="763" t="s">
        <v>479</v>
      </c>
    </row>
    <row r="6" spans="1:21" ht="30">
      <c r="A6" s="761"/>
      <c r="B6" s="201" t="s">
        <v>521</v>
      </c>
      <c r="C6" s="201" t="s">
        <v>522</v>
      </c>
      <c r="D6" s="201" t="s">
        <v>561</v>
      </c>
      <c r="E6" s="763"/>
      <c r="F6" s="763"/>
      <c r="G6" s="201" t="s">
        <v>521</v>
      </c>
      <c r="H6" s="201" t="s">
        <v>522</v>
      </c>
      <c r="I6" s="201" t="s">
        <v>561</v>
      </c>
      <c r="J6" s="763"/>
      <c r="K6" s="763"/>
      <c r="L6" s="201" t="s">
        <v>521</v>
      </c>
      <c r="M6" s="201" t="s">
        <v>522</v>
      </c>
      <c r="N6" s="201" t="s">
        <v>561</v>
      </c>
      <c r="O6" s="763"/>
      <c r="P6" s="763"/>
      <c r="Q6" s="201" t="s">
        <v>521</v>
      </c>
      <c r="R6" s="201" t="s">
        <v>522</v>
      </c>
      <c r="S6" s="201" t="s">
        <v>561</v>
      </c>
      <c r="T6" s="763"/>
      <c r="U6" s="763"/>
    </row>
    <row r="7" spans="1:21" ht="15.75">
      <c r="A7" s="199" t="s">
        <v>250</v>
      </c>
      <c r="B7" s="429">
        <v>4455.5371999999998</v>
      </c>
      <c r="C7" s="430">
        <v>4621.4880000000003</v>
      </c>
      <c r="D7" s="430">
        <v>4748.7529999999997</v>
      </c>
      <c r="E7" s="258">
        <f t="shared" ref="E7:F11" si="0">IFERROR(C7/B7*100-100,0)</f>
        <v>3.7245968903592654</v>
      </c>
      <c r="F7" s="258">
        <f t="shared" si="0"/>
        <v>2.7537667521802405</v>
      </c>
      <c r="G7" s="431">
        <v>2618.46</v>
      </c>
      <c r="H7" s="431">
        <v>2578.2329130000003</v>
      </c>
      <c r="I7" s="431">
        <v>2062.0439587400001</v>
      </c>
      <c r="J7" s="258">
        <f t="shared" ref="J7:K11" si="1">IFERROR(H7/G7*100-100,0)</f>
        <v>-1.5362880089823676</v>
      </c>
      <c r="K7" s="258">
        <f t="shared" si="1"/>
        <v>-20.021036565675104</v>
      </c>
      <c r="L7" s="355">
        <v>4925.6930435599998</v>
      </c>
      <c r="M7" s="355">
        <v>5549.6281697499999</v>
      </c>
      <c r="N7" s="355">
        <v>5326.4810541900006</v>
      </c>
      <c r="O7" s="258">
        <f t="shared" ref="O7:P11" si="2">IFERROR(M7/L7*100-100,0)</f>
        <v>12.666951039625829</v>
      </c>
      <c r="P7" s="258">
        <f t="shared" si="2"/>
        <v>-4.0209381373752677</v>
      </c>
      <c r="Q7" s="432">
        <v>3211.6779999999999</v>
      </c>
      <c r="R7" s="432">
        <v>3196.8700000000003</v>
      </c>
      <c r="S7" s="432">
        <v>3218.8900000000003</v>
      </c>
      <c r="T7" s="258">
        <f t="shared" ref="T7:U11" si="3">IFERROR(R7/Q7*100-100,0)</f>
        <v>-0.46106739218562609</v>
      </c>
      <c r="U7" s="258">
        <f t="shared" si="3"/>
        <v>0.68879873125902691</v>
      </c>
    </row>
    <row r="8" spans="1:21" ht="15.75">
      <c r="A8" s="199" t="s">
        <v>251</v>
      </c>
      <c r="B8" s="433">
        <v>22491.847299999998</v>
      </c>
      <c r="C8" s="434">
        <v>26930.471199999996</v>
      </c>
      <c r="D8" s="434">
        <v>30874.892799999998</v>
      </c>
      <c r="E8" s="258">
        <f t="shared" si="0"/>
        <v>19.734367928062539</v>
      </c>
      <c r="F8" s="258">
        <f t="shared" si="0"/>
        <v>14.646686167154783</v>
      </c>
      <c r="G8" s="431">
        <v>5762.2560000000003</v>
      </c>
      <c r="H8" s="431">
        <v>5068.6899999999996</v>
      </c>
      <c r="I8" s="431">
        <v>5884.2091307199998</v>
      </c>
      <c r="J8" s="258">
        <f t="shared" si="1"/>
        <v>-12.036362147047981</v>
      </c>
      <c r="K8" s="258">
        <f t="shared" si="1"/>
        <v>16.089347163073711</v>
      </c>
      <c r="L8" s="355">
        <v>11829.291040579999</v>
      </c>
      <c r="M8" s="355">
        <v>12508.041575059999</v>
      </c>
      <c r="N8" s="355">
        <v>12856.678341880001</v>
      </c>
      <c r="O8" s="258">
        <f t="shared" si="2"/>
        <v>5.7378800821753941</v>
      </c>
      <c r="P8" s="258">
        <f t="shared" si="2"/>
        <v>2.7873009913490705</v>
      </c>
      <c r="Q8" s="432">
        <v>11973.44</v>
      </c>
      <c r="R8" s="432">
        <v>13257.11</v>
      </c>
      <c r="S8" s="432">
        <v>13084.4</v>
      </c>
      <c r="T8" s="258">
        <f t="shared" si="3"/>
        <v>10.720979100408897</v>
      </c>
      <c r="U8" s="258">
        <f t="shared" si="3"/>
        <v>-1.3027726254063055</v>
      </c>
    </row>
    <row r="9" spans="1:21" ht="15.75">
      <c r="A9" s="199" t="s">
        <v>252</v>
      </c>
      <c r="B9" s="433">
        <v>27358.7971</v>
      </c>
      <c r="C9" s="434">
        <v>27831.651299999998</v>
      </c>
      <c r="D9" s="434">
        <v>29132.684200000003</v>
      </c>
      <c r="E9" s="258">
        <f t="shared" si="0"/>
        <v>1.7283442626210928</v>
      </c>
      <c r="F9" s="258">
        <f t="shared" si="0"/>
        <v>4.6746522007481701</v>
      </c>
      <c r="G9" s="431">
        <v>5292.2999999999993</v>
      </c>
      <c r="H9" s="431">
        <v>3428.73</v>
      </c>
      <c r="I9" s="431">
        <v>3620.5830373999997</v>
      </c>
      <c r="J9" s="258">
        <f t="shared" si="1"/>
        <v>-35.212856414035471</v>
      </c>
      <c r="K9" s="258">
        <f t="shared" si="1"/>
        <v>5.5954548010487741</v>
      </c>
      <c r="L9" s="355">
        <v>10634.17899429</v>
      </c>
      <c r="M9" s="355">
        <v>9814.8838379900026</v>
      </c>
      <c r="N9" s="355">
        <v>9780.6409654300005</v>
      </c>
      <c r="O9" s="258">
        <f t="shared" si="2"/>
        <v>-7.7043574002272806</v>
      </c>
      <c r="P9" s="258">
        <f t="shared" si="2"/>
        <v>-0.34888719138437807</v>
      </c>
      <c r="Q9" s="432">
        <v>11795.029999999999</v>
      </c>
      <c r="R9" s="432">
        <v>11656.06</v>
      </c>
      <c r="S9" s="432">
        <v>11168.6</v>
      </c>
      <c r="T9" s="258">
        <f t="shared" si="3"/>
        <v>-1.1782081096868779</v>
      </c>
      <c r="U9" s="258">
        <f t="shared" si="3"/>
        <v>-4.1820306347084681</v>
      </c>
    </row>
    <row r="10" spans="1:21" ht="15.75">
      <c r="A10" s="199" t="s">
        <v>246</v>
      </c>
      <c r="B10" s="433">
        <v>404790</v>
      </c>
      <c r="C10" s="434">
        <v>441140</v>
      </c>
      <c r="D10" s="434">
        <v>462095</v>
      </c>
      <c r="E10" s="258">
        <f t="shared" si="0"/>
        <v>8.9799649200820113</v>
      </c>
      <c r="F10" s="258">
        <f t="shared" si="0"/>
        <v>4.7501926825950846</v>
      </c>
      <c r="G10" s="431">
        <v>60928</v>
      </c>
      <c r="H10" s="431">
        <v>59239</v>
      </c>
      <c r="I10" s="431">
        <v>58456</v>
      </c>
      <c r="J10" s="258">
        <f t="shared" si="1"/>
        <v>-2.7721244747899192</v>
      </c>
      <c r="K10" s="258">
        <f t="shared" si="1"/>
        <v>-1.3217643781968036</v>
      </c>
      <c r="L10" s="149">
        <v>101868</v>
      </c>
      <c r="M10" s="149">
        <v>96711</v>
      </c>
      <c r="N10" s="149">
        <v>94258</v>
      </c>
      <c r="O10" s="258">
        <f t="shared" si="2"/>
        <v>-5.0624337377783064</v>
      </c>
      <c r="P10" s="258">
        <f t="shared" si="2"/>
        <v>-2.5364229508535772</v>
      </c>
      <c r="Q10" s="435">
        <v>185440</v>
      </c>
      <c r="R10" s="435">
        <v>189912</v>
      </c>
      <c r="S10" s="435">
        <v>199376</v>
      </c>
      <c r="T10" s="258">
        <f t="shared" si="3"/>
        <v>2.411561691113036</v>
      </c>
      <c r="U10" s="258">
        <f t="shared" si="3"/>
        <v>4.9833607144361736</v>
      </c>
    </row>
    <row r="11" spans="1:21" ht="16.5" thickBot="1">
      <c r="A11" s="200" t="s">
        <v>247</v>
      </c>
      <c r="B11" s="436">
        <v>1956</v>
      </c>
      <c r="C11" s="437">
        <v>1944</v>
      </c>
      <c r="D11" s="437">
        <v>1892</v>
      </c>
      <c r="E11" s="258">
        <f t="shared" si="0"/>
        <v>-0.61349693251533211</v>
      </c>
      <c r="F11" s="258">
        <f t="shared" si="0"/>
        <v>-2.6748971193415656</v>
      </c>
      <c r="G11" s="431">
        <v>141</v>
      </c>
      <c r="H11" s="431">
        <v>124</v>
      </c>
      <c r="I11" s="431">
        <v>121</v>
      </c>
      <c r="J11" s="258">
        <f t="shared" si="1"/>
        <v>-12.056737588652481</v>
      </c>
      <c r="K11" s="258">
        <f t="shared" si="1"/>
        <v>-2.4193548387096797</v>
      </c>
      <c r="L11" s="149">
        <v>316</v>
      </c>
      <c r="M11" s="149">
        <v>238</v>
      </c>
      <c r="N11" s="149">
        <v>156</v>
      </c>
      <c r="O11" s="258">
        <f t="shared" si="2"/>
        <v>-24.683544303797461</v>
      </c>
      <c r="P11" s="258">
        <f t="shared" si="2"/>
        <v>-34.453781512605048</v>
      </c>
      <c r="Q11" s="435">
        <v>459</v>
      </c>
      <c r="R11" s="435">
        <v>454</v>
      </c>
      <c r="S11" s="435">
        <v>440</v>
      </c>
      <c r="T11" s="258">
        <f t="shared" si="3"/>
        <v>-1.0893246187363843</v>
      </c>
      <c r="U11" s="258">
        <f t="shared" si="3"/>
        <v>-3.0837004405286308</v>
      </c>
    </row>
    <row r="12" spans="1:21" ht="16.5" thickTop="1">
      <c r="A12" s="199" t="s">
        <v>248</v>
      </c>
      <c r="B12" s="355"/>
      <c r="C12" s="355"/>
      <c r="D12" s="355"/>
      <c r="E12" s="258"/>
      <c r="F12" s="258"/>
      <c r="G12" s="355"/>
      <c r="H12" s="355"/>
      <c r="I12" s="355"/>
      <c r="J12" s="258"/>
      <c r="K12" s="258"/>
      <c r="L12" s="355"/>
      <c r="M12" s="355"/>
      <c r="N12" s="355"/>
      <c r="O12" s="258"/>
      <c r="P12" s="258"/>
      <c r="Q12" s="355"/>
      <c r="R12" s="355"/>
      <c r="S12" s="355"/>
      <c r="T12" s="258"/>
      <c r="U12" s="258"/>
    </row>
    <row r="13" spans="1:21">
      <c r="A13" s="204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</row>
    <row r="14" spans="1:21" s="542" customFormat="1" ht="15.75">
      <c r="A14" s="761" t="s">
        <v>79</v>
      </c>
      <c r="B14" s="762" t="s">
        <v>267</v>
      </c>
      <c r="C14" s="762"/>
      <c r="D14" s="762"/>
      <c r="E14" s="762"/>
      <c r="F14" s="762"/>
      <c r="G14" s="762" t="s">
        <v>301</v>
      </c>
      <c r="H14" s="762"/>
      <c r="I14" s="762"/>
      <c r="J14" s="762"/>
      <c r="K14" s="762"/>
      <c r="L14" s="762" t="s">
        <v>312</v>
      </c>
      <c r="M14" s="762"/>
      <c r="N14" s="762"/>
      <c r="O14" s="762"/>
      <c r="P14" s="762"/>
      <c r="Q14" s="762" t="s">
        <v>34</v>
      </c>
      <c r="R14" s="762"/>
      <c r="S14" s="762"/>
      <c r="T14" s="762"/>
      <c r="U14" s="762"/>
    </row>
    <row r="15" spans="1:21" ht="15" customHeight="1">
      <c r="A15" s="761"/>
      <c r="B15" s="202" t="s">
        <v>4</v>
      </c>
      <c r="C15" s="202" t="s">
        <v>481</v>
      </c>
      <c r="D15" s="202" t="s">
        <v>482</v>
      </c>
      <c r="E15" s="763" t="s">
        <v>478</v>
      </c>
      <c r="F15" s="763" t="s">
        <v>479</v>
      </c>
      <c r="G15" s="202" t="s">
        <v>4</v>
      </c>
      <c r="H15" s="202" t="s">
        <v>481</v>
      </c>
      <c r="I15" s="202" t="s">
        <v>482</v>
      </c>
      <c r="J15" s="763" t="s">
        <v>478</v>
      </c>
      <c r="K15" s="763" t="s">
        <v>479</v>
      </c>
      <c r="L15" s="202" t="s">
        <v>4</v>
      </c>
      <c r="M15" s="202" t="s">
        <v>481</v>
      </c>
      <c r="N15" s="202" t="s">
        <v>482</v>
      </c>
      <c r="O15" s="763" t="s">
        <v>478</v>
      </c>
      <c r="P15" s="763" t="s">
        <v>479</v>
      </c>
      <c r="Q15" s="202" t="s">
        <v>4</v>
      </c>
      <c r="R15" s="202" t="s">
        <v>481</v>
      </c>
      <c r="S15" s="202" t="s">
        <v>482</v>
      </c>
      <c r="T15" s="763" t="s">
        <v>478</v>
      </c>
      <c r="U15" s="763" t="s">
        <v>479</v>
      </c>
    </row>
    <row r="16" spans="1:21" ht="30">
      <c r="A16" s="761"/>
      <c r="B16" s="201" t="s">
        <v>521</v>
      </c>
      <c r="C16" s="201" t="s">
        <v>522</v>
      </c>
      <c r="D16" s="201" t="s">
        <v>561</v>
      </c>
      <c r="E16" s="763"/>
      <c r="F16" s="763"/>
      <c r="G16" s="201" t="s">
        <v>521</v>
      </c>
      <c r="H16" s="201" t="s">
        <v>522</v>
      </c>
      <c r="I16" s="201" t="s">
        <v>561</v>
      </c>
      <c r="J16" s="763"/>
      <c r="K16" s="763"/>
      <c r="L16" s="201" t="s">
        <v>521</v>
      </c>
      <c r="M16" s="201" t="s">
        <v>522</v>
      </c>
      <c r="N16" s="201" t="s">
        <v>561</v>
      </c>
      <c r="O16" s="763"/>
      <c r="P16" s="763"/>
      <c r="Q16" s="201" t="s">
        <v>521</v>
      </c>
      <c r="R16" s="201" t="s">
        <v>522</v>
      </c>
      <c r="S16" s="201" t="s">
        <v>561</v>
      </c>
      <c r="T16" s="763"/>
      <c r="U16" s="763"/>
    </row>
    <row r="17" spans="1:21" ht="17.25">
      <c r="A17" s="199" t="s">
        <v>250</v>
      </c>
      <c r="B17" s="438">
        <v>2718.6690000000003</v>
      </c>
      <c r="C17" s="438">
        <v>2794.7145</v>
      </c>
      <c r="D17" s="438">
        <v>2726.6220000000003</v>
      </c>
      <c r="E17" s="258">
        <f t="shared" ref="E17:F20" si="4">IFERROR(C17/B17*100-100,0)</f>
        <v>2.7971591981223156</v>
      </c>
      <c r="F17" s="258">
        <f t="shared" si="4"/>
        <v>-2.4364742802887207</v>
      </c>
      <c r="G17" s="259">
        <v>726.10648778999996</v>
      </c>
      <c r="H17" s="259">
        <v>747.19445555000004</v>
      </c>
      <c r="I17" s="259">
        <v>810.12003309999989</v>
      </c>
      <c r="J17" s="258">
        <f t="shared" ref="J17:K21" si="5">IFERROR(H17/G17*100-100,0)</f>
        <v>2.9042527665858131</v>
      </c>
      <c r="K17" s="258">
        <f t="shared" si="5"/>
        <v>8.4215798287316233</v>
      </c>
      <c r="L17" s="355">
        <v>898.29549999999995</v>
      </c>
      <c r="M17" s="355">
        <v>979.56500000000005</v>
      </c>
      <c r="N17" s="355">
        <v>1087.9349999999999</v>
      </c>
      <c r="O17" s="258">
        <f t="shared" ref="O17:P21" si="6">IFERROR(M17/L17*100-100,0)</f>
        <v>9.0470786060934358</v>
      </c>
      <c r="P17" s="258">
        <f t="shared" si="6"/>
        <v>11.063073915462468</v>
      </c>
      <c r="Q17" s="355">
        <f t="shared" ref="Q17:S22" si="7">B7+G7+L7+Q7+B17+G17+L17</f>
        <v>19554.439231349999</v>
      </c>
      <c r="R17" s="355">
        <f t="shared" si="7"/>
        <v>20467.693038300004</v>
      </c>
      <c r="S17" s="355">
        <f t="shared" si="7"/>
        <v>19980.845046030001</v>
      </c>
      <c r="T17" s="258">
        <f t="shared" ref="T17:U22" si="8">IFERROR(R17/Q17*100-100,0)</f>
        <v>4.6703144802324914</v>
      </c>
      <c r="U17" s="258">
        <f t="shared" si="8"/>
        <v>-2.3786168346329646</v>
      </c>
    </row>
    <row r="18" spans="1:21" ht="17.25">
      <c r="A18" s="199" t="s">
        <v>251</v>
      </c>
      <c r="B18" s="438">
        <v>10438.271000000001</v>
      </c>
      <c r="C18" s="438">
        <v>11486.06</v>
      </c>
      <c r="D18" s="438">
        <v>12193.129000000003</v>
      </c>
      <c r="E18" s="258">
        <f t="shared" si="4"/>
        <v>10.037955519644953</v>
      </c>
      <c r="F18" s="258">
        <f t="shared" si="4"/>
        <v>6.1558880939156069</v>
      </c>
      <c r="G18" s="259">
        <v>2652.7071374300003</v>
      </c>
      <c r="H18" s="259">
        <v>3280.91040316</v>
      </c>
      <c r="I18" s="259">
        <v>3812.9076514399994</v>
      </c>
      <c r="J18" s="258">
        <f t="shared" si="5"/>
        <v>23.681591415274596</v>
      </c>
      <c r="K18" s="258">
        <f t="shared" si="5"/>
        <v>16.214927654458577</v>
      </c>
      <c r="L18" s="355">
        <v>4799.2690000000002</v>
      </c>
      <c r="M18" s="355">
        <v>5597.99</v>
      </c>
      <c r="N18" s="355">
        <v>6011.7760000000007</v>
      </c>
      <c r="O18" s="258">
        <f t="shared" si="6"/>
        <v>16.642555355826062</v>
      </c>
      <c r="P18" s="258">
        <f t="shared" si="6"/>
        <v>7.3916888025880922</v>
      </c>
      <c r="Q18" s="355">
        <f t="shared" si="7"/>
        <v>69947.08147800999</v>
      </c>
      <c r="R18" s="355">
        <f t="shared" si="7"/>
        <v>78129.273178219999</v>
      </c>
      <c r="S18" s="355">
        <f t="shared" si="7"/>
        <v>84717.992924039994</v>
      </c>
      <c r="T18" s="258">
        <f t="shared" si="8"/>
        <v>11.697688491523877</v>
      </c>
      <c r="U18" s="258">
        <f t="shared" si="8"/>
        <v>8.4331000120665607</v>
      </c>
    </row>
    <row r="19" spans="1:21" ht="17.25">
      <c r="A19" s="199" t="s">
        <v>252</v>
      </c>
      <c r="B19" s="438">
        <v>10809.001</v>
      </c>
      <c r="C19" s="438">
        <v>11027.204999999998</v>
      </c>
      <c r="D19" s="438">
        <v>11302.983000000002</v>
      </c>
      <c r="E19" s="258">
        <f t="shared" si="4"/>
        <v>2.0187249496969883</v>
      </c>
      <c r="F19" s="258">
        <f t="shared" si="4"/>
        <v>2.5008875775865533</v>
      </c>
      <c r="G19" s="259">
        <v>3730.5730203799999</v>
      </c>
      <c r="H19" s="259">
        <v>4109.3382561300004</v>
      </c>
      <c r="I19" s="259">
        <v>4212.01223157</v>
      </c>
      <c r="J19" s="258">
        <f t="shared" si="5"/>
        <v>10.153004208222654</v>
      </c>
      <c r="K19" s="258">
        <f t="shared" si="5"/>
        <v>2.4985525415640382</v>
      </c>
      <c r="L19" s="355">
        <v>4346.0057000000006</v>
      </c>
      <c r="M19" s="355">
        <v>4747.45</v>
      </c>
      <c r="N19" s="355">
        <v>5027.5959999999995</v>
      </c>
      <c r="O19" s="258">
        <f t="shared" si="6"/>
        <v>9.2370863664536671</v>
      </c>
      <c r="P19" s="258">
        <f t="shared" si="6"/>
        <v>5.9009784199938906</v>
      </c>
      <c r="Q19" s="355">
        <f t="shared" si="7"/>
        <v>73965.885814669993</v>
      </c>
      <c r="R19" s="355">
        <f t="shared" si="7"/>
        <v>72615.318394119982</v>
      </c>
      <c r="S19" s="355">
        <f t="shared" si="7"/>
        <v>74245.099434400006</v>
      </c>
      <c r="T19" s="258">
        <f t="shared" si="8"/>
        <v>-1.8259328684767127</v>
      </c>
      <c r="U19" s="258">
        <f t="shared" si="8"/>
        <v>2.2444039030915945</v>
      </c>
    </row>
    <row r="20" spans="1:21" ht="17.25">
      <c r="A20" s="199" t="s">
        <v>246</v>
      </c>
      <c r="B20" s="438">
        <v>109796</v>
      </c>
      <c r="C20" s="438">
        <v>108018</v>
      </c>
      <c r="D20" s="438">
        <v>112423</v>
      </c>
      <c r="E20" s="258">
        <f t="shared" si="4"/>
        <v>-1.6193668257495659</v>
      </c>
      <c r="F20" s="258">
        <f t="shared" si="4"/>
        <v>4.0780240330315252</v>
      </c>
      <c r="G20" s="259">
        <v>91367</v>
      </c>
      <c r="H20" s="259">
        <v>96534</v>
      </c>
      <c r="I20" s="259">
        <v>99055</v>
      </c>
      <c r="J20" s="258">
        <f t="shared" si="5"/>
        <v>5.6552146836385191</v>
      </c>
      <c r="K20" s="258">
        <f t="shared" si="5"/>
        <v>2.611515113845897</v>
      </c>
      <c r="L20" s="355">
        <v>47300</v>
      </c>
      <c r="M20" s="355">
        <v>50293</v>
      </c>
      <c r="N20" s="355">
        <v>56521</v>
      </c>
      <c r="O20" s="258">
        <f t="shared" si="6"/>
        <v>6.3276955602537015</v>
      </c>
      <c r="P20" s="258">
        <f t="shared" si="6"/>
        <v>12.38343308213868</v>
      </c>
      <c r="Q20" s="355">
        <f t="shared" si="7"/>
        <v>1001489</v>
      </c>
      <c r="R20" s="355">
        <f t="shared" si="7"/>
        <v>1041847</v>
      </c>
      <c r="S20" s="355">
        <f t="shared" si="7"/>
        <v>1082184</v>
      </c>
      <c r="T20" s="258">
        <f t="shared" si="8"/>
        <v>4.0297996283533877</v>
      </c>
      <c r="U20" s="258">
        <f t="shared" si="8"/>
        <v>3.8716817344581358</v>
      </c>
    </row>
    <row r="21" spans="1:21" ht="17.25">
      <c r="A21" s="200" t="s">
        <v>247</v>
      </c>
      <c r="B21" s="438">
        <v>347</v>
      </c>
      <c r="C21" s="438">
        <v>293</v>
      </c>
      <c r="D21" s="438">
        <v>297</v>
      </c>
      <c r="E21" s="258">
        <f>IFERROR(C21/B21*100-100,0)</f>
        <v>-15.561959654178665</v>
      </c>
      <c r="F21" s="258">
        <v>139</v>
      </c>
      <c r="G21" s="259">
        <v>331</v>
      </c>
      <c r="H21" s="259">
        <v>328</v>
      </c>
      <c r="I21" s="259">
        <v>325</v>
      </c>
      <c r="J21" s="258">
        <f t="shared" si="5"/>
        <v>-0.90634441087613027</v>
      </c>
      <c r="K21" s="258">
        <f t="shared" si="5"/>
        <v>-0.91463414634147</v>
      </c>
      <c r="L21" s="355">
        <v>182</v>
      </c>
      <c r="M21" s="355">
        <v>179</v>
      </c>
      <c r="N21" s="355">
        <v>187</v>
      </c>
      <c r="O21" s="258">
        <f t="shared" si="6"/>
        <v>-1.6483516483516496</v>
      </c>
      <c r="P21" s="258">
        <f t="shared" si="6"/>
        <v>4.4692737430167568</v>
      </c>
      <c r="Q21" s="355">
        <f t="shared" si="7"/>
        <v>3732</v>
      </c>
      <c r="R21" s="355">
        <f t="shared" si="7"/>
        <v>3560</v>
      </c>
      <c r="S21" s="355">
        <f t="shared" si="7"/>
        <v>3418</v>
      </c>
      <c r="T21" s="258">
        <f t="shared" si="8"/>
        <v>-4.6087888531618404</v>
      </c>
      <c r="U21" s="258">
        <f t="shared" si="8"/>
        <v>-3.9887640449438209</v>
      </c>
    </row>
    <row r="22" spans="1:21" ht="15.75">
      <c r="A22" s="199" t="s">
        <v>248</v>
      </c>
      <c r="B22" s="355"/>
      <c r="C22" s="355"/>
      <c r="D22" s="355"/>
      <c r="E22" s="258"/>
      <c r="F22" s="258"/>
      <c r="G22" s="259"/>
      <c r="H22" s="259"/>
      <c r="I22" s="259"/>
      <c r="J22" s="258"/>
      <c r="K22" s="258"/>
      <c r="L22" s="355"/>
      <c r="M22" s="355"/>
      <c r="N22" s="355"/>
      <c r="O22" s="258"/>
      <c r="P22" s="258"/>
      <c r="Q22" s="355">
        <f t="shared" si="7"/>
        <v>0</v>
      </c>
      <c r="R22" s="355">
        <f t="shared" si="7"/>
        <v>0</v>
      </c>
      <c r="S22" s="355">
        <f t="shared" si="7"/>
        <v>0</v>
      </c>
      <c r="T22" s="258">
        <f t="shared" si="8"/>
        <v>0</v>
      </c>
      <c r="U22" s="258">
        <f t="shared" si="8"/>
        <v>0</v>
      </c>
    </row>
    <row r="23" spans="1:21">
      <c r="A23" s="198" t="s">
        <v>249</v>
      </c>
    </row>
  </sheetData>
  <mergeCells count="28">
    <mergeCell ref="A1:U1"/>
    <mergeCell ref="A2:U2"/>
    <mergeCell ref="A4:A6"/>
    <mergeCell ref="B4:F4"/>
    <mergeCell ref="G4:K4"/>
    <mergeCell ref="L4:P4"/>
    <mergeCell ref="Q4:U4"/>
    <mergeCell ref="T5:T6"/>
    <mergeCell ref="U5:U6"/>
    <mergeCell ref="E5:E6"/>
    <mergeCell ref="F5:F6"/>
    <mergeCell ref="J5:J6"/>
    <mergeCell ref="K5:K6"/>
    <mergeCell ref="O5:O6"/>
    <mergeCell ref="P5:P6"/>
    <mergeCell ref="A14:A16"/>
    <mergeCell ref="B14:F14"/>
    <mergeCell ref="G14:K14"/>
    <mergeCell ref="L14:P14"/>
    <mergeCell ref="Q14:U14"/>
    <mergeCell ref="T15:T16"/>
    <mergeCell ref="U15:U16"/>
    <mergeCell ref="E15:E16"/>
    <mergeCell ref="F15:F16"/>
    <mergeCell ref="J15:J16"/>
    <mergeCell ref="K15:K16"/>
    <mergeCell ref="O15:O16"/>
    <mergeCell ref="P15:P16"/>
  </mergeCells>
  <hyperlinks>
    <hyperlink ref="G6" r:id="rId1" display="cf=j=@)^&amp;÷^*                        -;fpg–kf}if_ "/>
    <hyperlink ref="G16" r:id="rId2" display="cf=j=@)^&amp;÷^*                        -;fpg–kf}if_ "/>
    <hyperlink ref="L16" r:id="rId3" display="cf=j=@)^&amp;÷^*                        -;fpg–kf}if_ "/>
    <hyperlink ref="Q16" r:id="rId4" display="cf=j=@)^&amp;÷^*                        -;fpg–kf}if_ "/>
    <hyperlink ref="L6" r:id="rId5" display="cf=j=@)^&amp;÷^*                        -;fpg–kf}if_ "/>
    <hyperlink ref="Q6" r:id="rId6" display="cf=j=@)^&amp;÷^*                        -;fpg–kf}if_ "/>
  </hyperlinks>
  <pageMargins left="0.7" right="0.7" top="0.75" bottom="0.75" header="0.3" footer="0.3"/>
  <pageSetup paperSize="9" scale="41" orientation="landscape" horizontalDpi="4294967295" verticalDpi="4294967295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0000"/>
  </sheetPr>
  <dimension ref="A1:AO22"/>
  <sheetViews>
    <sheetView view="pageBreakPreview" zoomScaleSheetLayoutView="100" workbookViewId="0">
      <pane xSplit="1" ySplit="5" topLeftCell="B12" activePane="bottomRight" state="frozen"/>
      <selection activeCell="AP3" sqref="A3:XFD3"/>
      <selection pane="topRight" activeCell="AP3" sqref="A3:XFD3"/>
      <selection pane="bottomLeft" activeCell="AP3" sqref="A3:XFD3"/>
      <selection pane="bottomRight" activeCell="AP3" sqref="A3:XFD3"/>
    </sheetView>
  </sheetViews>
  <sheetFormatPr defaultRowHeight="15"/>
  <cols>
    <col min="1" max="1" width="36.85546875" bestFit="1" customWidth="1"/>
    <col min="2" max="2" width="10.42578125" bestFit="1" customWidth="1"/>
    <col min="3" max="3" width="10.28515625" bestFit="1" customWidth="1"/>
    <col min="4" max="4" width="10.5703125" bestFit="1" customWidth="1"/>
    <col min="5" max="5" width="12.5703125" customWidth="1"/>
    <col min="6" max="6" width="13" customWidth="1"/>
    <col min="7" max="7" width="12.85546875" customWidth="1"/>
    <col min="8" max="8" width="13.7109375" customWidth="1"/>
    <col min="9" max="9" width="12.7109375" customWidth="1"/>
    <col min="12" max="12" width="9.85546875" customWidth="1"/>
    <col min="13" max="13" width="9.7109375" customWidth="1"/>
    <col min="14" max="14" width="10.140625" customWidth="1"/>
    <col min="17" max="17" width="12.7109375" bestFit="1" customWidth="1"/>
    <col min="18" max="18" width="12.85546875" bestFit="1" customWidth="1"/>
    <col min="19" max="19" width="13" bestFit="1" customWidth="1"/>
    <col min="22" max="23" width="13.7109375" bestFit="1" customWidth="1"/>
    <col min="24" max="24" width="12.7109375" bestFit="1" customWidth="1"/>
    <col min="27" max="28" width="9.7109375" customWidth="1"/>
    <col min="29" max="29" width="11.140625" customWidth="1"/>
    <col min="32" max="32" width="10.5703125" customWidth="1"/>
    <col min="33" max="33" width="9.85546875" customWidth="1"/>
    <col min="34" max="34" width="10" customWidth="1"/>
    <col min="37" max="37" width="12" customWidth="1"/>
    <col min="38" max="39" width="12.42578125" customWidth="1"/>
    <col min="40" max="40" width="9.140625" customWidth="1"/>
  </cols>
  <sheetData>
    <row r="1" spans="1:41" ht="18">
      <c r="A1" s="766" t="s">
        <v>510</v>
      </c>
      <c r="B1" s="766"/>
      <c r="C1" s="766"/>
      <c r="D1" s="766"/>
      <c r="E1" s="766"/>
      <c r="F1" s="766"/>
    </row>
    <row r="2" spans="1:41" ht="18.75" thickBot="1">
      <c r="A2" s="766" t="s">
        <v>306</v>
      </c>
      <c r="B2" s="766"/>
      <c r="C2" s="766"/>
      <c r="D2" s="766"/>
      <c r="E2" s="766"/>
      <c r="F2" s="766"/>
    </row>
    <row r="3" spans="1:41" s="470" customFormat="1" ht="15.75" customHeight="1" thickTop="1">
      <c r="A3" s="770" t="s">
        <v>79</v>
      </c>
      <c r="B3" s="767" t="s">
        <v>476</v>
      </c>
      <c r="C3" s="768"/>
      <c r="D3" s="768"/>
      <c r="E3" s="768"/>
      <c r="F3" s="769"/>
      <c r="G3" s="767" t="s">
        <v>419</v>
      </c>
      <c r="H3" s="768"/>
      <c r="I3" s="768"/>
      <c r="J3" s="768"/>
      <c r="K3" s="769"/>
      <c r="L3" s="767" t="s">
        <v>299</v>
      </c>
      <c r="M3" s="768"/>
      <c r="N3" s="768"/>
      <c r="O3" s="768"/>
      <c r="P3" s="769"/>
      <c r="Q3" s="767" t="s">
        <v>300</v>
      </c>
      <c r="R3" s="768"/>
      <c r="S3" s="768"/>
      <c r="T3" s="768"/>
      <c r="U3" s="769"/>
      <c r="V3" s="767" t="s">
        <v>267</v>
      </c>
      <c r="W3" s="768"/>
      <c r="X3" s="768"/>
      <c r="Y3" s="768"/>
      <c r="Z3" s="769"/>
      <c r="AA3" s="767" t="s">
        <v>301</v>
      </c>
      <c r="AB3" s="768"/>
      <c r="AC3" s="768"/>
      <c r="AD3" s="768"/>
      <c r="AE3" s="769"/>
      <c r="AF3" s="767" t="s">
        <v>386</v>
      </c>
      <c r="AG3" s="768"/>
      <c r="AH3" s="768"/>
      <c r="AI3" s="768"/>
      <c r="AJ3" s="769"/>
      <c r="AK3" s="773" t="s">
        <v>3</v>
      </c>
      <c r="AL3" s="768"/>
      <c r="AM3" s="768"/>
      <c r="AN3" s="768"/>
      <c r="AO3" s="769"/>
    </row>
    <row r="4" spans="1:41" ht="15.75" customHeight="1">
      <c r="A4" s="771"/>
      <c r="B4" s="266" t="s">
        <v>4</v>
      </c>
      <c r="C4" s="220" t="s">
        <v>481</v>
      </c>
      <c r="D4" s="220" t="s">
        <v>482</v>
      </c>
      <c r="E4" s="620" t="s">
        <v>478</v>
      </c>
      <c r="F4" s="765" t="s">
        <v>479</v>
      </c>
      <c r="G4" s="266" t="s">
        <v>4</v>
      </c>
      <c r="H4" s="220" t="s">
        <v>481</v>
      </c>
      <c r="I4" s="220" t="s">
        <v>482</v>
      </c>
      <c r="J4" s="620" t="s">
        <v>478</v>
      </c>
      <c r="K4" s="765" t="s">
        <v>479</v>
      </c>
      <c r="L4" s="266" t="s">
        <v>4</v>
      </c>
      <c r="M4" s="220" t="s">
        <v>481</v>
      </c>
      <c r="N4" s="220" t="s">
        <v>482</v>
      </c>
      <c r="O4" s="620" t="s">
        <v>478</v>
      </c>
      <c r="P4" s="765" t="s">
        <v>479</v>
      </c>
      <c r="Q4" s="266" t="s">
        <v>4</v>
      </c>
      <c r="R4" s="220" t="s">
        <v>481</v>
      </c>
      <c r="S4" s="220" t="s">
        <v>482</v>
      </c>
      <c r="T4" s="620" t="s">
        <v>478</v>
      </c>
      <c r="U4" s="765" t="s">
        <v>479</v>
      </c>
      <c r="V4" s="266" t="s">
        <v>4</v>
      </c>
      <c r="W4" s="220" t="s">
        <v>481</v>
      </c>
      <c r="X4" s="220" t="s">
        <v>482</v>
      </c>
      <c r="Y4" s="620" t="s">
        <v>478</v>
      </c>
      <c r="Z4" s="765" t="s">
        <v>479</v>
      </c>
      <c r="AA4" s="266" t="s">
        <v>4</v>
      </c>
      <c r="AB4" s="220" t="s">
        <v>481</v>
      </c>
      <c r="AC4" s="220" t="s">
        <v>482</v>
      </c>
      <c r="AD4" s="620" t="s">
        <v>478</v>
      </c>
      <c r="AE4" s="765" t="s">
        <v>479</v>
      </c>
      <c r="AF4" s="266" t="s">
        <v>4</v>
      </c>
      <c r="AG4" s="220" t="s">
        <v>481</v>
      </c>
      <c r="AH4" s="220" t="s">
        <v>482</v>
      </c>
      <c r="AI4" s="620" t="s">
        <v>478</v>
      </c>
      <c r="AJ4" s="765" t="s">
        <v>479</v>
      </c>
      <c r="AK4" s="265" t="s">
        <v>4</v>
      </c>
      <c r="AL4" s="220" t="s">
        <v>481</v>
      </c>
      <c r="AM4" s="220" t="s">
        <v>482</v>
      </c>
      <c r="AN4" s="620" t="s">
        <v>478</v>
      </c>
      <c r="AO4" s="765" t="s">
        <v>479</v>
      </c>
    </row>
    <row r="5" spans="1:41" ht="60">
      <c r="A5" s="772"/>
      <c r="B5" s="219" t="s">
        <v>521</v>
      </c>
      <c r="C5" s="219" t="s">
        <v>522</v>
      </c>
      <c r="D5" s="219" t="s">
        <v>561</v>
      </c>
      <c r="E5" s="620"/>
      <c r="F5" s="765"/>
      <c r="G5" s="219" t="s">
        <v>521</v>
      </c>
      <c r="H5" s="219" t="s">
        <v>522</v>
      </c>
      <c r="I5" s="219" t="s">
        <v>561</v>
      </c>
      <c r="J5" s="620"/>
      <c r="K5" s="765"/>
      <c r="L5" s="219" t="s">
        <v>521</v>
      </c>
      <c r="M5" s="219" t="s">
        <v>522</v>
      </c>
      <c r="N5" s="219" t="s">
        <v>561</v>
      </c>
      <c r="O5" s="620"/>
      <c r="P5" s="765"/>
      <c r="Q5" s="219" t="s">
        <v>521</v>
      </c>
      <c r="R5" s="219" t="s">
        <v>522</v>
      </c>
      <c r="S5" s="219" t="s">
        <v>561</v>
      </c>
      <c r="T5" s="620"/>
      <c r="U5" s="765"/>
      <c r="V5" s="219" t="s">
        <v>521</v>
      </c>
      <c r="W5" s="219" t="s">
        <v>522</v>
      </c>
      <c r="X5" s="219" t="s">
        <v>561</v>
      </c>
      <c r="Y5" s="620"/>
      <c r="Z5" s="765"/>
      <c r="AA5" s="219" t="s">
        <v>521</v>
      </c>
      <c r="AB5" s="219" t="s">
        <v>522</v>
      </c>
      <c r="AC5" s="219" t="s">
        <v>561</v>
      </c>
      <c r="AD5" s="620"/>
      <c r="AE5" s="765"/>
      <c r="AF5" s="219" t="s">
        <v>521</v>
      </c>
      <c r="AG5" s="219" t="s">
        <v>522</v>
      </c>
      <c r="AH5" s="219" t="s">
        <v>561</v>
      </c>
      <c r="AI5" s="620"/>
      <c r="AJ5" s="765"/>
      <c r="AK5" s="219" t="s">
        <v>521</v>
      </c>
      <c r="AL5" s="219" t="s">
        <v>522</v>
      </c>
      <c r="AM5" s="219" t="s">
        <v>561</v>
      </c>
      <c r="AN5" s="620"/>
      <c r="AO5" s="765"/>
    </row>
    <row r="6" spans="1:41" ht="15.75">
      <c r="A6" s="155" t="s">
        <v>424</v>
      </c>
      <c r="B6" s="159"/>
      <c r="C6" s="146"/>
      <c r="D6" s="147"/>
      <c r="E6" s="148"/>
      <c r="F6" s="152"/>
      <c r="G6" s="159"/>
      <c r="H6" s="146"/>
      <c r="I6" s="147"/>
      <c r="J6" s="148"/>
      <c r="K6" s="152"/>
      <c r="L6" s="159"/>
      <c r="M6" s="146"/>
      <c r="N6" s="147"/>
      <c r="O6" s="148"/>
      <c r="P6" s="152"/>
      <c r="Q6" s="159"/>
      <c r="R6" s="146"/>
      <c r="S6" s="147"/>
      <c r="T6" s="148"/>
      <c r="U6" s="152"/>
      <c r="V6" s="159"/>
      <c r="W6" s="146"/>
      <c r="X6" s="147"/>
      <c r="Y6" s="148"/>
      <c r="Z6" s="152"/>
      <c r="AA6" s="159"/>
      <c r="AB6" s="146"/>
      <c r="AC6" s="147"/>
      <c r="AD6" s="148"/>
      <c r="AE6" s="152"/>
      <c r="AF6" s="159"/>
      <c r="AG6" s="146"/>
      <c r="AH6" s="147"/>
      <c r="AI6" s="148"/>
      <c r="AJ6" s="152"/>
      <c r="AK6" s="261"/>
      <c r="AL6" s="146"/>
      <c r="AM6" s="147"/>
      <c r="AN6" s="148"/>
      <c r="AO6" s="152"/>
    </row>
    <row r="7" spans="1:41" ht="16.5">
      <c r="A7" s="156" t="s">
        <v>307</v>
      </c>
      <c r="B7" s="149">
        <v>5348</v>
      </c>
      <c r="C7" s="206">
        <v>5297</v>
      </c>
      <c r="D7" s="439">
        <v>5272</v>
      </c>
      <c r="E7" s="150">
        <f t="shared" ref="E7:F21" si="0">IFERROR(C7/B7*100-100,0)</f>
        <v>-0.95362752430816045</v>
      </c>
      <c r="F7" s="153">
        <f t="shared" si="0"/>
        <v>-0.4719652633566227</v>
      </c>
      <c r="G7" s="149">
        <v>3189</v>
      </c>
      <c r="H7" s="149">
        <v>3380</v>
      </c>
      <c r="I7" s="149">
        <v>3411</v>
      </c>
      <c r="J7" s="150">
        <f>IFERROR(H7/G7*100-100,0)</f>
        <v>5.9893383505801125</v>
      </c>
      <c r="K7" s="150">
        <f>IFERROR(I7/H7*100-100,0)</f>
        <v>0.91715976331360594</v>
      </c>
      <c r="L7" s="149">
        <v>4309</v>
      </c>
      <c r="M7" s="206">
        <v>4713</v>
      </c>
      <c r="O7" s="150">
        <f>IFERROR(M7/L7*100-100,0)</f>
        <v>9.375725226270589</v>
      </c>
      <c r="P7" s="150">
        <f>IFERROR(N7/M7*100-100,0)</f>
        <v>-100</v>
      </c>
      <c r="Q7" s="149">
        <v>3420</v>
      </c>
      <c r="R7" s="149">
        <v>3310</v>
      </c>
      <c r="S7" s="149">
        <v>3246</v>
      </c>
      <c r="T7" s="153">
        <f>IFERROR(R7/Q7*100-100,0)</f>
        <v>-3.2163742690058541</v>
      </c>
      <c r="U7" s="153">
        <f>IFERROR(S7/R7*100-100,0)</f>
        <v>-1.933534743202415</v>
      </c>
      <c r="V7" s="440">
        <v>4654</v>
      </c>
      <c r="W7" s="440">
        <v>4617</v>
      </c>
      <c r="X7" s="440">
        <v>4578</v>
      </c>
      <c r="Y7" s="150">
        <f>IFERROR(W7/V7*100-100,0)</f>
        <v>-0.795015040825092</v>
      </c>
      <c r="Z7" s="150">
        <f>IFERROR(X7/W7*100-100,0)</f>
        <v>-0.84470435347628836</v>
      </c>
      <c r="AA7" s="149">
        <v>3076</v>
      </c>
      <c r="AB7" s="206">
        <v>3065</v>
      </c>
      <c r="AC7" s="206">
        <v>2963</v>
      </c>
      <c r="AD7" s="153">
        <f>IFERROR(AB7/AA7*100-100,0)</f>
        <v>-0.35760728218465943</v>
      </c>
      <c r="AE7" s="153">
        <f>IFERROR(AC7/AB7*100-100,0)</f>
        <v>-3.3278955954322953</v>
      </c>
      <c r="AF7" s="149">
        <v>3469</v>
      </c>
      <c r="AG7" s="149">
        <v>3469</v>
      </c>
      <c r="AH7" s="149">
        <v>3441</v>
      </c>
      <c r="AI7" s="150">
        <f>IFERROR(AG7/AF7*100-100,0)</f>
        <v>0</v>
      </c>
      <c r="AJ7" s="150">
        <f>IFERROR(AH7/AG7*100-100,0)</f>
        <v>-0.80714903430383345</v>
      </c>
      <c r="AK7" s="262">
        <f>B7+G7+L7+Q7+V7+AA7+AF7</f>
        <v>27465</v>
      </c>
      <c r="AL7" s="262">
        <f>C7+H7+M7+R7+W7+AB7+AG7</f>
        <v>27851</v>
      </c>
      <c r="AM7" s="262">
        <f>D7+I7+N7+S7+X7+AC7+AH7</f>
        <v>22911</v>
      </c>
      <c r="AN7" s="150">
        <f t="shared" ref="AN7:AO21" si="1">IFERROR(AL7/AK7*100-100,0)</f>
        <v>1.4054250864736986</v>
      </c>
      <c r="AO7" s="153">
        <f t="shared" si="1"/>
        <v>-17.737244623173325</v>
      </c>
    </row>
    <row r="8" spans="1:41" ht="16.5">
      <c r="A8" s="156" t="s">
        <v>308</v>
      </c>
      <c r="B8" s="149">
        <v>870618</v>
      </c>
      <c r="C8" s="206">
        <v>811468</v>
      </c>
      <c r="D8" s="439">
        <v>748759</v>
      </c>
      <c r="E8" s="150">
        <f t="shared" si="0"/>
        <v>-6.7940244745686442</v>
      </c>
      <c r="F8" s="153">
        <f t="shared" si="0"/>
        <v>-7.7278463229603602</v>
      </c>
      <c r="G8" s="149">
        <v>1269704</v>
      </c>
      <c r="H8" s="149">
        <v>1438266</v>
      </c>
      <c r="I8" s="149">
        <v>1357114</v>
      </c>
      <c r="J8" s="150">
        <f t="shared" ref="J8:K21" si="2">IFERROR(H8/G8*100-100,0)</f>
        <v>13.275692602370313</v>
      </c>
      <c r="K8" s="150">
        <f t="shared" si="2"/>
        <v>-5.6423498852090006</v>
      </c>
      <c r="L8" s="149">
        <v>733349</v>
      </c>
      <c r="M8" s="206">
        <v>754844</v>
      </c>
      <c r="O8" s="150">
        <f t="shared" ref="O8:P21" si="3">IFERROR(M8/L8*100-100,0)</f>
        <v>2.9310737452427134</v>
      </c>
      <c r="P8" s="150">
        <f t="shared" si="3"/>
        <v>-100</v>
      </c>
      <c r="Q8" s="149">
        <v>390151</v>
      </c>
      <c r="R8" s="149">
        <v>382955</v>
      </c>
      <c r="S8" s="149">
        <v>347104</v>
      </c>
      <c r="T8" s="153">
        <f t="shared" ref="T8:U21" si="4">IFERROR(R8/Q8*100-100,0)</f>
        <v>-1.8444140858283049</v>
      </c>
      <c r="U8" s="153">
        <f t="shared" si="4"/>
        <v>-9.361674348161003</v>
      </c>
      <c r="V8" s="440">
        <v>1054902</v>
      </c>
      <c r="W8" s="440">
        <v>1030888</v>
      </c>
      <c r="X8" s="440">
        <v>904780</v>
      </c>
      <c r="Y8" s="150">
        <f t="shared" ref="Y8:Z21" si="5">IFERROR(W8/V8*100-100,0)</f>
        <v>-2.276419989724161</v>
      </c>
      <c r="Z8" s="150">
        <f t="shared" si="5"/>
        <v>-12.232948681137032</v>
      </c>
      <c r="AA8" s="149">
        <v>524799</v>
      </c>
      <c r="AB8" s="206">
        <v>555869</v>
      </c>
      <c r="AC8" s="206">
        <v>503283</v>
      </c>
      <c r="AD8" s="153">
        <f t="shared" ref="AD8:AE21" si="6">IFERROR(AB8/AA8*100-100,0)</f>
        <v>5.9203618909334779</v>
      </c>
      <c r="AE8" s="153">
        <f t="shared" si="6"/>
        <v>-9.4601425875520988</v>
      </c>
      <c r="AF8" s="149">
        <v>607383</v>
      </c>
      <c r="AG8" s="149">
        <v>607383</v>
      </c>
      <c r="AH8" s="149">
        <v>517910</v>
      </c>
      <c r="AI8" s="150">
        <f t="shared" ref="AI8:AJ21" si="7">IFERROR(AG8/AF8*100-100,0)</f>
        <v>0</v>
      </c>
      <c r="AJ8" s="150">
        <f t="shared" si="7"/>
        <v>-14.730902906403372</v>
      </c>
      <c r="AK8" s="262">
        <f t="shared" ref="AK8:AM21" si="8">B8+G8+L8+Q8+V8+AA8+AF8</f>
        <v>5450906</v>
      </c>
      <c r="AL8" s="262">
        <f t="shared" si="8"/>
        <v>5581673</v>
      </c>
      <c r="AM8" s="262">
        <f t="shared" si="8"/>
        <v>4378950</v>
      </c>
      <c r="AN8" s="150">
        <f t="shared" si="1"/>
        <v>2.3989956898908105</v>
      </c>
      <c r="AO8" s="153">
        <f t="shared" si="1"/>
        <v>-21.547715174285571</v>
      </c>
    </row>
    <row r="9" spans="1:41" ht="16.5">
      <c r="A9" s="156" t="s">
        <v>425</v>
      </c>
      <c r="B9" s="149">
        <v>29844</v>
      </c>
      <c r="C9" s="206">
        <v>29613</v>
      </c>
      <c r="D9" s="439">
        <v>29115</v>
      </c>
      <c r="E9" s="150">
        <f t="shared" si="0"/>
        <v>-0.77402492963409486</v>
      </c>
      <c r="F9" s="153">
        <f t="shared" si="0"/>
        <v>-1.681693850673696</v>
      </c>
      <c r="G9" s="149">
        <v>17024</v>
      </c>
      <c r="H9" s="149">
        <v>19240</v>
      </c>
      <c r="I9" s="149">
        <v>20508</v>
      </c>
      <c r="J9" s="150">
        <f t="shared" si="2"/>
        <v>13.016917293233092</v>
      </c>
      <c r="K9" s="150">
        <f t="shared" si="2"/>
        <v>6.5904365904365818</v>
      </c>
      <c r="L9" s="149">
        <v>28517</v>
      </c>
      <c r="M9" s="206">
        <v>27388</v>
      </c>
      <c r="O9" s="150">
        <f t="shared" si="3"/>
        <v>-3.9590419749623038</v>
      </c>
      <c r="P9" s="150">
        <f t="shared" si="3"/>
        <v>-100</v>
      </c>
      <c r="Q9" s="149">
        <v>24819</v>
      </c>
      <c r="R9" s="149">
        <v>24249</v>
      </c>
      <c r="S9" s="149">
        <v>22748</v>
      </c>
      <c r="T9" s="153">
        <f t="shared" si="4"/>
        <v>-2.2966275837060408</v>
      </c>
      <c r="U9" s="153">
        <f t="shared" si="4"/>
        <v>-6.1899459771536982</v>
      </c>
      <c r="V9" s="440">
        <v>27659</v>
      </c>
      <c r="W9" s="440">
        <v>28420</v>
      </c>
      <c r="X9" s="440">
        <v>28377</v>
      </c>
      <c r="Y9" s="150">
        <f t="shared" si="5"/>
        <v>2.7513648360389027</v>
      </c>
      <c r="Z9" s="150">
        <f t="shared" si="5"/>
        <v>-0.15130190007037925</v>
      </c>
      <c r="AA9" s="149">
        <v>14840</v>
      </c>
      <c r="AB9" s="206">
        <v>15743</v>
      </c>
      <c r="AC9" s="206">
        <v>15827</v>
      </c>
      <c r="AD9" s="153">
        <f t="shared" si="6"/>
        <v>6.084905660377359</v>
      </c>
      <c r="AE9" s="153">
        <f t="shared" si="6"/>
        <v>0.53357047576700722</v>
      </c>
      <c r="AF9" s="149">
        <v>16820</v>
      </c>
      <c r="AG9" s="149">
        <v>16820</v>
      </c>
      <c r="AH9" s="149">
        <v>19641</v>
      </c>
      <c r="AI9" s="150">
        <f t="shared" si="7"/>
        <v>0</v>
      </c>
      <c r="AJ9" s="150">
        <f t="shared" si="7"/>
        <v>16.771700356718199</v>
      </c>
      <c r="AK9" s="262">
        <f t="shared" si="8"/>
        <v>159523</v>
      </c>
      <c r="AL9" s="262">
        <f t="shared" si="8"/>
        <v>161473</v>
      </c>
      <c r="AM9" s="262">
        <f t="shared" si="8"/>
        <v>136216</v>
      </c>
      <c r="AN9" s="150">
        <f t="shared" si="1"/>
        <v>1.222394262896259</v>
      </c>
      <c r="AO9" s="153">
        <f t="shared" si="1"/>
        <v>-15.641624296321993</v>
      </c>
    </row>
    <row r="10" spans="1:41" ht="16.5">
      <c r="A10" s="157" t="s">
        <v>426</v>
      </c>
      <c r="B10" s="146"/>
      <c r="C10" s="147"/>
      <c r="D10" s="439"/>
      <c r="E10" s="150">
        <f t="shared" si="0"/>
        <v>0</v>
      </c>
      <c r="F10" s="153">
        <f t="shared" si="0"/>
        <v>0</v>
      </c>
      <c r="G10" s="149">
        <v>0</v>
      </c>
      <c r="H10" s="149">
        <v>0</v>
      </c>
      <c r="I10" s="149">
        <v>0</v>
      </c>
      <c r="J10" s="150">
        <f t="shared" si="2"/>
        <v>0</v>
      </c>
      <c r="K10" s="150">
        <f>IFERROR(I10/H10*100-100,0)</f>
        <v>0</v>
      </c>
      <c r="L10" s="146"/>
      <c r="M10" s="147"/>
      <c r="O10" s="150">
        <f t="shared" si="3"/>
        <v>0</v>
      </c>
      <c r="P10" s="150">
        <f t="shared" si="3"/>
        <v>0</v>
      </c>
      <c r="Q10" s="149"/>
      <c r="R10" s="149"/>
      <c r="S10" s="149"/>
      <c r="T10" s="153">
        <f t="shared" si="4"/>
        <v>0</v>
      </c>
      <c r="U10" s="153">
        <f t="shared" si="4"/>
        <v>0</v>
      </c>
      <c r="V10" s="440">
        <v>0</v>
      </c>
      <c r="W10" s="440">
        <v>0</v>
      </c>
      <c r="X10" s="440">
        <v>0</v>
      </c>
      <c r="Y10" s="150">
        <f t="shared" si="5"/>
        <v>0</v>
      </c>
      <c r="Z10" s="150">
        <f t="shared" si="5"/>
        <v>0</v>
      </c>
      <c r="AA10" s="146"/>
      <c r="AB10" s="206"/>
      <c r="AC10" s="206"/>
      <c r="AD10" s="153">
        <f t="shared" si="6"/>
        <v>0</v>
      </c>
      <c r="AE10" s="153">
        <f t="shared" si="6"/>
        <v>0</v>
      </c>
      <c r="AF10" s="149"/>
      <c r="AG10" s="149"/>
      <c r="AH10" s="149">
        <v>0</v>
      </c>
      <c r="AI10" s="150">
        <f t="shared" si="7"/>
        <v>0</v>
      </c>
      <c r="AJ10" s="150">
        <f t="shared" si="7"/>
        <v>0</v>
      </c>
      <c r="AK10" s="262"/>
      <c r="AL10" s="262"/>
      <c r="AM10" s="262"/>
      <c r="AN10" s="150">
        <f t="shared" si="1"/>
        <v>0</v>
      </c>
      <c r="AO10" s="153">
        <f t="shared" si="1"/>
        <v>0</v>
      </c>
    </row>
    <row r="11" spans="1:41" ht="16.5">
      <c r="A11" s="156" t="s">
        <v>309</v>
      </c>
      <c r="B11" s="149">
        <v>1629</v>
      </c>
      <c r="C11" s="206">
        <v>1693</v>
      </c>
      <c r="D11" s="439">
        <v>1673</v>
      </c>
      <c r="E11" s="150">
        <f t="shared" si="0"/>
        <v>3.9287906691221508</v>
      </c>
      <c r="F11" s="153">
        <f t="shared" si="0"/>
        <v>-1.1813349084465443</v>
      </c>
      <c r="G11" s="149">
        <v>968</v>
      </c>
      <c r="H11" s="149">
        <v>1301</v>
      </c>
      <c r="I11" s="149">
        <v>1284</v>
      </c>
      <c r="J11" s="150">
        <f t="shared" si="2"/>
        <v>34.400826446281002</v>
      </c>
      <c r="K11" s="150">
        <f t="shared" si="2"/>
        <v>-1.3066871637202127</v>
      </c>
      <c r="L11" s="149">
        <v>2258</v>
      </c>
      <c r="M11" s="206">
        <v>2311</v>
      </c>
      <c r="O11" s="150">
        <f t="shared" si="3"/>
        <v>2.3472099202834329</v>
      </c>
      <c r="P11" s="150">
        <f t="shared" si="3"/>
        <v>-100</v>
      </c>
      <c r="Q11" s="149">
        <v>738</v>
      </c>
      <c r="R11" s="149">
        <v>725</v>
      </c>
      <c r="S11" s="149">
        <v>720</v>
      </c>
      <c r="T11" s="153">
        <f t="shared" si="4"/>
        <v>-1.7615176151761602</v>
      </c>
      <c r="U11" s="153">
        <f t="shared" si="4"/>
        <v>-0.68965517241379359</v>
      </c>
      <c r="V11" s="440">
        <v>1392</v>
      </c>
      <c r="W11" s="440">
        <v>1367</v>
      </c>
      <c r="X11" s="440">
        <v>1387</v>
      </c>
      <c r="Y11" s="150">
        <f t="shared" si="5"/>
        <v>-1.7959770114942586</v>
      </c>
      <c r="Z11" s="150">
        <f t="shared" si="5"/>
        <v>1.4630577907827274</v>
      </c>
      <c r="AA11" s="149">
        <v>339</v>
      </c>
      <c r="AB11" s="206">
        <v>356</v>
      </c>
      <c r="AC11" s="206">
        <v>350</v>
      </c>
      <c r="AD11" s="153">
        <f t="shared" si="6"/>
        <v>5.014749262536867</v>
      </c>
      <c r="AE11" s="153">
        <f t="shared" si="6"/>
        <v>-1.68539325842697</v>
      </c>
      <c r="AF11" s="149">
        <v>795</v>
      </c>
      <c r="AG11" s="149">
        <v>795</v>
      </c>
      <c r="AH11" s="149">
        <v>824</v>
      </c>
      <c r="AI11" s="150">
        <f t="shared" si="7"/>
        <v>0</v>
      </c>
      <c r="AJ11" s="150">
        <f t="shared" si="7"/>
        <v>3.6477987421383631</v>
      </c>
      <c r="AK11" s="262">
        <f t="shared" si="8"/>
        <v>8119</v>
      </c>
      <c r="AL11" s="262">
        <f t="shared" si="8"/>
        <v>8548</v>
      </c>
      <c r="AM11" s="262">
        <f t="shared" si="8"/>
        <v>6238</v>
      </c>
      <c r="AN11" s="150">
        <f t="shared" si="1"/>
        <v>5.2839019583692561</v>
      </c>
      <c r="AO11" s="153">
        <f t="shared" si="1"/>
        <v>-27.023865231633124</v>
      </c>
    </row>
    <row r="12" spans="1:41" ht="16.5">
      <c r="A12" s="156" t="s">
        <v>308</v>
      </c>
      <c r="B12" s="149">
        <v>446177</v>
      </c>
      <c r="C12" s="206">
        <v>472997</v>
      </c>
      <c r="D12" s="439">
        <v>586443</v>
      </c>
      <c r="E12" s="150">
        <f t="shared" si="0"/>
        <v>6.0110673566768185</v>
      </c>
      <c r="F12" s="153">
        <f t="shared" si="0"/>
        <v>23.984507301314807</v>
      </c>
      <c r="G12" s="149">
        <v>268836</v>
      </c>
      <c r="H12" s="149">
        <v>423155</v>
      </c>
      <c r="I12" s="149">
        <v>483752</v>
      </c>
      <c r="J12" s="150">
        <f t="shared" si="2"/>
        <v>57.402654406403911</v>
      </c>
      <c r="K12" s="150">
        <f t="shared" si="2"/>
        <v>14.320284529309603</v>
      </c>
      <c r="L12" s="149">
        <v>762597</v>
      </c>
      <c r="M12" s="206">
        <v>701647</v>
      </c>
      <c r="O12" s="150">
        <f t="shared" si="3"/>
        <v>-7.9924258815599813</v>
      </c>
      <c r="P12" s="150">
        <f t="shared" si="3"/>
        <v>-100</v>
      </c>
      <c r="Q12" s="149">
        <v>203806</v>
      </c>
      <c r="R12" s="149">
        <v>206754</v>
      </c>
      <c r="S12" s="149">
        <v>213417</v>
      </c>
      <c r="T12" s="153">
        <f t="shared" si="4"/>
        <v>1.4464736072539637</v>
      </c>
      <c r="U12" s="153">
        <f t="shared" si="4"/>
        <v>3.222670419919325</v>
      </c>
      <c r="V12" s="440">
        <v>420051</v>
      </c>
      <c r="W12" s="440">
        <v>436328</v>
      </c>
      <c r="X12" s="440">
        <v>500724</v>
      </c>
      <c r="Y12" s="150">
        <f t="shared" si="5"/>
        <v>3.8750056540753519</v>
      </c>
      <c r="Z12" s="150">
        <f t="shared" si="5"/>
        <v>14.758621954126255</v>
      </c>
      <c r="AA12" s="149">
        <v>58992</v>
      </c>
      <c r="AB12" s="206">
        <v>67390</v>
      </c>
      <c r="AC12" s="206">
        <v>79274</v>
      </c>
      <c r="AD12" s="153">
        <f t="shared" si="6"/>
        <v>14.235828586927042</v>
      </c>
      <c r="AE12" s="153">
        <f t="shared" si="6"/>
        <v>17.634663896720596</v>
      </c>
      <c r="AF12" s="149">
        <v>233579</v>
      </c>
      <c r="AG12" s="149">
        <v>233579</v>
      </c>
      <c r="AH12" s="149">
        <v>247268</v>
      </c>
      <c r="AI12" s="150">
        <f t="shared" si="7"/>
        <v>0</v>
      </c>
      <c r="AJ12" s="150">
        <f t="shared" si="7"/>
        <v>5.8605439701342874</v>
      </c>
      <c r="AK12" s="262">
        <f t="shared" si="8"/>
        <v>2394038</v>
      </c>
      <c r="AL12" s="262">
        <f t="shared" si="8"/>
        <v>2541850</v>
      </c>
      <c r="AM12" s="262">
        <f t="shared" si="8"/>
        <v>2110878</v>
      </c>
      <c r="AN12" s="150">
        <f t="shared" si="1"/>
        <v>6.1741710031336225</v>
      </c>
      <c r="AO12" s="153">
        <f t="shared" si="1"/>
        <v>-16.955052422448219</v>
      </c>
    </row>
    <row r="13" spans="1:41" ht="16.5">
      <c r="A13" s="156" t="s">
        <v>425</v>
      </c>
      <c r="B13" s="149">
        <v>12608</v>
      </c>
      <c r="C13" s="206">
        <v>13524</v>
      </c>
      <c r="D13" s="439">
        <v>13617</v>
      </c>
      <c r="E13" s="150">
        <f t="shared" si="0"/>
        <v>7.2652284263959359</v>
      </c>
      <c r="F13" s="153">
        <f t="shared" si="0"/>
        <v>0.68766637089619564</v>
      </c>
      <c r="G13" s="149">
        <v>7217</v>
      </c>
      <c r="H13" s="149">
        <v>11916</v>
      </c>
      <c r="I13" s="149">
        <v>11892</v>
      </c>
      <c r="J13" s="150">
        <f t="shared" si="2"/>
        <v>65.110156574754058</v>
      </c>
      <c r="K13" s="150">
        <f t="shared" si="2"/>
        <v>-0.20140986908357661</v>
      </c>
      <c r="L13" s="149">
        <v>8160</v>
      </c>
      <c r="M13" s="206">
        <v>6966</v>
      </c>
      <c r="O13" s="150">
        <f t="shared" si="3"/>
        <v>-14.632352941176478</v>
      </c>
      <c r="P13" s="150">
        <f t="shared" si="3"/>
        <v>-100</v>
      </c>
      <c r="Q13" s="149">
        <v>9567</v>
      </c>
      <c r="R13" s="149">
        <v>9630</v>
      </c>
      <c r="S13" s="149">
        <v>9713</v>
      </c>
      <c r="T13" s="153">
        <f t="shared" si="4"/>
        <v>0.65851364063969697</v>
      </c>
      <c r="U13" s="153">
        <f t="shared" si="4"/>
        <v>0.86188992731048586</v>
      </c>
      <c r="V13" s="440">
        <v>14554</v>
      </c>
      <c r="W13" s="440">
        <v>17551</v>
      </c>
      <c r="X13" s="440">
        <v>17697</v>
      </c>
      <c r="Y13" s="150">
        <f t="shared" si="5"/>
        <v>20.592277037240621</v>
      </c>
      <c r="Z13" s="150">
        <f t="shared" si="5"/>
        <v>0.83186143239701948</v>
      </c>
      <c r="AA13" s="149">
        <v>1934</v>
      </c>
      <c r="AB13" s="206">
        <v>1862</v>
      </c>
      <c r="AC13" s="206">
        <v>2003</v>
      </c>
      <c r="AD13" s="153">
        <f t="shared" si="6"/>
        <v>-3.7228541882109596</v>
      </c>
      <c r="AE13" s="153">
        <f t="shared" si="6"/>
        <v>7.5725026852846469</v>
      </c>
      <c r="AF13" s="149">
        <v>3309</v>
      </c>
      <c r="AG13" s="149">
        <v>3309</v>
      </c>
      <c r="AH13" s="149">
        <v>3548</v>
      </c>
      <c r="AI13" s="150">
        <f t="shared" si="7"/>
        <v>0</v>
      </c>
      <c r="AJ13" s="150">
        <f t="shared" si="7"/>
        <v>7.222725899063164</v>
      </c>
      <c r="AK13" s="262">
        <f t="shared" si="8"/>
        <v>57349</v>
      </c>
      <c r="AL13" s="262">
        <f t="shared" si="8"/>
        <v>64758</v>
      </c>
      <c r="AM13" s="262">
        <f t="shared" si="8"/>
        <v>58470</v>
      </c>
      <c r="AN13" s="150">
        <f t="shared" si="1"/>
        <v>12.919144187344173</v>
      </c>
      <c r="AO13" s="153">
        <f t="shared" si="1"/>
        <v>-9.7099972204206466</v>
      </c>
    </row>
    <row r="14" spans="1:41" ht="16.5">
      <c r="A14" s="264" t="s">
        <v>427</v>
      </c>
      <c r="B14" s="144"/>
      <c r="C14" s="144"/>
      <c r="D14" s="439"/>
      <c r="E14" s="150">
        <f t="shared" si="0"/>
        <v>0</v>
      </c>
      <c r="F14" s="153">
        <f t="shared" si="0"/>
        <v>0</v>
      </c>
      <c r="G14" s="149">
        <v>0</v>
      </c>
      <c r="H14" s="149">
        <v>0</v>
      </c>
      <c r="I14" s="149">
        <v>0</v>
      </c>
      <c r="J14" s="150">
        <f t="shared" si="2"/>
        <v>0</v>
      </c>
      <c r="K14" s="150">
        <f t="shared" si="2"/>
        <v>0</v>
      </c>
      <c r="L14" s="144"/>
      <c r="M14" s="144"/>
      <c r="O14" s="150">
        <f t="shared" si="3"/>
        <v>0</v>
      </c>
      <c r="P14" s="150">
        <f t="shared" si="3"/>
        <v>0</v>
      </c>
      <c r="Q14" s="149"/>
      <c r="R14" s="149"/>
      <c r="S14" s="149"/>
      <c r="T14" s="153">
        <f t="shared" si="4"/>
        <v>0</v>
      </c>
      <c r="U14" s="153">
        <f t="shared" si="4"/>
        <v>0</v>
      </c>
      <c r="V14" s="440">
        <v>0</v>
      </c>
      <c r="W14" s="440">
        <v>0</v>
      </c>
      <c r="X14" s="440">
        <v>0</v>
      </c>
      <c r="Y14" s="150">
        <f t="shared" si="5"/>
        <v>0</v>
      </c>
      <c r="Z14" s="150">
        <f t="shared" si="5"/>
        <v>0</v>
      </c>
      <c r="AA14" s="144"/>
      <c r="AB14" s="206"/>
      <c r="AC14" s="206"/>
      <c r="AD14" s="153">
        <f t="shared" si="6"/>
        <v>0</v>
      </c>
      <c r="AE14" s="153">
        <f t="shared" si="6"/>
        <v>0</v>
      </c>
      <c r="AF14" s="149"/>
      <c r="AG14" s="149"/>
      <c r="AH14" s="149">
        <v>0</v>
      </c>
      <c r="AI14" s="150">
        <f t="shared" si="7"/>
        <v>0</v>
      </c>
      <c r="AJ14" s="150">
        <f t="shared" si="7"/>
        <v>0</v>
      </c>
      <c r="AK14" s="262"/>
      <c r="AL14" s="262"/>
      <c r="AM14" s="262"/>
      <c r="AN14" s="150">
        <f t="shared" si="1"/>
        <v>0</v>
      </c>
      <c r="AO14" s="153">
        <f t="shared" si="1"/>
        <v>0</v>
      </c>
    </row>
    <row r="15" spans="1:41" ht="16.5">
      <c r="A15" s="156" t="s">
        <v>428</v>
      </c>
      <c r="B15" s="149">
        <v>104</v>
      </c>
      <c r="C15" s="206">
        <v>107</v>
      </c>
      <c r="D15" s="439">
        <v>107</v>
      </c>
      <c r="E15" s="150">
        <f t="shared" si="0"/>
        <v>2.8846153846153726</v>
      </c>
      <c r="F15" s="153">
        <f t="shared" si="0"/>
        <v>0</v>
      </c>
      <c r="G15" s="149">
        <v>118</v>
      </c>
      <c r="H15" s="149">
        <v>114</v>
      </c>
      <c r="I15" s="149">
        <v>113</v>
      </c>
      <c r="J15" s="150">
        <f t="shared" si="2"/>
        <v>-3.3898305084745743</v>
      </c>
      <c r="K15" s="150">
        <f t="shared" si="2"/>
        <v>-0.87719298245613686</v>
      </c>
      <c r="L15" s="149">
        <v>78</v>
      </c>
      <c r="M15" s="206">
        <v>81</v>
      </c>
      <c r="O15" s="150">
        <f t="shared" si="3"/>
        <v>3.8461538461538538</v>
      </c>
      <c r="P15" s="150">
        <f t="shared" si="3"/>
        <v>-100</v>
      </c>
      <c r="Q15" s="149">
        <v>72</v>
      </c>
      <c r="R15" s="149">
        <v>72</v>
      </c>
      <c r="S15" s="149">
        <v>75</v>
      </c>
      <c r="T15" s="153">
        <f t="shared" si="4"/>
        <v>0</v>
      </c>
      <c r="U15" s="153">
        <f t="shared" si="4"/>
        <v>4.1666666666666714</v>
      </c>
      <c r="V15" s="440">
        <v>233</v>
      </c>
      <c r="W15" s="440">
        <v>250</v>
      </c>
      <c r="X15" s="440">
        <v>257</v>
      </c>
      <c r="Y15" s="150">
        <f t="shared" si="5"/>
        <v>7.2961373390557895</v>
      </c>
      <c r="Z15" s="150">
        <f t="shared" si="5"/>
        <v>2.7999999999999972</v>
      </c>
      <c r="AA15" s="149">
        <v>96</v>
      </c>
      <c r="AB15" s="206">
        <v>96</v>
      </c>
      <c r="AC15" s="206">
        <v>100</v>
      </c>
      <c r="AD15" s="153">
        <f t="shared" si="6"/>
        <v>0</v>
      </c>
      <c r="AE15" s="153">
        <f t="shared" si="6"/>
        <v>4.1666666666666714</v>
      </c>
      <c r="AF15" s="149">
        <v>61</v>
      </c>
      <c r="AG15" s="149">
        <v>61</v>
      </c>
      <c r="AH15" s="149">
        <v>64</v>
      </c>
      <c r="AI15" s="150">
        <f t="shared" si="7"/>
        <v>0</v>
      </c>
      <c r="AJ15" s="150">
        <f t="shared" si="7"/>
        <v>4.9180327868852487</v>
      </c>
      <c r="AK15" s="262">
        <f t="shared" si="8"/>
        <v>762</v>
      </c>
      <c r="AL15" s="262">
        <f t="shared" si="8"/>
        <v>781</v>
      </c>
      <c r="AM15" s="262">
        <f t="shared" si="8"/>
        <v>716</v>
      </c>
      <c r="AN15" s="150">
        <f t="shared" si="1"/>
        <v>2.4934383202099895</v>
      </c>
      <c r="AO15" s="153">
        <f t="shared" si="1"/>
        <v>-8.3226632522407158</v>
      </c>
    </row>
    <row r="16" spans="1:41" ht="16.5">
      <c r="A16" s="156" t="s">
        <v>308</v>
      </c>
      <c r="B16" s="149">
        <v>7821</v>
      </c>
      <c r="C16" s="206">
        <v>8733</v>
      </c>
      <c r="D16" s="439">
        <v>7729</v>
      </c>
      <c r="E16" s="150">
        <f t="shared" si="0"/>
        <v>11.660912926735719</v>
      </c>
      <c r="F16" s="153">
        <f t="shared" si="0"/>
        <v>-11.496622008473594</v>
      </c>
      <c r="G16" s="149">
        <v>10681</v>
      </c>
      <c r="H16" s="149">
        <v>9456</v>
      </c>
      <c r="I16" s="149">
        <v>9968</v>
      </c>
      <c r="J16" s="150">
        <f t="shared" si="2"/>
        <v>-11.468963580189111</v>
      </c>
      <c r="K16" s="150">
        <f t="shared" si="2"/>
        <v>5.41455160744502</v>
      </c>
      <c r="L16" s="149">
        <v>5295</v>
      </c>
      <c r="M16" s="206">
        <v>2777</v>
      </c>
      <c r="O16" s="150">
        <f t="shared" si="3"/>
        <v>-47.55429650613786</v>
      </c>
      <c r="P16" s="150">
        <f t="shared" si="3"/>
        <v>-100</v>
      </c>
      <c r="Q16" s="149">
        <v>4080</v>
      </c>
      <c r="R16" s="149">
        <v>3785</v>
      </c>
      <c r="S16" s="149">
        <v>4080</v>
      </c>
      <c r="T16" s="153">
        <f t="shared" si="4"/>
        <v>-7.2303921568627345</v>
      </c>
      <c r="U16" s="153">
        <f t="shared" si="4"/>
        <v>7.7939233817701421</v>
      </c>
      <c r="V16" s="440">
        <v>13724</v>
      </c>
      <c r="W16" s="440">
        <v>15972</v>
      </c>
      <c r="X16" s="440">
        <v>15880</v>
      </c>
      <c r="Y16" s="150">
        <f t="shared" si="5"/>
        <v>16.380064121247443</v>
      </c>
      <c r="Z16" s="150">
        <f t="shared" si="5"/>
        <v>-0.57600801402453783</v>
      </c>
      <c r="AA16" s="149">
        <v>2524</v>
      </c>
      <c r="AB16" s="206">
        <v>2666</v>
      </c>
      <c r="AC16" s="206">
        <v>2605</v>
      </c>
      <c r="AD16" s="153">
        <f t="shared" si="6"/>
        <v>5.6259904912836731</v>
      </c>
      <c r="AE16" s="153">
        <f t="shared" si="6"/>
        <v>-2.2880720180044989</v>
      </c>
      <c r="AF16" s="149">
        <v>4310</v>
      </c>
      <c r="AG16" s="149">
        <v>4310</v>
      </c>
      <c r="AH16" s="149">
        <v>4030</v>
      </c>
      <c r="AI16" s="150">
        <f t="shared" si="7"/>
        <v>0</v>
      </c>
      <c r="AJ16" s="150">
        <f t="shared" si="7"/>
        <v>-6.4965197215777266</v>
      </c>
      <c r="AK16" s="262">
        <f t="shared" si="8"/>
        <v>48435</v>
      </c>
      <c r="AL16" s="262">
        <f t="shared" si="8"/>
        <v>47699</v>
      </c>
      <c r="AM16" s="262">
        <f t="shared" si="8"/>
        <v>44292</v>
      </c>
      <c r="AN16" s="150">
        <f t="shared" si="1"/>
        <v>-1.5195622999896727</v>
      </c>
      <c r="AO16" s="153">
        <f t="shared" si="1"/>
        <v>-7.1427073942849972</v>
      </c>
    </row>
    <row r="17" spans="1:41" ht="16.5">
      <c r="A17" s="156" t="s">
        <v>425</v>
      </c>
      <c r="B17" s="149">
        <v>616</v>
      </c>
      <c r="C17" s="206">
        <v>674</v>
      </c>
      <c r="D17" s="439">
        <v>688</v>
      </c>
      <c r="E17" s="150">
        <f t="shared" si="0"/>
        <v>9.4155844155844051</v>
      </c>
      <c r="F17" s="153">
        <f t="shared" si="0"/>
        <v>2.0771513353115694</v>
      </c>
      <c r="G17" s="149">
        <v>477</v>
      </c>
      <c r="H17" s="149">
        <v>418</v>
      </c>
      <c r="I17" s="149">
        <v>484</v>
      </c>
      <c r="J17" s="150">
        <f t="shared" si="2"/>
        <v>-12.368972746331238</v>
      </c>
      <c r="K17" s="150">
        <f t="shared" si="2"/>
        <v>15.789473684210535</v>
      </c>
      <c r="L17" s="149">
        <v>378</v>
      </c>
      <c r="M17" s="206">
        <v>316</v>
      </c>
      <c r="O17" s="150">
        <f t="shared" si="3"/>
        <v>-16.402116402116405</v>
      </c>
      <c r="P17" s="150">
        <f t="shared" si="3"/>
        <v>-100</v>
      </c>
      <c r="Q17" s="149">
        <v>559</v>
      </c>
      <c r="R17" s="149">
        <v>558</v>
      </c>
      <c r="S17" s="149">
        <v>587</v>
      </c>
      <c r="T17" s="153">
        <f t="shared" si="4"/>
        <v>-0.17889087656529057</v>
      </c>
      <c r="U17" s="153">
        <f t="shared" si="4"/>
        <v>5.1971326164874654</v>
      </c>
      <c r="V17" s="440">
        <v>1863</v>
      </c>
      <c r="W17" s="440">
        <v>2066</v>
      </c>
      <c r="X17" s="440">
        <v>2124</v>
      </c>
      <c r="Y17" s="150">
        <f t="shared" si="5"/>
        <v>10.896403650026841</v>
      </c>
      <c r="Z17" s="150">
        <f t="shared" si="5"/>
        <v>2.8073572120038648</v>
      </c>
      <c r="AA17" s="149">
        <v>562</v>
      </c>
      <c r="AB17" s="206">
        <v>608</v>
      </c>
      <c r="AC17" s="206">
        <v>604</v>
      </c>
      <c r="AD17" s="153">
        <f t="shared" si="6"/>
        <v>8.1850533807829322</v>
      </c>
      <c r="AE17" s="153">
        <f t="shared" si="6"/>
        <v>-0.65789473684209554</v>
      </c>
      <c r="AF17" s="149">
        <v>156</v>
      </c>
      <c r="AG17" s="149">
        <v>156</v>
      </c>
      <c r="AH17" s="149">
        <v>268</v>
      </c>
      <c r="AI17" s="150">
        <f t="shared" si="7"/>
        <v>0</v>
      </c>
      <c r="AJ17" s="150">
        <f t="shared" si="7"/>
        <v>71.794871794871796</v>
      </c>
      <c r="AK17" s="262">
        <f t="shared" si="8"/>
        <v>4611</v>
      </c>
      <c r="AL17" s="262">
        <f t="shared" si="8"/>
        <v>4796</v>
      </c>
      <c r="AM17" s="262">
        <f t="shared" si="8"/>
        <v>4755</v>
      </c>
      <c r="AN17" s="150">
        <f t="shared" si="1"/>
        <v>4.0121448709607535</v>
      </c>
      <c r="AO17" s="153">
        <f t="shared" si="1"/>
        <v>-0.85487906588824103</v>
      </c>
    </row>
    <row r="18" spans="1:41" ht="16.5">
      <c r="A18" s="264" t="s">
        <v>429</v>
      </c>
      <c r="B18" s="148"/>
      <c r="C18" s="148"/>
      <c r="D18" s="439"/>
      <c r="E18" s="150">
        <f t="shared" si="0"/>
        <v>0</v>
      </c>
      <c r="F18" s="153">
        <f t="shared" si="0"/>
        <v>0</v>
      </c>
      <c r="G18" s="149">
        <v>0</v>
      </c>
      <c r="H18" s="149">
        <v>0</v>
      </c>
      <c r="I18" s="149">
        <v>0</v>
      </c>
      <c r="J18" s="150">
        <f t="shared" si="2"/>
        <v>0</v>
      </c>
      <c r="K18" s="150">
        <f>IFERROR(I18/H18*100-100,0)</f>
        <v>0</v>
      </c>
      <c r="L18" s="148"/>
      <c r="M18" s="148"/>
      <c r="O18" s="150">
        <f t="shared" si="3"/>
        <v>0</v>
      </c>
      <c r="P18" s="150">
        <f t="shared" si="3"/>
        <v>0</v>
      </c>
      <c r="Q18" s="149"/>
      <c r="R18" s="149"/>
      <c r="S18" s="149"/>
      <c r="T18" s="153">
        <f t="shared" si="4"/>
        <v>0</v>
      </c>
      <c r="U18" s="153">
        <f t="shared" si="4"/>
        <v>0</v>
      </c>
      <c r="V18" s="440">
        <v>0</v>
      </c>
      <c r="W18" s="440">
        <v>0</v>
      </c>
      <c r="X18" s="440">
        <v>0</v>
      </c>
      <c r="Y18" s="150">
        <f t="shared" si="5"/>
        <v>0</v>
      </c>
      <c r="Z18" s="150">
        <f t="shared" si="5"/>
        <v>0</v>
      </c>
      <c r="AA18" s="148"/>
      <c r="AB18" s="206"/>
      <c r="AC18" s="206"/>
      <c r="AD18" s="153">
        <f t="shared" si="6"/>
        <v>0</v>
      </c>
      <c r="AE18" s="153">
        <f t="shared" si="6"/>
        <v>0</v>
      </c>
      <c r="AF18" s="149"/>
      <c r="AG18" s="149"/>
      <c r="AH18" s="149"/>
      <c r="AI18" s="150">
        <f t="shared" si="7"/>
        <v>0</v>
      </c>
      <c r="AJ18" s="150">
        <f t="shared" si="7"/>
        <v>0</v>
      </c>
      <c r="AK18" s="262"/>
      <c r="AL18" s="262"/>
      <c r="AM18" s="262"/>
      <c r="AN18" s="150">
        <f t="shared" si="1"/>
        <v>0</v>
      </c>
      <c r="AO18" s="153">
        <f t="shared" si="1"/>
        <v>0</v>
      </c>
    </row>
    <row r="19" spans="1:41" ht="16.5">
      <c r="A19" s="156" t="s">
        <v>430</v>
      </c>
      <c r="B19" s="149">
        <v>129</v>
      </c>
      <c r="C19" s="206">
        <v>157</v>
      </c>
      <c r="D19" s="439">
        <v>158</v>
      </c>
      <c r="E19" s="150">
        <f t="shared" si="0"/>
        <v>21.705426356589143</v>
      </c>
      <c r="F19" s="153">
        <f t="shared" si="0"/>
        <v>0.63694267515923286</v>
      </c>
      <c r="G19" s="149">
        <v>24</v>
      </c>
      <c r="H19" s="149">
        <v>25</v>
      </c>
      <c r="I19" s="149">
        <v>31</v>
      </c>
      <c r="J19" s="150">
        <f t="shared" si="2"/>
        <v>4.1666666666666714</v>
      </c>
      <c r="K19" s="150">
        <f>IFERROR(I19/H19*100-100,0)</f>
        <v>24</v>
      </c>
      <c r="L19" s="149">
        <v>124</v>
      </c>
      <c r="M19" s="206">
        <v>149</v>
      </c>
      <c r="O19" s="150">
        <f t="shared" si="3"/>
        <v>20.161290322580655</v>
      </c>
      <c r="P19" s="150">
        <f t="shared" si="3"/>
        <v>-100</v>
      </c>
      <c r="Q19" s="149">
        <v>65</v>
      </c>
      <c r="R19" s="149">
        <v>64</v>
      </c>
      <c r="S19" s="149">
        <v>62</v>
      </c>
      <c r="T19" s="153">
        <f t="shared" si="4"/>
        <v>-1.538461538461533</v>
      </c>
      <c r="U19" s="153">
        <f t="shared" si="4"/>
        <v>-3.125</v>
      </c>
      <c r="V19" s="440">
        <v>152</v>
      </c>
      <c r="W19" s="440">
        <v>152</v>
      </c>
      <c r="X19" s="440">
        <v>180</v>
      </c>
      <c r="Y19" s="150">
        <f t="shared" si="5"/>
        <v>0</v>
      </c>
      <c r="Z19" s="150">
        <f t="shared" si="5"/>
        <v>18.421052631578931</v>
      </c>
      <c r="AA19" s="149">
        <v>30</v>
      </c>
      <c r="AB19" s="206">
        <v>20</v>
      </c>
      <c r="AC19" s="206">
        <v>0</v>
      </c>
      <c r="AD19" s="153">
        <f t="shared" si="6"/>
        <v>-33.333333333333343</v>
      </c>
      <c r="AE19" s="153">
        <f t="shared" si="6"/>
        <v>-100</v>
      </c>
      <c r="AF19" s="149">
        <v>89</v>
      </c>
      <c r="AG19" s="149">
        <v>92</v>
      </c>
      <c r="AH19" s="149">
        <v>112</v>
      </c>
      <c r="AI19" s="150">
        <f t="shared" si="7"/>
        <v>3.3707865168539399</v>
      </c>
      <c r="AJ19" s="150">
        <f t="shared" si="7"/>
        <v>21.739130434782624</v>
      </c>
      <c r="AK19" s="262">
        <f t="shared" si="8"/>
        <v>613</v>
      </c>
      <c r="AL19" s="262">
        <f t="shared" si="8"/>
        <v>659</v>
      </c>
      <c r="AM19" s="262">
        <f t="shared" si="8"/>
        <v>543</v>
      </c>
      <c r="AN19" s="150">
        <f t="shared" si="1"/>
        <v>7.5040783034257714</v>
      </c>
      <c r="AO19" s="153">
        <f t="shared" si="1"/>
        <v>-17.60242792109257</v>
      </c>
    </row>
    <row r="20" spans="1:41" ht="16.5">
      <c r="A20" s="156" t="s">
        <v>308</v>
      </c>
      <c r="B20" s="149">
        <v>8906</v>
      </c>
      <c r="C20" s="206">
        <v>9312</v>
      </c>
      <c r="D20" s="439">
        <v>8705</v>
      </c>
      <c r="E20" s="150">
        <f t="shared" si="0"/>
        <v>4.5587244554233166</v>
      </c>
      <c r="F20" s="153">
        <f t="shared" si="0"/>
        <v>-6.5184707903780037</v>
      </c>
      <c r="G20" s="149">
        <v>1655</v>
      </c>
      <c r="H20" s="149">
        <v>1875</v>
      </c>
      <c r="I20" s="149">
        <v>0</v>
      </c>
      <c r="J20" s="150">
        <f t="shared" si="2"/>
        <v>13.29305135951661</v>
      </c>
      <c r="K20" s="150">
        <f t="shared" si="2"/>
        <v>-100</v>
      </c>
      <c r="L20" s="149">
        <v>6992</v>
      </c>
      <c r="M20" s="206">
        <v>1636</v>
      </c>
      <c r="O20" s="150">
        <f t="shared" si="3"/>
        <v>-76.601830663615559</v>
      </c>
      <c r="P20" s="150">
        <f t="shared" si="3"/>
        <v>-100</v>
      </c>
      <c r="Q20" s="149">
        <v>50587</v>
      </c>
      <c r="R20" s="149">
        <v>49196</v>
      </c>
      <c r="S20" s="149">
        <v>46585</v>
      </c>
      <c r="T20" s="153">
        <f t="shared" si="4"/>
        <v>-2.7497183070749429</v>
      </c>
      <c r="U20" s="153">
        <f t="shared" si="4"/>
        <v>-5.3073420603301145</v>
      </c>
      <c r="V20" s="440">
        <v>88323</v>
      </c>
      <c r="W20" s="440">
        <v>83849</v>
      </c>
      <c r="X20" s="440">
        <v>93564</v>
      </c>
      <c r="Y20" s="150">
        <f t="shared" si="5"/>
        <v>-5.0654982280946115</v>
      </c>
      <c r="Z20" s="150">
        <f t="shared" si="5"/>
        <v>11.586303951150285</v>
      </c>
      <c r="AA20" s="149">
        <v>10042</v>
      </c>
      <c r="AB20" s="206">
        <v>13742</v>
      </c>
      <c r="AC20" s="206">
        <v>0</v>
      </c>
      <c r="AD20" s="153">
        <f t="shared" si="6"/>
        <v>36.845249950209137</v>
      </c>
      <c r="AE20" s="153">
        <f t="shared" si="6"/>
        <v>-100</v>
      </c>
      <c r="AF20" s="149">
        <v>36885</v>
      </c>
      <c r="AG20" s="149">
        <v>39229</v>
      </c>
      <c r="AH20" s="149">
        <v>34646</v>
      </c>
      <c r="AI20" s="150">
        <f t="shared" si="7"/>
        <v>6.3548868103565184</v>
      </c>
      <c r="AJ20" s="150">
        <f t="shared" si="7"/>
        <v>-11.682683728874039</v>
      </c>
      <c r="AK20" s="262">
        <f t="shared" si="8"/>
        <v>203390</v>
      </c>
      <c r="AL20" s="262">
        <f t="shared" si="8"/>
        <v>198839</v>
      </c>
      <c r="AM20" s="262">
        <f t="shared" si="8"/>
        <v>183500</v>
      </c>
      <c r="AN20" s="150">
        <f t="shared" si="1"/>
        <v>-2.2375731353557171</v>
      </c>
      <c r="AO20" s="153">
        <f t="shared" si="1"/>
        <v>-7.7142814035476022</v>
      </c>
    </row>
    <row r="21" spans="1:41" ht="17.25" thickBot="1">
      <c r="A21" s="158" t="s">
        <v>425</v>
      </c>
      <c r="B21" s="207">
        <v>603</v>
      </c>
      <c r="C21" s="208">
        <v>619</v>
      </c>
      <c r="D21" s="441">
        <v>609</v>
      </c>
      <c r="E21" s="151">
        <f t="shared" si="0"/>
        <v>2.6533996683250507</v>
      </c>
      <c r="F21" s="154">
        <f t="shared" si="0"/>
        <v>-1.6155088852988655</v>
      </c>
      <c r="G21" s="149">
        <v>69</v>
      </c>
      <c r="H21" s="149">
        <v>72</v>
      </c>
      <c r="I21" s="149">
        <v>0</v>
      </c>
      <c r="J21" s="150">
        <f t="shared" si="2"/>
        <v>4.3478260869565162</v>
      </c>
      <c r="K21" s="150">
        <f t="shared" si="2"/>
        <v>-100</v>
      </c>
      <c r="L21" s="207">
        <v>642</v>
      </c>
      <c r="M21" s="208">
        <v>271</v>
      </c>
      <c r="O21" s="150">
        <f t="shared" si="3"/>
        <v>-57.788161993769471</v>
      </c>
      <c r="P21" s="150">
        <f t="shared" si="3"/>
        <v>-100</v>
      </c>
      <c r="Q21" s="149">
        <v>2822</v>
      </c>
      <c r="R21" s="149">
        <v>2637</v>
      </c>
      <c r="S21" s="149">
        <v>2672</v>
      </c>
      <c r="T21" s="153">
        <f t="shared" si="4"/>
        <v>-6.5556343019135426</v>
      </c>
      <c r="U21" s="153">
        <f t="shared" si="4"/>
        <v>1.3272658323852937</v>
      </c>
      <c r="V21" s="440">
        <v>3073</v>
      </c>
      <c r="W21" s="440">
        <v>3015</v>
      </c>
      <c r="X21" s="440">
        <v>3518</v>
      </c>
      <c r="Y21" s="150">
        <f t="shared" si="5"/>
        <v>-1.8874064432150988</v>
      </c>
      <c r="Z21" s="150">
        <f t="shared" si="5"/>
        <v>16.683250414593715</v>
      </c>
      <c r="AA21" s="207">
        <v>413</v>
      </c>
      <c r="AB21" s="206">
        <v>359</v>
      </c>
      <c r="AC21" s="206">
        <v>0</v>
      </c>
      <c r="AD21" s="153">
        <f t="shared" si="6"/>
        <v>-13.075060532687658</v>
      </c>
      <c r="AE21" s="153">
        <f t="shared" si="6"/>
        <v>-100</v>
      </c>
      <c r="AF21" s="149">
        <v>1491</v>
      </c>
      <c r="AG21" s="149">
        <v>1570</v>
      </c>
      <c r="AH21" s="149">
        <v>1434</v>
      </c>
      <c r="AI21" s="150">
        <f t="shared" si="7"/>
        <v>5.2984574111334553</v>
      </c>
      <c r="AJ21" s="150">
        <f t="shared" si="7"/>
        <v>-8.6624203821656067</v>
      </c>
      <c r="AK21" s="262">
        <f t="shared" si="8"/>
        <v>9113</v>
      </c>
      <c r="AL21" s="262">
        <f t="shared" si="8"/>
        <v>8543</v>
      </c>
      <c r="AM21" s="262">
        <f t="shared" si="8"/>
        <v>8233</v>
      </c>
      <c r="AN21" s="151">
        <f t="shared" si="1"/>
        <v>-6.2548008339734338</v>
      </c>
      <c r="AO21" s="154">
        <f t="shared" si="1"/>
        <v>-3.6287018611728854</v>
      </c>
    </row>
    <row r="22" spans="1:41" ht="16.5" thickTop="1">
      <c r="A22" s="145" t="s">
        <v>431</v>
      </c>
      <c r="B22" s="218"/>
      <c r="C22" s="218"/>
      <c r="D22" s="218"/>
      <c r="E22" s="218"/>
      <c r="F22" s="218"/>
    </row>
  </sheetData>
  <mergeCells count="27">
    <mergeCell ref="AK3:AO3"/>
    <mergeCell ref="AN4:AN5"/>
    <mergeCell ref="AO4:AO5"/>
    <mergeCell ref="AA3:AE3"/>
    <mergeCell ref="AD4:AD5"/>
    <mergeCell ref="AE4:AE5"/>
    <mergeCell ref="AF3:AJ3"/>
    <mergeCell ref="AI4:AI5"/>
    <mergeCell ref="AJ4:AJ5"/>
    <mergeCell ref="Q3:U3"/>
    <mergeCell ref="T4:T5"/>
    <mergeCell ref="U4:U5"/>
    <mergeCell ref="V3:Z3"/>
    <mergeCell ref="Y4:Y5"/>
    <mergeCell ref="Z4:Z5"/>
    <mergeCell ref="G3:K3"/>
    <mergeCell ref="J4:J5"/>
    <mergeCell ref="K4:K5"/>
    <mergeCell ref="L3:P3"/>
    <mergeCell ref="O4:O5"/>
    <mergeCell ref="P4:P5"/>
    <mergeCell ref="E4:E5"/>
    <mergeCell ref="F4:F5"/>
    <mergeCell ref="A1:F1"/>
    <mergeCell ref="A2:F2"/>
    <mergeCell ref="B3:F3"/>
    <mergeCell ref="A3:A5"/>
  </mergeCells>
  <pageMargins left="0.7" right="0.4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0000"/>
  </sheetPr>
  <dimension ref="A1:AO14"/>
  <sheetViews>
    <sheetView view="pageBreakPreview" zoomScale="130" zoomScaleSheetLayoutView="130" workbookViewId="0">
      <selection activeCell="AP3" sqref="A3:XFD3"/>
    </sheetView>
  </sheetViews>
  <sheetFormatPr defaultRowHeight="15"/>
  <cols>
    <col min="1" max="1" width="27.28515625" customWidth="1"/>
    <col min="2" max="2" width="12.140625" customWidth="1"/>
    <col min="3" max="3" width="11.7109375" customWidth="1"/>
    <col min="4" max="4" width="13" customWidth="1"/>
    <col min="5" max="5" width="11.85546875" customWidth="1"/>
    <col min="6" max="6" width="11.42578125" customWidth="1"/>
    <col min="7" max="7" width="11.7109375" customWidth="1"/>
    <col min="8" max="9" width="10" customWidth="1"/>
    <col min="12" max="12" width="10.28515625" customWidth="1"/>
    <col min="13" max="13" width="9.5703125" customWidth="1"/>
    <col min="14" max="14" width="11" customWidth="1"/>
    <col min="17" max="17" width="10.140625" customWidth="1"/>
    <col min="18" max="18" width="9.5703125" customWidth="1"/>
    <col min="19" max="19" width="10.28515625" customWidth="1"/>
    <col min="22" max="22" width="10.42578125" customWidth="1"/>
    <col min="23" max="23" width="10.28515625" customWidth="1"/>
    <col min="24" max="24" width="10.7109375" customWidth="1"/>
    <col min="27" max="27" width="10.42578125" customWidth="1"/>
    <col min="28" max="28" width="9.7109375" customWidth="1"/>
    <col min="29" max="29" width="10" customWidth="1"/>
    <col min="32" max="32" width="11.85546875" customWidth="1"/>
    <col min="33" max="33" width="10.140625" customWidth="1"/>
    <col min="34" max="34" width="10.28515625" customWidth="1"/>
    <col min="37" max="37" width="9.5703125" customWidth="1"/>
    <col min="38" max="38" width="10.42578125" customWidth="1"/>
    <col min="39" max="39" width="9.85546875" customWidth="1"/>
  </cols>
  <sheetData>
    <row r="1" spans="1:41" ht="15.75">
      <c r="A1" s="776" t="s">
        <v>511</v>
      </c>
      <c r="B1" s="776"/>
      <c r="C1" s="776"/>
      <c r="D1" s="776"/>
      <c r="E1" s="776"/>
      <c r="F1" s="776"/>
    </row>
    <row r="2" spans="1:41" ht="18.75" thickBot="1">
      <c r="A2" s="766" t="s">
        <v>305</v>
      </c>
      <c r="B2" s="766"/>
      <c r="C2" s="766"/>
      <c r="D2" s="766"/>
      <c r="E2" s="766"/>
      <c r="F2" s="766"/>
    </row>
    <row r="3" spans="1:41" s="470" customFormat="1" ht="15.75" customHeight="1" thickTop="1">
      <c r="A3" s="774" t="s">
        <v>79</v>
      </c>
      <c r="B3" s="767" t="s">
        <v>476</v>
      </c>
      <c r="C3" s="768"/>
      <c r="D3" s="768"/>
      <c r="E3" s="768"/>
      <c r="F3" s="769"/>
      <c r="G3" s="767" t="s">
        <v>419</v>
      </c>
      <c r="H3" s="768"/>
      <c r="I3" s="768"/>
      <c r="J3" s="768"/>
      <c r="K3" s="769"/>
      <c r="L3" s="777" t="s">
        <v>299</v>
      </c>
      <c r="M3" s="778"/>
      <c r="N3" s="778"/>
      <c r="O3" s="778"/>
      <c r="P3" s="779"/>
      <c r="Q3" s="767" t="s">
        <v>300</v>
      </c>
      <c r="R3" s="768"/>
      <c r="S3" s="768"/>
      <c r="T3" s="768"/>
      <c r="U3" s="769"/>
      <c r="V3" s="767" t="s">
        <v>267</v>
      </c>
      <c r="W3" s="768"/>
      <c r="X3" s="768"/>
      <c r="Y3" s="768"/>
      <c r="Z3" s="769"/>
      <c r="AA3" s="767" t="s">
        <v>437</v>
      </c>
      <c r="AB3" s="768"/>
      <c r="AC3" s="768"/>
      <c r="AD3" s="768"/>
      <c r="AE3" s="769"/>
      <c r="AF3" s="767" t="s">
        <v>386</v>
      </c>
      <c r="AG3" s="768"/>
      <c r="AH3" s="768"/>
      <c r="AI3" s="768"/>
      <c r="AJ3" s="769"/>
      <c r="AK3" s="773" t="s">
        <v>3</v>
      </c>
      <c r="AL3" s="768"/>
      <c r="AM3" s="768"/>
      <c r="AN3" s="768"/>
      <c r="AO3" s="769"/>
    </row>
    <row r="4" spans="1:41" ht="15.75" customHeight="1">
      <c r="A4" s="775"/>
      <c r="B4" s="263" t="s">
        <v>4</v>
      </c>
      <c r="C4" s="3" t="s">
        <v>481</v>
      </c>
      <c r="D4" s="3" t="s">
        <v>482</v>
      </c>
      <c r="E4" s="627" t="s">
        <v>478</v>
      </c>
      <c r="F4" s="722" t="s">
        <v>479</v>
      </c>
      <c r="G4" s="263" t="s">
        <v>4</v>
      </c>
      <c r="H4" s="3" t="s">
        <v>481</v>
      </c>
      <c r="I4" s="3" t="s">
        <v>482</v>
      </c>
      <c r="J4" s="627" t="s">
        <v>478</v>
      </c>
      <c r="K4" s="722" t="s">
        <v>479</v>
      </c>
      <c r="L4" s="263" t="s">
        <v>4</v>
      </c>
      <c r="M4" s="3" t="s">
        <v>481</v>
      </c>
      <c r="N4" s="3" t="s">
        <v>482</v>
      </c>
      <c r="O4" s="627" t="s">
        <v>478</v>
      </c>
      <c r="P4" s="722" t="s">
        <v>479</v>
      </c>
      <c r="Q4" s="263" t="s">
        <v>4</v>
      </c>
      <c r="R4" s="3" t="s">
        <v>481</v>
      </c>
      <c r="S4" s="3" t="s">
        <v>482</v>
      </c>
      <c r="T4" s="627" t="s">
        <v>478</v>
      </c>
      <c r="U4" s="722" t="s">
        <v>479</v>
      </c>
      <c r="V4" s="263" t="s">
        <v>4</v>
      </c>
      <c r="W4" s="3" t="s">
        <v>481</v>
      </c>
      <c r="X4" s="3" t="s">
        <v>482</v>
      </c>
      <c r="Y4" s="627" t="s">
        <v>478</v>
      </c>
      <c r="Z4" s="722" t="s">
        <v>479</v>
      </c>
      <c r="AA4" s="263" t="s">
        <v>4</v>
      </c>
      <c r="AB4" s="3" t="s">
        <v>481</v>
      </c>
      <c r="AC4" s="3" t="s">
        <v>482</v>
      </c>
      <c r="AD4" s="627" t="s">
        <v>478</v>
      </c>
      <c r="AE4" s="722" t="s">
        <v>479</v>
      </c>
      <c r="AF4" s="263" t="s">
        <v>4</v>
      </c>
      <c r="AG4" s="3" t="s">
        <v>481</v>
      </c>
      <c r="AH4" s="3" t="s">
        <v>482</v>
      </c>
      <c r="AI4" s="627" t="s">
        <v>478</v>
      </c>
      <c r="AJ4" s="722" t="s">
        <v>479</v>
      </c>
      <c r="AK4" s="260" t="s">
        <v>4</v>
      </c>
      <c r="AL4" s="3" t="s">
        <v>481</v>
      </c>
      <c r="AM4" s="3" t="s">
        <v>482</v>
      </c>
      <c r="AN4" s="627" t="s">
        <v>478</v>
      </c>
      <c r="AO4" s="722" t="s">
        <v>479</v>
      </c>
    </row>
    <row r="5" spans="1:41" ht="45">
      <c r="A5" s="775"/>
      <c r="B5" s="85" t="s">
        <v>493</v>
      </c>
      <c r="C5" s="85" t="s">
        <v>519</v>
      </c>
      <c r="D5" s="85" t="s">
        <v>558</v>
      </c>
      <c r="E5" s="627"/>
      <c r="F5" s="722"/>
      <c r="G5" s="85" t="s">
        <v>493</v>
      </c>
      <c r="H5" s="85" t="s">
        <v>519</v>
      </c>
      <c r="I5" s="85" t="s">
        <v>558</v>
      </c>
      <c r="J5" s="627"/>
      <c r="K5" s="722"/>
      <c r="L5" s="85" t="s">
        <v>493</v>
      </c>
      <c r="M5" s="85" t="s">
        <v>519</v>
      </c>
      <c r="N5" s="85" t="s">
        <v>558</v>
      </c>
      <c r="O5" s="627"/>
      <c r="P5" s="722"/>
      <c r="Q5" s="85" t="s">
        <v>493</v>
      </c>
      <c r="R5" s="85" t="s">
        <v>519</v>
      </c>
      <c r="S5" s="85" t="s">
        <v>558</v>
      </c>
      <c r="T5" s="627"/>
      <c r="U5" s="722"/>
      <c r="V5" s="85" t="s">
        <v>493</v>
      </c>
      <c r="W5" s="85" t="s">
        <v>519</v>
      </c>
      <c r="X5" s="85" t="s">
        <v>558</v>
      </c>
      <c r="Y5" s="627"/>
      <c r="Z5" s="722"/>
      <c r="AA5" s="85" t="s">
        <v>493</v>
      </c>
      <c r="AB5" s="85" t="s">
        <v>519</v>
      </c>
      <c r="AC5" s="85" t="s">
        <v>558</v>
      </c>
      <c r="AD5" s="627"/>
      <c r="AE5" s="722"/>
      <c r="AF5" s="85" t="s">
        <v>493</v>
      </c>
      <c r="AG5" s="85" t="s">
        <v>519</v>
      </c>
      <c r="AH5" s="85" t="s">
        <v>558</v>
      </c>
      <c r="AI5" s="627"/>
      <c r="AJ5" s="722"/>
      <c r="AK5" s="85" t="s">
        <v>493</v>
      </c>
      <c r="AL5" s="85" t="s">
        <v>519</v>
      </c>
      <c r="AM5" s="85" t="s">
        <v>558</v>
      </c>
      <c r="AN5" s="627"/>
      <c r="AO5" s="722"/>
    </row>
    <row r="6" spans="1:41" ht="15.75">
      <c r="A6" s="155" t="s">
        <v>432</v>
      </c>
      <c r="B6" s="159"/>
      <c r="C6" s="146"/>
      <c r="D6" s="147"/>
      <c r="E6" s="148"/>
      <c r="F6" s="152"/>
      <c r="G6" s="159"/>
      <c r="H6" s="146"/>
      <c r="I6" s="147"/>
      <c r="J6" s="148"/>
      <c r="K6" s="152"/>
      <c r="L6" s="159"/>
      <c r="M6" s="146"/>
      <c r="N6" s="147"/>
      <c r="O6" s="148"/>
      <c r="P6" s="152"/>
      <c r="Q6" s="159"/>
      <c r="R6" s="146"/>
      <c r="S6" s="147"/>
      <c r="T6" s="148"/>
      <c r="U6" s="152"/>
      <c r="V6" s="159"/>
      <c r="W6" s="146"/>
      <c r="X6" s="147"/>
      <c r="Y6" s="148"/>
      <c r="Z6" s="152"/>
      <c r="AA6" s="159"/>
      <c r="AB6" s="146"/>
      <c r="AC6" s="147"/>
      <c r="AD6" s="148"/>
      <c r="AE6" s="152"/>
      <c r="AF6" s="159"/>
      <c r="AG6" s="146"/>
      <c r="AH6" s="147"/>
      <c r="AI6" s="148"/>
      <c r="AJ6" s="152"/>
      <c r="AK6" s="261"/>
      <c r="AL6" s="146"/>
      <c r="AM6" s="147"/>
      <c r="AN6" s="148"/>
      <c r="AO6" s="152"/>
    </row>
    <row r="7" spans="1:41" ht="16.5">
      <c r="A7" s="156" t="s">
        <v>433</v>
      </c>
      <c r="B7" s="149">
        <v>62</v>
      </c>
      <c r="C7" s="149">
        <v>63</v>
      </c>
      <c r="D7" s="149">
        <v>76</v>
      </c>
      <c r="E7" s="150">
        <f>IFERROR(C7/B7*100-100,0)</f>
        <v>1.6129032258064484</v>
      </c>
      <c r="F7" s="150">
        <f>IFERROR(D7/C7*100-100,0)</f>
        <v>20.634920634920633</v>
      </c>
      <c r="G7" s="149">
        <v>23</v>
      </c>
      <c r="H7" s="149">
        <v>21</v>
      </c>
      <c r="I7" s="149">
        <v>21</v>
      </c>
      <c r="J7" s="150">
        <f>IFERROR(H7/G7*100-100,0)</f>
        <v>-8.6956521739130466</v>
      </c>
      <c r="K7" s="150">
        <f>IFERROR(I7/H7*100-100,0)</f>
        <v>0</v>
      </c>
      <c r="L7" s="149">
        <v>71</v>
      </c>
      <c r="M7" s="206">
        <v>83</v>
      </c>
      <c r="O7" s="150">
        <f>IFERROR(M7/L7*100-100,0)</f>
        <v>16.901408450704224</v>
      </c>
      <c r="P7" s="150">
        <f>IFERROR(N7/M7*100-100,0)</f>
        <v>-100</v>
      </c>
      <c r="Q7" s="149">
        <v>47</v>
      </c>
      <c r="R7" s="149">
        <v>47</v>
      </c>
      <c r="S7" s="149">
        <v>56</v>
      </c>
      <c r="T7" s="150">
        <f>IFERROR(R7/Q7*100-100,0)</f>
        <v>0</v>
      </c>
      <c r="U7" s="150">
        <f>IFERROR(S7/R7*100-100,0)</f>
        <v>19.148936170212764</v>
      </c>
      <c r="V7" s="149">
        <v>38</v>
      </c>
      <c r="W7" s="149">
        <v>40</v>
      </c>
      <c r="X7" s="149">
        <v>46</v>
      </c>
      <c r="Y7" s="150">
        <f>IFERROR(W7/V7*100-100,0)</f>
        <v>5.2631578947368354</v>
      </c>
      <c r="Z7" s="150">
        <f>IFERROR(X7/W7*100-100,0)</f>
        <v>14.999999999999986</v>
      </c>
      <c r="AA7" s="149">
        <v>25</v>
      </c>
      <c r="AB7" s="149">
        <v>28</v>
      </c>
      <c r="AC7" s="149">
        <v>31</v>
      </c>
      <c r="AD7" s="150">
        <f>IFERROR(AB7/AA7*100-100,0)</f>
        <v>12.000000000000014</v>
      </c>
      <c r="AE7" s="150">
        <f>IFERROR(AC7/AB7*100-100,0)</f>
        <v>10.714285714285722</v>
      </c>
      <c r="AF7" s="149">
        <v>20</v>
      </c>
      <c r="AG7" s="149">
        <v>23</v>
      </c>
      <c r="AH7" s="149">
        <v>31</v>
      </c>
      <c r="AI7" s="150">
        <f>IFERROR(AG7/AF7*100-100,0)</f>
        <v>14.999999999999986</v>
      </c>
      <c r="AJ7" s="150">
        <f>IFERROR(AH7/AG7*100-100,0)</f>
        <v>34.782608695652186</v>
      </c>
      <c r="AK7" s="149">
        <f>B7+G7+L7+Q7+V7+AA7+AF7</f>
        <v>286</v>
      </c>
      <c r="AL7" s="149">
        <f t="shared" ref="AL7:AM13" si="0">C7+H7+M7+R7+W7+AB7+AG7</f>
        <v>305</v>
      </c>
      <c r="AM7" s="149">
        <f t="shared" si="0"/>
        <v>261</v>
      </c>
      <c r="AN7" s="150">
        <f t="shared" ref="AN7:AO13" si="1">IFERROR(AL7/AK7*100-100,0)</f>
        <v>6.6433566433566398</v>
      </c>
      <c r="AO7" s="153">
        <f t="shared" si="1"/>
        <v>-14.426229508196712</v>
      </c>
    </row>
    <row r="8" spans="1:41" ht="16.5">
      <c r="A8" s="156" t="s">
        <v>434</v>
      </c>
      <c r="B8" s="149">
        <v>1108</v>
      </c>
      <c r="C8" s="149">
        <v>1151</v>
      </c>
      <c r="D8" s="149">
        <v>1174</v>
      </c>
      <c r="E8" s="150">
        <f t="shared" ref="E8:F13" si="2">IFERROR(C8/B8*100-100,0)</f>
        <v>3.8808664259927923</v>
      </c>
      <c r="F8" s="150">
        <f t="shared" si="2"/>
        <v>1.9982623805386623</v>
      </c>
      <c r="G8" s="149">
        <v>305</v>
      </c>
      <c r="H8" s="149">
        <v>377</v>
      </c>
      <c r="I8" s="149">
        <v>417</v>
      </c>
      <c r="J8" s="150">
        <f t="shared" ref="J8:K13" si="3">IFERROR(H8/G8*100-100,0)</f>
        <v>23.606557377049171</v>
      </c>
      <c r="K8" s="150">
        <f t="shared" si="3"/>
        <v>10.610079575596814</v>
      </c>
      <c r="L8" s="149">
        <v>2795</v>
      </c>
      <c r="M8" s="206">
        <v>1534</v>
      </c>
      <c r="O8" s="150">
        <f t="shared" ref="O8:P13" si="4">IFERROR(M8/L8*100-100,0)</f>
        <v>-45.116279069767437</v>
      </c>
      <c r="P8" s="150">
        <f t="shared" si="4"/>
        <v>-100</v>
      </c>
      <c r="Q8" s="149">
        <v>313</v>
      </c>
      <c r="R8" s="149">
        <v>363</v>
      </c>
      <c r="S8" s="149">
        <v>556</v>
      </c>
      <c r="T8" s="150">
        <f t="shared" ref="T8:U13" si="5">IFERROR(R8/Q8*100-100,0)</f>
        <v>15.974440894568701</v>
      </c>
      <c r="U8" s="150">
        <f t="shared" si="5"/>
        <v>53.168044077134994</v>
      </c>
      <c r="V8" s="149">
        <v>401</v>
      </c>
      <c r="W8" s="149">
        <v>477</v>
      </c>
      <c r="X8" s="149">
        <v>487</v>
      </c>
      <c r="Y8" s="150">
        <f t="shared" ref="Y8:Z13" si="6">IFERROR(W8/V8*100-100,0)</f>
        <v>18.952618453865327</v>
      </c>
      <c r="Z8" s="150">
        <f t="shared" si="6"/>
        <v>2.0964360587002062</v>
      </c>
      <c r="AA8" s="149">
        <v>239</v>
      </c>
      <c r="AB8" s="149">
        <v>314</v>
      </c>
      <c r="AC8" s="149">
        <v>337</v>
      </c>
      <c r="AD8" s="150">
        <f t="shared" ref="AD8:AE13" si="7">IFERROR(AB8/AA8*100-100,0)</f>
        <v>31.380753138075306</v>
      </c>
      <c r="AE8" s="150">
        <f t="shared" si="7"/>
        <v>7.3248407643312134</v>
      </c>
      <c r="AF8" s="149">
        <v>168</v>
      </c>
      <c r="AG8" s="149">
        <v>242</v>
      </c>
      <c r="AH8" s="149">
        <v>321</v>
      </c>
      <c r="AI8" s="150">
        <f t="shared" ref="AI8:AJ13" si="8">IFERROR(AG8/AF8*100-100,0)</f>
        <v>44.047619047619037</v>
      </c>
      <c r="AJ8" s="150">
        <f t="shared" si="8"/>
        <v>32.644628099173531</v>
      </c>
      <c r="AK8" s="149">
        <f t="shared" ref="AK8:AK13" si="9">B8+G8+L8+Q8+V8+AA8+AF8</f>
        <v>5329</v>
      </c>
      <c r="AL8" s="149">
        <f t="shared" si="0"/>
        <v>4458</v>
      </c>
      <c r="AM8" s="149">
        <f t="shared" si="0"/>
        <v>3292</v>
      </c>
      <c r="AN8" s="150">
        <f t="shared" si="1"/>
        <v>-16.344529930568584</v>
      </c>
      <c r="AO8" s="153">
        <f t="shared" si="1"/>
        <v>-26.155226558995068</v>
      </c>
    </row>
    <row r="9" spans="1:41" ht="16.5">
      <c r="A9" s="156" t="s">
        <v>435</v>
      </c>
      <c r="B9" s="149">
        <v>2240</v>
      </c>
      <c r="C9" s="149">
        <v>2367</v>
      </c>
      <c r="D9" s="149">
        <v>2470</v>
      </c>
      <c r="E9" s="150">
        <f t="shared" si="2"/>
        <v>5.6696428571428612</v>
      </c>
      <c r="F9" s="150">
        <f t="shared" si="2"/>
        <v>4.3514997887621405</v>
      </c>
      <c r="G9" s="149">
        <v>1389</v>
      </c>
      <c r="H9" s="149">
        <v>1429</v>
      </c>
      <c r="I9" s="149">
        <v>1339</v>
      </c>
      <c r="J9" s="150">
        <f t="shared" si="3"/>
        <v>2.8797696184305295</v>
      </c>
      <c r="K9" s="150">
        <f t="shared" si="3"/>
        <v>-6.2981105668299477</v>
      </c>
      <c r="L9" s="149">
        <v>6196</v>
      </c>
      <c r="M9" s="206">
        <v>2827</v>
      </c>
      <c r="O9" s="150">
        <f t="shared" si="4"/>
        <v>-54.373789541639766</v>
      </c>
      <c r="P9" s="150">
        <f t="shared" si="4"/>
        <v>-100</v>
      </c>
      <c r="Q9" s="149">
        <v>1426</v>
      </c>
      <c r="R9" s="149">
        <v>1499</v>
      </c>
      <c r="S9" s="149">
        <v>1793</v>
      </c>
      <c r="T9" s="150">
        <f t="shared" si="5"/>
        <v>5.1192145862552536</v>
      </c>
      <c r="U9" s="150">
        <f t="shared" si="5"/>
        <v>19.613075383589049</v>
      </c>
      <c r="V9" s="149">
        <v>1810</v>
      </c>
      <c r="W9" s="149">
        <v>1917</v>
      </c>
      <c r="X9" s="149">
        <v>2062</v>
      </c>
      <c r="Y9" s="150">
        <f t="shared" si="6"/>
        <v>5.9116022099447605</v>
      </c>
      <c r="Z9" s="150">
        <f t="shared" si="6"/>
        <v>7.5639019300991066</v>
      </c>
      <c r="AA9" s="149">
        <v>1104</v>
      </c>
      <c r="AB9" s="149">
        <v>1227</v>
      </c>
      <c r="AC9" s="149">
        <v>1315</v>
      </c>
      <c r="AD9" s="150">
        <f t="shared" si="7"/>
        <v>11.141304347826093</v>
      </c>
      <c r="AE9" s="150">
        <f t="shared" si="7"/>
        <v>7.1719641401793126</v>
      </c>
      <c r="AF9" s="149">
        <v>656</v>
      </c>
      <c r="AG9" s="149">
        <v>1005</v>
      </c>
      <c r="AH9" s="149">
        <v>847</v>
      </c>
      <c r="AI9" s="150">
        <f t="shared" si="8"/>
        <v>53.201219512195109</v>
      </c>
      <c r="AJ9" s="150">
        <f t="shared" si="8"/>
        <v>-15.721393034825866</v>
      </c>
      <c r="AK9" s="149">
        <f t="shared" si="9"/>
        <v>14821</v>
      </c>
      <c r="AL9" s="149">
        <f t="shared" si="0"/>
        <v>12271</v>
      </c>
      <c r="AM9" s="149">
        <f t="shared" si="0"/>
        <v>9826</v>
      </c>
      <c r="AN9" s="150">
        <f t="shared" si="1"/>
        <v>-17.205316780244246</v>
      </c>
      <c r="AO9" s="153">
        <f t="shared" si="1"/>
        <v>-19.925026485209031</v>
      </c>
    </row>
    <row r="10" spans="1:41" ht="16.5">
      <c r="A10" s="157" t="s">
        <v>436</v>
      </c>
      <c r="B10" s="149">
        <v>0</v>
      </c>
      <c r="C10" s="149">
        <v>0</v>
      </c>
      <c r="D10" s="149">
        <v>0</v>
      </c>
      <c r="E10" s="150">
        <f t="shared" si="2"/>
        <v>0</v>
      </c>
      <c r="F10" s="150">
        <f t="shared" si="2"/>
        <v>0</v>
      </c>
      <c r="G10" s="149">
        <v>0</v>
      </c>
      <c r="H10" s="149">
        <v>0</v>
      </c>
      <c r="I10" s="149">
        <v>0</v>
      </c>
      <c r="J10" s="150">
        <f t="shared" si="3"/>
        <v>0</v>
      </c>
      <c r="K10" s="150">
        <f t="shared" si="3"/>
        <v>0</v>
      </c>
      <c r="L10" s="146"/>
      <c r="M10" s="147"/>
      <c r="O10" s="150">
        <f t="shared" si="4"/>
        <v>0</v>
      </c>
      <c r="P10" s="150">
        <f t="shared" si="4"/>
        <v>0</v>
      </c>
      <c r="Q10" s="149"/>
      <c r="R10" s="149"/>
      <c r="S10" s="149"/>
      <c r="T10" s="150">
        <f t="shared" si="5"/>
        <v>0</v>
      </c>
      <c r="U10" s="150">
        <f t="shared" si="5"/>
        <v>0</v>
      </c>
      <c r="V10" s="149"/>
      <c r="W10" s="149"/>
      <c r="X10" s="149"/>
      <c r="Y10" s="150">
        <f t="shared" si="6"/>
        <v>0</v>
      </c>
      <c r="Z10" s="150">
        <f t="shared" si="6"/>
        <v>0</v>
      </c>
      <c r="AA10" s="149">
        <v>0</v>
      </c>
      <c r="AB10" s="149">
        <v>0</v>
      </c>
      <c r="AC10" s="149">
        <v>0</v>
      </c>
      <c r="AD10" s="150">
        <f t="shared" si="7"/>
        <v>0</v>
      </c>
      <c r="AE10" s="150">
        <f t="shared" si="7"/>
        <v>0</v>
      </c>
      <c r="AF10" s="149"/>
      <c r="AG10" s="149"/>
      <c r="AH10" s="149"/>
      <c r="AI10" s="150">
        <f t="shared" si="8"/>
        <v>0</v>
      </c>
      <c r="AJ10" s="150">
        <f t="shared" si="8"/>
        <v>0</v>
      </c>
      <c r="AK10" s="149"/>
      <c r="AL10" s="149"/>
      <c r="AM10" s="149"/>
      <c r="AN10" s="148"/>
      <c r="AO10" s="152"/>
    </row>
    <row r="11" spans="1:41" ht="16.5">
      <c r="A11" s="156" t="s">
        <v>433</v>
      </c>
      <c r="B11" s="149">
        <v>102</v>
      </c>
      <c r="C11" s="149">
        <v>100</v>
      </c>
      <c r="D11" s="149">
        <v>99</v>
      </c>
      <c r="E11" s="150">
        <f t="shared" si="2"/>
        <v>-1.9607843137254974</v>
      </c>
      <c r="F11" s="150">
        <f t="shared" si="2"/>
        <v>-1</v>
      </c>
      <c r="G11" s="149">
        <v>145</v>
      </c>
      <c r="H11" s="149">
        <v>161</v>
      </c>
      <c r="I11" s="149">
        <v>163</v>
      </c>
      <c r="J11" s="150">
        <f t="shared" si="3"/>
        <v>11.034482758620683</v>
      </c>
      <c r="K11" s="150">
        <f t="shared" si="3"/>
        <v>1.2422360248447291</v>
      </c>
      <c r="L11" s="149">
        <v>132</v>
      </c>
      <c r="M11" s="206">
        <v>131</v>
      </c>
      <c r="O11" s="150">
        <f t="shared" si="4"/>
        <v>-0.75757575757575069</v>
      </c>
      <c r="P11" s="150">
        <f t="shared" si="4"/>
        <v>-100</v>
      </c>
      <c r="Q11" s="149">
        <v>65</v>
      </c>
      <c r="R11" s="149">
        <v>65</v>
      </c>
      <c r="S11" s="149">
        <v>63</v>
      </c>
      <c r="T11" s="150">
        <f t="shared" si="5"/>
        <v>0</v>
      </c>
      <c r="U11" s="150">
        <f t="shared" si="5"/>
        <v>-3.0769230769230802</v>
      </c>
      <c r="V11" s="149">
        <v>64</v>
      </c>
      <c r="W11" s="149">
        <v>70</v>
      </c>
      <c r="X11" s="149">
        <v>73</v>
      </c>
      <c r="Y11" s="150">
        <f t="shared" si="6"/>
        <v>9.375</v>
      </c>
      <c r="Z11" s="150">
        <f t="shared" si="6"/>
        <v>4.2857142857142918</v>
      </c>
      <c r="AA11" s="149">
        <v>10</v>
      </c>
      <c r="AB11" s="149">
        <v>10</v>
      </c>
      <c r="AC11" s="149">
        <v>10</v>
      </c>
      <c r="AD11" s="150">
        <f t="shared" si="7"/>
        <v>0</v>
      </c>
      <c r="AE11" s="150">
        <f t="shared" si="7"/>
        <v>0</v>
      </c>
      <c r="AF11" s="149">
        <v>28</v>
      </c>
      <c r="AG11" s="149">
        <v>34</v>
      </c>
      <c r="AH11" s="149">
        <v>45</v>
      </c>
      <c r="AI11" s="150">
        <f t="shared" si="8"/>
        <v>21.428571428571416</v>
      </c>
      <c r="AJ11" s="150">
        <f t="shared" si="8"/>
        <v>32.35294117647058</v>
      </c>
      <c r="AK11" s="149">
        <f t="shared" si="9"/>
        <v>546</v>
      </c>
      <c r="AL11" s="149">
        <f t="shared" si="0"/>
        <v>571</v>
      </c>
      <c r="AM11" s="149">
        <f t="shared" si="0"/>
        <v>453</v>
      </c>
      <c r="AN11" s="150">
        <f t="shared" si="1"/>
        <v>4.5787545787545838</v>
      </c>
      <c r="AO11" s="153">
        <f t="shared" si="1"/>
        <v>-20.665499124343256</v>
      </c>
    </row>
    <row r="12" spans="1:41" ht="16.5">
      <c r="A12" s="156" t="s">
        <v>434</v>
      </c>
      <c r="B12" s="149">
        <v>536</v>
      </c>
      <c r="C12" s="149">
        <v>549</v>
      </c>
      <c r="D12" s="149">
        <v>569</v>
      </c>
      <c r="E12" s="150">
        <f t="shared" si="2"/>
        <v>2.4253731343283533</v>
      </c>
      <c r="F12" s="150">
        <f t="shared" si="2"/>
        <v>3.6429872495446176</v>
      </c>
      <c r="G12" s="149">
        <v>911</v>
      </c>
      <c r="H12" s="149">
        <v>998</v>
      </c>
      <c r="I12" s="149">
        <v>1108</v>
      </c>
      <c r="J12" s="150">
        <f t="shared" si="3"/>
        <v>9.5499451152579553</v>
      </c>
      <c r="K12" s="150">
        <f t="shared" si="3"/>
        <v>11.022044088176358</v>
      </c>
      <c r="L12" s="149">
        <v>6441</v>
      </c>
      <c r="M12" s="206">
        <v>1651</v>
      </c>
      <c r="O12" s="150">
        <f t="shared" si="4"/>
        <v>-74.367334264865704</v>
      </c>
      <c r="P12" s="150">
        <f t="shared" si="4"/>
        <v>-100</v>
      </c>
      <c r="Q12" s="149">
        <v>402</v>
      </c>
      <c r="R12" s="149">
        <v>426</v>
      </c>
      <c r="S12" s="149">
        <v>484</v>
      </c>
      <c r="T12" s="150">
        <f t="shared" si="5"/>
        <v>5.9701492537313356</v>
      </c>
      <c r="U12" s="150">
        <f t="shared" si="5"/>
        <v>13.6150234741784</v>
      </c>
      <c r="V12" s="149">
        <v>1178</v>
      </c>
      <c r="W12" s="149">
        <v>1329</v>
      </c>
      <c r="X12" s="149">
        <v>1407</v>
      </c>
      <c r="Y12" s="150">
        <f t="shared" si="6"/>
        <v>12.818336162988103</v>
      </c>
      <c r="Z12" s="150">
        <f t="shared" si="6"/>
        <v>5.8690744920993296</v>
      </c>
      <c r="AA12" s="149">
        <v>20</v>
      </c>
      <c r="AB12" s="149">
        <v>10</v>
      </c>
      <c r="AC12" s="149">
        <v>12</v>
      </c>
      <c r="AD12" s="150">
        <f t="shared" si="7"/>
        <v>-50</v>
      </c>
      <c r="AE12" s="150">
        <f t="shared" si="7"/>
        <v>20</v>
      </c>
      <c r="AF12" s="149">
        <v>69</v>
      </c>
      <c r="AG12" s="149">
        <v>87</v>
      </c>
      <c r="AH12" s="149">
        <v>271</v>
      </c>
      <c r="AI12" s="150">
        <f t="shared" si="8"/>
        <v>26.08695652173914</v>
      </c>
      <c r="AJ12" s="150">
        <f t="shared" si="8"/>
        <v>211.49425287356325</v>
      </c>
      <c r="AK12" s="149">
        <f t="shared" si="9"/>
        <v>9557</v>
      </c>
      <c r="AL12" s="149">
        <f t="shared" si="0"/>
        <v>5050</v>
      </c>
      <c r="AM12" s="149">
        <f t="shared" si="0"/>
        <v>3851</v>
      </c>
      <c r="AN12" s="150">
        <f t="shared" si="1"/>
        <v>-47.159150360991944</v>
      </c>
      <c r="AO12" s="153">
        <f t="shared" si="1"/>
        <v>-23.742574257425744</v>
      </c>
    </row>
    <row r="13" spans="1:41" ht="17.25" thickBot="1">
      <c r="A13" s="158" t="s">
        <v>435</v>
      </c>
      <c r="B13" s="149">
        <v>4475</v>
      </c>
      <c r="C13" s="149">
        <v>4490</v>
      </c>
      <c r="D13" s="149">
        <v>4475</v>
      </c>
      <c r="E13" s="150">
        <f t="shared" si="2"/>
        <v>0.33519553072625285</v>
      </c>
      <c r="F13" s="150">
        <f t="shared" si="2"/>
        <v>-0.33407572383073614</v>
      </c>
      <c r="G13" s="149">
        <v>3438</v>
      </c>
      <c r="H13" s="149">
        <v>3818</v>
      </c>
      <c r="I13" s="149">
        <v>3777</v>
      </c>
      <c r="J13" s="150">
        <f t="shared" si="3"/>
        <v>11.052937754508434</v>
      </c>
      <c r="K13" s="150">
        <f t="shared" si="3"/>
        <v>-1.0738606600314284</v>
      </c>
      <c r="L13" s="207">
        <v>8564</v>
      </c>
      <c r="M13" s="208">
        <v>5002</v>
      </c>
      <c r="O13" s="150">
        <f t="shared" si="4"/>
        <v>-41.592713685193836</v>
      </c>
      <c r="P13" s="150">
        <f t="shared" si="4"/>
        <v>-100</v>
      </c>
      <c r="Q13" s="149">
        <v>2747</v>
      </c>
      <c r="R13" s="149">
        <v>2800</v>
      </c>
      <c r="S13" s="149">
        <v>4243</v>
      </c>
      <c r="T13" s="150">
        <f t="shared" si="5"/>
        <v>1.9293775027302615</v>
      </c>
      <c r="U13" s="150">
        <f t="shared" si="5"/>
        <v>51.535714285714278</v>
      </c>
      <c r="V13" s="149">
        <v>3397</v>
      </c>
      <c r="W13" s="149">
        <v>3583</v>
      </c>
      <c r="X13" s="149">
        <v>3653</v>
      </c>
      <c r="Y13" s="150">
        <f t="shared" si="6"/>
        <v>5.4754194877833413</v>
      </c>
      <c r="Z13" s="150">
        <f t="shared" si="6"/>
        <v>1.9536701088473336</v>
      </c>
      <c r="AA13" s="149">
        <v>125</v>
      </c>
      <c r="AB13" s="149">
        <v>80</v>
      </c>
      <c r="AC13" s="149">
        <v>80</v>
      </c>
      <c r="AD13" s="150">
        <f t="shared" si="7"/>
        <v>-36</v>
      </c>
      <c r="AE13" s="150">
        <f t="shared" si="7"/>
        <v>0</v>
      </c>
      <c r="AF13" s="149">
        <v>342</v>
      </c>
      <c r="AG13" s="149">
        <v>458</v>
      </c>
      <c r="AH13" s="149">
        <v>1188</v>
      </c>
      <c r="AI13" s="150">
        <f t="shared" si="8"/>
        <v>33.918128654970758</v>
      </c>
      <c r="AJ13" s="150">
        <f t="shared" si="8"/>
        <v>159.3886462882096</v>
      </c>
      <c r="AK13" s="149">
        <f t="shared" si="9"/>
        <v>23088</v>
      </c>
      <c r="AL13" s="149">
        <f t="shared" si="0"/>
        <v>20231</v>
      </c>
      <c r="AM13" s="149">
        <f t="shared" si="0"/>
        <v>17416</v>
      </c>
      <c r="AN13" s="151">
        <f t="shared" si="1"/>
        <v>-12.374393624393619</v>
      </c>
      <c r="AO13" s="154">
        <f t="shared" si="1"/>
        <v>-13.9142899510652</v>
      </c>
    </row>
    <row r="14" spans="1:41" ht="17.25" thickTop="1">
      <c r="A14" s="160" t="s">
        <v>462</v>
      </c>
      <c r="B14" s="125"/>
      <c r="C14" s="125"/>
      <c r="D14" s="125"/>
      <c r="E14" s="125"/>
      <c r="F14" s="125"/>
      <c r="AF14" s="149"/>
      <c r="AG14" s="149"/>
      <c r="AH14" s="149"/>
    </row>
  </sheetData>
  <mergeCells count="27">
    <mergeCell ref="AF3:AJ3"/>
    <mergeCell ref="AI4:AI5"/>
    <mergeCell ref="AJ4:AJ5"/>
    <mergeCell ref="AK3:AO3"/>
    <mergeCell ref="AN4:AN5"/>
    <mergeCell ref="AO4:AO5"/>
    <mergeCell ref="V3:Z3"/>
    <mergeCell ref="Y4:Y5"/>
    <mergeCell ref="Z4:Z5"/>
    <mergeCell ref="AA3:AE3"/>
    <mergeCell ref="AD4:AD5"/>
    <mergeCell ref="AE4:AE5"/>
    <mergeCell ref="L3:P3"/>
    <mergeCell ref="O4:O5"/>
    <mergeCell ref="P4:P5"/>
    <mergeCell ref="Q3:U3"/>
    <mergeCell ref="T4:T5"/>
    <mergeCell ref="U4:U5"/>
    <mergeCell ref="A3:A5"/>
    <mergeCell ref="A1:F1"/>
    <mergeCell ref="A2:F2"/>
    <mergeCell ref="G3:K3"/>
    <mergeCell ref="J4:J5"/>
    <mergeCell ref="K4:K5"/>
    <mergeCell ref="B3:F3"/>
    <mergeCell ref="E4:E5"/>
    <mergeCell ref="F4:F5"/>
  </mergeCells>
  <pageMargins left="0.7" right="0.33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92D050"/>
    <pageSetUpPr fitToPage="1"/>
  </sheetPr>
  <dimension ref="A1:F9"/>
  <sheetViews>
    <sheetView view="pageBreakPreview" zoomScale="115" zoomScaleNormal="95" zoomScaleSheetLayoutView="115" workbookViewId="0">
      <selection activeCell="G24" sqref="G24"/>
    </sheetView>
  </sheetViews>
  <sheetFormatPr defaultColWidth="13.7109375" defaultRowHeight="15"/>
  <cols>
    <col min="1" max="1" width="25.5703125" bestFit="1" customWidth="1"/>
    <col min="2" max="2" width="13.7109375" customWidth="1"/>
    <col min="8" max="8" width="22" customWidth="1"/>
  </cols>
  <sheetData>
    <row r="1" spans="1:6" ht="18">
      <c r="A1" s="650" t="s">
        <v>512</v>
      </c>
      <c r="B1" s="650"/>
      <c r="C1" s="650"/>
      <c r="D1" s="650"/>
      <c r="E1" s="650"/>
      <c r="F1" s="650"/>
    </row>
    <row r="2" spans="1:6" ht="18">
      <c r="A2" s="650" t="s">
        <v>253</v>
      </c>
      <c r="B2" s="650"/>
      <c r="C2" s="650"/>
      <c r="D2" s="650"/>
      <c r="E2" s="650"/>
      <c r="F2" s="650"/>
    </row>
    <row r="3" spans="1:6" ht="15.75">
      <c r="A3" s="780" t="s">
        <v>79</v>
      </c>
      <c r="B3" s="652" t="s">
        <v>3</v>
      </c>
      <c r="C3" s="783"/>
      <c r="D3" s="783"/>
      <c r="E3" s="783"/>
      <c r="F3" s="784"/>
    </row>
    <row r="4" spans="1:6" ht="15" customHeight="1">
      <c r="A4" s="781"/>
      <c r="B4" s="3" t="s">
        <v>4</v>
      </c>
      <c r="C4" s="3" t="s">
        <v>481</v>
      </c>
      <c r="D4" s="3" t="s">
        <v>482</v>
      </c>
      <c r="E4" s="785" t="s">
        <v>478</v>
      </c>
      <c r="F4" s="785" t="s">
        <v>479</v>
      </c>
    </row>
    <row r="5" spans="1:6" ht="30">
      <c r="A5" s="782"/>
      <c r="B5" s="85" t="s">
        <v>269</v>
      </c>
      <c r="C5" s="85" t="s">
        <v>421</v>
      </c>
      <c r="D5" s="85" t="s">
        <v>493</v>
      </c>
      <c r="E5" s="786"/>
      <c r="F5" s="786"/>
    </row>
    <row r="6" spans="1:6" ht="16.5">
      <c r="A6" s="62" t="s">
        <v>254</v>
      </c>
      <c r="B6" s="60">
        <f>'[1]Table 20 b'!Q13</f>
        <v>322061</v>
      </c>
      <c r="C6" s="60">
        <f>'[1]Table 20 b'!R13</f>
        <v>273074</v>
      </c>
      <c r="D6" s="190">
        <f>'[1]Table 20 b'!S13</f>
        <v>376393</v>
      </c>
      <c r="E6" s="166">
        <f>'[1]Table 20 b'!T13</f>
        <v>-15.210472550231174</v>
      </c>
      <c r="F6" s="166">
        <f>'[1]Table 20 b'!U13</f>
        <v>37.835531760621677</v>
      </c>
    </row>
    <row r="7" spans="1:6" ht="16.5">
      <c r="A7" s="61" t="s">
        <v>255</v>
      </c>
      <c r="B7" s="165">
        <f>'[1]Table 20 b'!Q14</f>
        <v>277655</v>
      </c>
      <c r="C7" s="165">
        <f>'[1]Table 20 b'!R14</f>
        <v>232525</v>
      </c>
      <c r="D7" s="165">
        <f>'[1]Table 20 b'!S14</f>
        <v>294398</v>
      </c>
      <c r="E7" s="166">
        <f>'[1]Table 20 b'!T14</f>
        <v>-16.253984261043385</v>
      </c>
      <c r="F7" s="166">
        <f>'[1]Table 20 b'!U14</f>
        <v>26.609181808407698</v>
      </c>
    </row>
    <row r="8" spans="1:6" ht="16.5">
      <c r="A8" s="62" t="s">
        <v>256</v>
      </c>
      <c r="B8" s="165">
        <f>'[1]Table 20 b'!Q15</f>
        <v>44406</v>
      </c>
      <c r="C8" s="165">
        <f>'[1]Table 20 b'!R15</f>
        <v>40549</v>
      </c>
      <c r="D8" s="165">
        <f>'[1]Table 20 b'!S15</f>
        <v>81995</v>
      </c>
      <c r="E8" s="166">
        <f>'[1]Table 20 b'!T15</f>
        <v>-8.6857631851551531</v>
      </c>
      <c r="F8" s="166">
        <f>'[1]Table 20 b'!U15</f>
        <v>102.21213840045377</v>
      </c>
    </row>
    <row r="9" spans="1:6">
      <c r="A9" s="4" t="s">
        <v>257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7" top="0.75" bottom="0.75" header="0.3" footer="0.3"/>
  <pageSetup paperSize="9" scale="92" orientation="portrait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92D050"/>
    <pageSetUpPr fitToPage="1"/>
  </sheetPr>
  <dimension ref="A1:U30"/>
  <sheetViews>
    <sheetView view="pageBreakPreview" zoomScale="80" zoomScaleNormal="110" zoomScaleSheetLayoutView="80" workbookViewId="0">
      <selection activeCell="I4" sqref="I1:I1048576"/>
    </sheetView>
  </sheetViews>
  <sheetFormatPr defaultColWidth="14.28515625" defaultRowHeight="15"/>
  <cols>
    <col min="1" max="1" width="26.85546875" style="470" bestFit="1" customWidth="1"/>
    <col min="2" max="2" width="15.7109375" style="470" customWidth="1"/>
    <col min="3" max="3" width="12.7109375" style="470" customWidth="1"/>
    <col min="4" max="4" width="16.85546875" style="470" customWidth="1"/>
    <col min="5" max="5" width="20.28515625" style="470" bestFit="1" customWidth="1"/>
    <col min="6" max="6" width="12.5703125" style="470" customWidth="1"/>
    <col min="7" max="8" width="14.28515625" style="470"/>
    <col min="9" max="9" width="20.5703125" style="470" customWidth="1"/>
    <col min="10" max="16384" width="14.28515625" style="470"/>
  </cols>
  <sheetData>
    <row r="1" spans="1:21" ht="18">
      <c r="A1" s="789" t="s">
        <v>513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</row>
    <row r="2" spans="1:21" ht="18">
      <c r="A2" s="789" t="s">
        <v>330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789"/>
      <c r="S2" s="789"/>
      <c r="T2" s="789"/>
      <c r="U2" s="789"/>
    </row>
    <row r="3" spans="1:21" ht="15.75">
      <c r="A3" s="790" t="s">
        <v>79</v>
      </c>
      <c r="B3" s="791" t="s">
        <v>476</v>
      </c>
      <c r="C3" s="791"/>
      <c r="D3" s="791"/>
      <c r="E3" s="791"/>
      <c r="F3" s="791"/>
      <c r="G3" s="791" t="s">
        <v>419</v>
      </c>
      <c r="H3" s="791"/>
      <c r="I3" s="791"/>
      <c r="J3" s="791"/>
      <c r="K3" s="791"/>
      <c r="L3" s="791" t="s">
        <v>299</v>
      </c>
      <c r="M3" s="791"/>
      <c r="N3" s="791"/>
      <c r="O3" s="791"/>
      <c r="P3" s="791"/>
      <c r="Q3" s="646" t="s">
        <v>300</v>
      </c>
      <c r="R3" s="646"/>
      <c r="S3" s="646"/>
      <c r="T3" s="646"/>
      <c r="U3" s="646"/>
    </row>
    <row r="4" spans="1:21" ht="15" customHeight="1">
      <c r="A4" s="790"/>
      <c r="B4" s="556" t="s">
        <v>4</v>
      </c>
      <c r="C4" s="556" t="s">
        <v>481</v>
      </c>
      <c r="D4" s="556" t="s">
        <v>482</v>
      </c>
      <c r="E4" s="787" t="s">
        <v>478</v>
      </c>
      <c r="F4" s="787" t="s">
        <v>479</v>
      </c>
      <c r="G4" s="556" t="s">
        <v>4</v>
      </c>
      <c r="H4" s="556" t="s">
        <v>481</v>
      </c>
      <c r="I4" s="556" t="s">
        <v>482</v>
      </c>
      <c r="J4" s="787" t="s">
        <v>478</v>
      </c>
      <c r="K4" s="787" t="s">
        <v>479</v>
      </c>
      <c r="L4" s="556" t="s">
        <v>4</v>
      </c>
      <c r="M4" s="556" t="s">
        <v>481</v>
      </c>
      <c r="N4" s="556" t="s">
        <v>482</v>
      </c>
      <c r="O4" s="787" t="s">
        <v>478</v>
      </c>
      <c r="P4" s="787" t="s">
        <v>479</v>
      </c>
      <c r="Q4" s="556" t="s">
        <v>4</v>
      </c>
      <c r="R4" s="556" t="s">
        <v>481</v>
      </c>
      <c r="S4" s="556" t="s">
        <v>482</v>
      </c>
      <c r="T4" s="787" t="s">
        <v>478</v>
      </c>
      <c r="U4" s="787" t="s">
        <v>479</v>
      </c>
    </row>
    <row r="5" spans="1:21" ht="30">
      <c r="A5" s="790"/>
      <c r="B5" s="557" t="s">
        <v>493</v>
      </c>
      <c r="C5" s="557" t="s">
        <v>519</v>
      </c>
      <c r="D5" s="557" t="s">
        <v>558</v>
      </c>
      <c r="E5" s="787"/>
      <c r="F5" s="787"/>
      <c r="G5" s="557" t="s">
        <v>493</v>
      </c>
      <c r="H5" s="557" t="s">
        <v>519</v>
      </c>
      <c r="I5" s="557" t="s">
        <v>558</v>
      </c>
      <c r="J5" s="787"/>
      <c r="K5" s="787"/>
      <c r="L5" s="557" t="s">
        <v>493</v>
      </c>
      <c r="M5" s="557" t="s">
        <v>519</v>
      </c>
      <c r="N5" s="557" t="s">
        <v>558</v>
      </c>
      <c r="O5" s="787"/>
      <c r="P5" s="787"/>
      <c r="Q5" s="557" t="s">
        <v>493</v>
      </c>
      <c r="R5" s="557" t="s">
        <v>519</v>
      </c>
      <c r="S5" s="557" t="s">
        <v>558</v>
      </c>
      <c r="T5" s="787"/>
      <c r="U5" s="787"/>
    </row>
    <row r="6" spans="1:21" ht="16.5">
      <c r="A6" s="558" t="s">
        <v>254</v>
      </c>
      <c r="B6" s="559">
        <v>30546</v>
      </c>
      <c r="C6" s="560">
        <v>38122</v>
      </c>
      <c r="D6" s="560">
        <v>51134</v>
      </c>
      <c r="E6" s="532">
        <f>IFERROR(B6/#REF!*100-100,0)</f>
        <v>0</v>
      </c>
      <c r="F6" s="532">
        <f>IFERROR(C6/B6*100-100,0)</f>
        <v>24.801938060629865</v>
      </c>
      <c r="G6" s="561">
        <v>102028</v>
      </c>
      <c r="H6" s="561">
        <v>59682</v>
      </c>
      <c r="I6" s="562">
        <v>68259</v>
      </c>
      <c r="J6" s="532">
        <f>IFERROR(G6/#REF!*100-100,0)</f>
        <v>0</v>
      </c>
      <c r="K6" s="532">
        <f>IFERROR(H6/G6*100-100,0)</f>
        <v>-41.504292939193164</v>
      </c>
      <c r="L6" s="563">
        <v>84171</v>
      </c>
      <c r="M6" s="563">
        <v>93599</v>
      </c>
      <c r="N6" s="563">
        <v>135866</v>
      </c>
      <c r="O6" s="532">
        <f>IFERROR(L6/#REF!*100-100,0)</f>
        <v>0</v>
      </c>
      <c r="P6" s="532">
        <f>IFERROR(M6/L6*100-100,0)</f>
        <v>11.20100747288258</v>
      </c>
      <c r="Q6" s="564">
        <v>14447</v>
      </c>
      <c r="R6" s="564">
        <v>12938</v>
      </c>
      <c r="S6" s="565">
        <v>17967</v>
      </c>
      <c r="T6" s="532">
        <f>IFERROR(Q6/#REF!*100-100,0)</f>
        <v>0</v>
      </c>
      <c r="U6" s="532">
        <f>IFERROR(R6/Q6*100-100,0)</f>
        <v>-10.44507510209732</v>
      </c>
    </row>
    <row r="7" spans="1:21" ht="16.5">
      <c r="A7" s="566" t="s">
        <v>255</v>
      </c>
      <c r="B7" s="567">
        <v>23582</v>
      </c>
      <c r="C7" s="568">
        <v>28816</v>
      </c>
      <c r="D7" s="568">
        <v>33916</v>
      </c>
      <c r="E7" s="532">
        <f>IFERROR(B7/#REF!*100-100,0)</f>
        <v>0</v>
      </c>
      <c r="F7" s="532">
        <f>IFERROR(C7/B7*100-100,0)</f>
        <v>22.194894410991424</v>
      </c>
      <c r="G7" s="569">
        <v>87339</v>
      </c>
      <c r="H7" s="569">
        <v>49845</v>
      </c>
      <c r="I7" s="570">
        <v>57936</v>
      </c>
      <c r="J7" s="532">
        <f>IFERROR(G7/#REF!*100-100,0)</f>
        <v>0</v>
      </c>
      <c r="K7" s="532">
        <f>IFERROR(H7/G7*100-100,0)</f>
        <v>-42.929275581355405</v>
      </c>
      <c r="L7" s="571">
        <v>71876</v>
      </c>
      <c r="M7" s="571">
        <v>85847</v>
      </c>
      <c r="N7" s="563">
        <v>102811</v>
      </c>
      <c r="O7" s="532">
        <f>IFERROR(L7/#REF!*100-100,0)</f>
        <v>0</v>
      </c>
      <c r="P7" s="532">
        <f>IFERROR(M7/L7*100-100,0)</f>
        <v>19.437642606711563</v>
      </c>
      <c r="Q7" s="564">
        <v>12156</v>
      </c>
      <c r="R7" s="564">
        <v>11123</v>
      </c>
      <c r="S7" s="565">
        <v>14861</v>
      </c>
      <c r="T7" s="532">
        <f>IFERROR(Q7/#REF!*100-100,0)</f>
        <v>0</v>
      </c>
      <c r="U7" s="532">
        <f>IFERROR(R7/Q7*100-100,0)</f>
        <v>-8.4978611385324143</v>
      </c>
    </row>
    <row r="8" spans="1:21" ht="17.25" thickBot="1">
      <c r="A8" s="558" t="s">
        <v>256</v>
      </c>
      <c r="B8" s="567">
        <v>6964</v>
      </c>
      <c r="C8" s="568">
        <v>9306</v>
      </c>
      <c r="D8" s="568">
        <v>17218</v>
      </c>
      <c r="E8" s="532">
        <f>IFERROR(B8/#REF!*100-100,0)</f>
        <v>0</v>
      </c>
      <c r="F8" s="532">
        <f>IFERROR(C8/B8*100-100,0)</f>
        <v>33.630097645031611</v>
      </c>
      <c r="G8" s="569">
        <v>14689</v>
      </c>
      <c r="H8" s="569">
        <v>9837</v>
      </c>
      <c r="I8" s="570">
        <v>10323</v>
      </c>
      <c r="J8" s="532">
        <f>IFERROR(G8/#REF!*100-100,0)</f>
        <v>0</v>
      </c>
      <c r="K8" s="532">
        <f>IFERROR(H8/G8*100-100,0)</f>
        <v>-33.031520185172582</v>
      </c>
      <c r="L8" s="571">
        <v>12295</v>
      </c>
      <c r="M8" s="571">
        <v>7752</v>
      </c>
      <c r="N8" s="563">
        <v>33055</v>
      </c>
      <c r="O8" s="532">
        <f>IFERROR(L8/#REF!*100-100,0)</f>
        <v>0</v>
      </c>
      <c r="P8" s="532">
        <f>IFERROR(M8/L8*100-100,0)</f>
        <v>-36.949979666531107</v>
      </c>
      <c r="Q8" s="572">
        <v>2291</v>
      </c>
      <c r="R8" s="572">
        <v>1815</v>
      </c>
      <c r="S8" s="565">
        <v>3106</v>
      </c>
      <c r="T8" s="532">
        <f>IFERROR(Q8/#REF!*100-100,0)</f>
        <v>0</v>
      </c>
      <c r="U8" s="532">
        <f>IFERROR(R8/Q8*100-100,0)</f>
        <v>-20.776953295504143</v>
      </c>
    </row>
    <row r="9" spans="1:21" ht="15.75" thickTop="1">
      <c r="N9" s="573"/>
      <c r="S9" s="470">
        <f>SUM(R7:R8)</f>
        <v>12938</v>
      </c>
    </row>
    <row r="10" spans="1:21" ht="15.75">
      <c r="A10" s="790" t="s">
        <v>79</v>
      </c>
      <c r="B10" s="791" t="s">
        <v>267</v>
      </c>
      <c r="C10" s="791"/>
      <c r="D10" s="791"/>
      <c r="E10" s="791"/>
      <c r="F10" s="791"/>
      <c r="G10" s="646" t="s">
        <v>301</v>
      </c>
      <c r="H10" s="646"/>
      <c r="I10" s="646"/>
      <c r="J10" s="646"/>
      <c r="K10" s="646"/>
      <c r="L10" s="646" t="s">
        <v>312</v>
      </c>
      <c r="M10" s="646"/>
      <c r="N10" s="646"/>
      <c r="O10" s="646"/>
      <c r="P10" s="646"/>
      <c r="Q10" s="646" t="s">
        <v>34</v>
      </c>
      <c r="R10" s="646"/>
      <c r="S10" s="646"/>
      <c r="T10" s="646"/>
      <c r="U10" s="646"/>
    </row>
    <row r="11" spans="1:21" ht="15" customHeight="1">
      <c r="A11" s="790"/>
      <c r="B11" s="556" t="s">
        <v>4</v>
      </c>
      <c r="C11" s="556" t="s">
        <v>481</v>
      </c>
      <c r="D11" s="556" t="s">
        <v>482</v>
      </c>
      <c r="E11" s="787" t="s">
        <v>478</v>
      </c>
      <c r="F11" s="787" t="s">
        <v>479</v>
      </c>
      <c r="G11" s="556" t="s">
        <v>4</v>
      </c>
      <c r="H11" s="556" t="s">
        <v>481</v>
      </c>
      <c r="I11" s="556" t="s">
        <v>482</v>
      </c>
      <c r="J11" s="787" t="s">
        <v>478</v>
      </c>
      <c r="K11" s="787" t="s">
        <v>479</v>
      </c>
      <c r="L11" s="556" t="s">
        <v>4</v>
      </c>
      <c r="M11" s="556" t="s">
        <v>481</v>
      </c>
      <c r="N11" s="556" t="s">
        <v>482</v>
      </c>
      <c r="O11" s="787" t="s">
        <v>478</v>
      </c>
      <c r="P11" s="787" t="s">
        <v>479</v>
      </c>
      <c r="Q11" s="556" t="s">
        <v>4</v>
      </c>
      <c r="R11" s="556" t="s">
        <v>481</v>
      </c>
      <c r="S11" s="556" t="s">
        <v>482</v>
      </c>
      <c r="T11" s="787" t="s">
        <v>478</v>
      </c>
      <c r="U11" s="787" t="s">
        <v>479</v>
      </c>
    </row>
    <row r="12" spans="1:21" ht="30">
      <c r="A12" s="790"/>
      <c r="B12" s="557" t="s">
        <v>493</v>
      </c>
      <c r="C12" s="557" t="s">
        <v>519</v>
      </c>
      <c r="D12" s="557" t="s">
        <v>558</v>
      </c>
      <c r="E12" s="787"/>
      <c r="F12" s="787"/>
      <c r="G12" s="557" t="s">
        <v>493</v>
      </c>
      <c r="H12" s="557" t="s">
        <v>519</v>
      </c>
      <c r="I12" s="557" t="s">
        <v>558</v>
      </c>
      <c r="J12" s="787"/>
      <c r="K12" s="787"/>
      <c r="L12" s="557" t="s">
        <v>493</v>
      </c>
      <c r="M12" s="557" t="s">
        <v>519</v>
      </c>
      <c r="N12" s="557" t="s">
        <v>558</v>
      </c>
      <c r="O12" s="787"/>
      <c r="P12" s="787"/>
      <c r="Q12" s="557" t="s">
        <v>493</v>
      </c>
      <c r="R12" s="557" t="s">
        <v>519</v>
      </c>
      <c r="S12" s="557" t="s">
        <v>558</v>
      </c>
      <c r="T12" s="787"/>
      <c r="U12" s="787"/>
    </row>
    <row r="13" spans="1:21" ht="16.5">
      <c r="A13" s="558" t="s">
        <v>254</v>
      </c>
      <c r="B13" s="574">
        <v>75675</v>
      </c>
      <c r="C13" s="574">
        <v>54830</v>
      </c>
      <c r="D13" s="574">
        <f>SUM(D14:D15)</f>
        <v>84469</v>
      </c>
      <c r="E13" s="532">
        <f>IFERROR(B13/#REF!*100-100,0)</f>
        <v>0</v>
      </c>
      <c r="F13" s="532">
        <f>IFERROR(C13/B13*100-100,0)</f>
        <v>-27.545424512718867</v>
      </c>
      <c r="G13" s="575">
        <v>3394</v>
      </c>
      <c r="H13" s="575">
        <v>3004</v>
      </c>
      <c r="I13" s="575">
        <v>3977</v>
      </c>
      <c r="J13" s="532">
        <f>IFERROR(G13/#REF!*100-100,0)</f>
        <v>0</v>
      </c>
      <c r="K13" s="532">
        <f>IFERROR(H13/G13*100-100,0)</f>
        <v>-11.490866234531524</v>
      </c>
      <c r="L13" s="575">
        <v>11800</v>
      </c>
      <c r="M13" s="575">
        <v>10899</v>
      </c>
      <c r="N13" s="575">
        <v>14721</v>
      </c>
      <c r="O13" s="532">
        <f>IFERROR(L13/#REF!*100-100,0)</f>
        <v>0</v>
      </c>
      <c r="P13" s="532">
        <f>IFERROR(M13/L13*100-100,0)</f>
        <v>-7.6355932203389898</v>
      </c>
      <c r="Q13" s="576">
        <f>B6+G6+L6+Q6+B13+G13+L13</f>
        <v>322061</v>
      </c>
      <c r="R13" s="576">
        <f t="shared" ref="R13:S15" si="0">C6+H6+M6+R6+C13+H13+M13</f>
        <v>273074</v>
      </c>
      <c r="S13" s="576">
        <f t="shared" si="0"/>
        <v>376393</v>
      </c>
      <c r="T13" s="577">
        <f t="shared" ref="T13:U15" si="1">IFERROR(R13/Q13*100-100,0)</f>
        <v>-15.210472550231174</v>
      </c>
      <c r="U13" s="577">
        <f t="shared" si="1"/>
        <v>37.835531760621677</v>
      </c>
    </row>
    <row r="14" spans="1:21" ht="16.5">
      <c r="A14" s="566" t="s">
        <v>255</v>
      </c>
      <c r="B14" s="569">
        <v>70704</v>
      </c>
      <c r="C14" s="569">
        <v>46738</v>
      </c>
      <c r="D14" s="574">
        <v>70714</v>
      </c>
      <c r="E14" s="532">
        <f>IFERROR(B14/#REF!*100-100,0)</f>
        <v>0</v>
      </c>
      <c r="F14" s="532">
        <f>IFERROR(C14/B14*100-100,0)</f>
        <v>-33.896243494003159</v>
      </c>
      <c r="G14" s="578">
        <v>2517</v>
      </c>
      <c r="H14" s="578">
        <v>2438</v>
      </c>
      <c r="I14" s="578">
        <v>3229</v>
      </c>
      <c r="J14" s="532">
        <f>IFERROR(G14/#REF!*100-100,0)</f>
        <v>0</v>
      </c>
      <c r="K14" s="532">
        <f>IFERROR(H14/G14*100-100,0)</f>
        <v>-3.1386571315057665</v>
      </c>
      <c r="L14" s="578">
        <v>9481</v>
      </c>
      <c r="M14" s="578">
        <v>7718</v>
      </c>
      <c r="N14" s="578">
        <v>10931</v>
      </c>
      <c r="O14" s="532">
        <f>IFERROR(L14/#REF!*100-100,0)</f>
        <v>0</v>
      </c>
      <c r="P14" s="532">
        <f>IFERROR(M14/L14*100-100,0)</f>
        <v>-18.595084906655416</v>
      </c>
      <c r="Q14" s="579">
        <f t="shared" ref="Q14:Q15" si="2">B7+G7+L7+Q7+B14+G14+L14</f>
        <v>277655</v>
      </c>
      <c r="R14" s="579">
        <f t="shared" si="0"/>
        <v>232525</v>
      </c>
      <c r="S14" s="579">
        <f t="shared" si="0"/>
        <v>294398</v>
      </c>
      <c r="T14" s="577">
        <f t="shared" si="1"/>
        <v>-16.253984261043385</v>
      </c>
      <c r="U14" s="577">
        <f t="shared" si="1"/>
        <v>26.609181808407698</v>
      </c>
    </row>
    <row r="15" spans="1:21" ht="16.5">
      <c r="A15" s="558" t="s">
        <v>256</v>
      </c>
      <c r="B15" s="569">
        <v>4971</v>
      </c>
      <c r="C15" s="569">
        <v>8092</v>
      </c>
      <c r="D15" s="574">
        <v>13755</v>
      </c>
      <c r="E15" s="532">
        <f>IFERROR(B15/#REF!*100-100,0)</f>
        <v>0</v>
      </c>
      <c r="F15" s="532">
        <f>IFERROR(C15/B15*100-100,0)</f>
        <v>62.784148058740698</v>
      </c>
      <c r="G15" s="578">
        <v>877</v>
      </c>
      <c r="H15" s="578">
        <v>566</v>
      </c>
      <c r="I15" s="578">
        <v>748</v>
      </c>
      <c r="J15" s="532">
        <f>IFERROR(G15/#REF!*100-100,0)</f>
        <v>0</v>
      </c>
      <c r="K15" s="532">
        <f>IFERROR(H15/G15*100-100,0)</f>
        <v>-35.461801596351194</v>
      </c>
      <c r="L15" s="578">
        <v>2319</v>
      </c>
      <c r="M15" s="578">
        <v>3181</v>
      </c>
      <c r="N15" s="578">
        <v>3790</v>
      </c>
      <c r="O15" s="532">
        <f>IFERROR(L15/#REF!*100-100,0)</f>
        <v>0</v>
      </c>
      <c r="P15" s="532">
        <f>IFERROR(M15/L15*100-100,0)</f>
        <v>37.171194480379455</v>
      </c>
      <c r="Q15" s="579">
        <f t="shared" si="2"/>
        <v>44406</v>
      </c>
      <c r="R15" s="579">
        <f t="shared" si="0"/>
        <v>40549</v>
      </c>
      <c r="S15" s="579">
        <f t="shared" si="0"/>
        <v>81995</v>
      </c>
      <c r="T15" s="577">
        <f t="shared" si="1"/>
        <v>-8.6857631851551531</v>
      </c>
      <c r="U15" s="577">
        <f t="shared" si="1"/>
        <v>102.21213840045377</v>
      </c>
    </row>
    <row r="16" spans="1:21">
      <c r="A16" s="788" t="s">
        <v>257</v>
      </c>
      <c r="B16" s="788"/>
      <c r="C16" s="788"/>
      <c r="N16" s="580"/>
    </row>
    <row r="18" spans="5:20">
      <c r="I18" s="581"/>
      <c r="L18" s="582"/>
      <c r="M18" s="582"/>
      <c r="N18" s="582"/>
    </row>
    <row r="21" spans="5:20" ht="18" customHeight="1">
      <c r="E21" s="584"/>
      <c r="F21" s="585"/>
      <c r="S21" s="580"/>
      <c r="T21" s="580"/>
    </row>
    <row r="22" spans="5:20" ht="18.75" customHeight="1">
      <c r="E22" s="584"/>
      <c r="F22" s="585"/>
      <c r="S22" s="580"/>
      <c r="T22" s="580"/>
    </row>
    <row r="23" spans="5:20" ht="20.25" customHeight="1">
      <c r="E23" s="584"/>
      <c r="F23" s="585"/>
      <c r="S23" s="580"/>
      <c r="T23" s="580"/>
    </row>
    <row r="24" spans="5:20" ht="15.75">
      <c r="E24" s="584"/>
      <c r="F24" s="585"/>
    </row>
    <row r="25" spans="5:20" ht="15.75">
      <c r="E25" s="584"/>
      <c r="F25" s="585"/>
    </row>
    <row r="26" spans="5:20" ht="15.75">
      <c r="E26" s="584"/>
      <c r="F26" s="585"/>
    </row>
    <row r="27" spans="5:20" ht="15.75">
      <c r="E27" s="584"/>
      <c r="F27" s="585"/>
    </row>
    <row r="28" spans="5:20" ht="15.75">
      <c r="E28" s="584"/>
      <c r="F28" s="586"/>
    </row>
    <row r="29" spans="5:20">
      <c r="E29" s="547"/>
      <c r="F29" s="547"/>
    </row>
    <row r="30" spans="5:20" ht="20.25" customHeight="1">
      <c r="F30" s="583"/>
    </row>
  </sheetData>
  <mergeCells count="29">
    <mergeCell ref="E11:E12"/>
    <mergeCell ref="F11:F12"/>
    <mergeCell ref="J11:J12"/>
    <mergeCell ref="K11:K12"/>
    <mergeCell ref="O11:O12"/>
    <mergeCell ref="A16:C16"/>
    <mergeCell ref="A1:U1"/>
    <mergeCell ref="A2:U2"/>
    <mergeCell ref="A3:A5"/>
    <mergeCell ref="B3:F3"/>
    <mergeCell ref="G3:K3"/>
    <mergeCell ref="L3:P3"/>
    <mergeCell ref="A10:A12"/>
    <mergeCell ref="B10:F10"/>
    <mergeCell ref="G10:K10"/>
    <mergeCell ref="L10:P10"/>
    <mergeCell ref="Q10:U10"/>
    <mergeCell ref="T11:T12"/>
    <mergeCell ref="Q3:U3"/>
    <mergeCell ref="E4:E5"/>
    <mergeCell ref="F4:F5"/>
    <mergeCell ref="U11:U12"/>
    <mergeCell ref="P11:P12"/>
    <mergeCell ref="U4:U5"/>
    <mergeCell ref="J4:J5"/>
    <mergeCell ref="K4:K5"/>
    <mergeCell ref="O4:O5"/>
    <mergeCell ref="P4:P5"/>
    <mergeCell ref="T4:T5"/>
  </mergeCells>
  <hyperlinks>
    <hyperlink ref="B5" r:id="rId1" display="cf=j=@)^&amp;÷^*                        -;fpg–kf}if_ "/>
    <hyperlink ref="G5" r:id="rId2" display="cf=j=@)^&amp;÷^*                        -;fpg–kf}if_ "/>
    <hyperlink ref="L5" r:id="rId3" display="cf=j=@)^&amp;÷^*                        -;fpg–kf}if_ "/>
    <hyperlink ref="Q5" r:id="rId4" display="cf=j=@)^&amp;÷^*                        -;fpg–kf}if_ "/>
    <hyperlink ref="B12" r:id="rId5" display="cf=j=@)^&amp;÷^*                        -;fpg–kf}if_ "/>
    <hyperlink ref="G12" r:id="rId6" display="cf=j=@)^&amp;÷^*                        -;fpg–kf}if_ "/>
    <hyperlink ref="L12" r:id="rId7" display="cf=j=@)^&amp;÷^*                        -;fpg–kf}if_ "/>
    <hyperlink ref="Q12" r:id="rId8" display="cf=j=@)^&amp;÷^*                        -;fpg–kf}if_ "/>
  </hyperlinks>
  <pageMargins left="0.7" right="0.31" top="0.75" bottom="0.75" header="0.3" footer="0.3"/>
  <pageSetup paperSize="9" scale="41" orientation="landscape" r:id="rId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92D050"/>
  </sheetPr>
  <dimension ref="A1:I20"/>
  <sheetViews>
    <sheetView view="pageBreakPreview" zoomScale="115" zoomScaleSheetLayoutView="115" workbookViewId="0">
      <selection activeCell="E21" sqref="E21"/>
    </sheetView>
  </sheetViews>
  <sheetFormatPr defaultRowHeight="15"/>
  <cols>
    <col min="1" max="1" width="27.42578125" bestFit="1" customWidth="1"/>
    <col min="2" max="3" width="15.140625" bestFit="1" customWidth="1"/>
    <col min="4" max="4" width="22.28515625" customWidth="1"/>
    <col min="5" max="5" width="12.5703125" bestFit="1" customWidth="1"/>
    <col min="6" max="6" width="12.7109375" bestFit="1" customWidth="1"/>
    <col min="9" max="9" width="10.140625" bestFit="1" customWidth="1"/>
    <col min="10" max="10" width="10.5703125" bestFit="1" customWidth="1"/>
  </cols>
  <sheetData>
    <row r="1" spans="1:9" ht="15.75">
      <c r="A1" s="776" t="s">
        <v>304</v>
      </c>
      <c r="B1" s="776"/>
      <c r="C1" s="776"/>
      <c r="D1" s="776"/>
    </row>
    <row r="2" spans="1:9" ht="18">
      <c r="A2" s="766" t="s">
        <v>551</v>
      </c>
      <c r="B2" s="766"/>
      <c r="C2" s="766"/>
      <c r="D2" s="766"/>
    </row>
    <row r="3" spans="1:9" ht="44.25" customHeight="1">
      <c r="A3" s="271" t="s">
        <v>79</v>
      </c>
      <c r="B3" s="85" t="s">
        <v>493</v>
      </c>
      <c r="C3" s="85" t="s">
        <v>519</v>
      </c>
      <c r="D3" s="85" t="s">
        <v>558</v>
      </c>
      <c r="E3" s="387" t="s">
        <v>500</v>
      </c>
      <c r="F3" s="387" t="s">
        <v>501</v>
      </c>
    </row>
    <row r="4" spans="1:9" ht="16.5">
      <c r="A4" s="267" t="s">
        <v>438</v>
      </c>
      <c r="B4" s="178">
        <f>SUM(B5:B7)</f>
        <v>34782473</v>
      </c>
      <c r="C4" s="178">
        <f t="shared" ref="C4:D4" si="0">SUM(C5:C7)</f>
        <v>36226844</v>
      </c>
      <c r="D4" s="442">
        <f t="shared" si="0"/>
        <v>29727916</v>
      </c>
      <c r="E4" s="178">
        <f>IFERROR(C4/B4*100-100,0)</f>
        <v>4.1525828252637353</v>
      </c>
      <c r="F4" s="178">
        <f>IFERROR(D4/C4*100-100,0)</f>
        <v>-17.939536770026123</v>
      </c>
    </row>
    <row r="5" spans="1:9" ht="16.5">
      <c r="A5" s="268" t="s">
        <v>439</v>
      </c>
      <c r="B5" s="175">
        <v>831566</v>
      </c>
      <c r="C5" s="175">
        <v>596478</v>
      </c>
      <c r="D5" s="443">
        <v>413123</v>
      </c>
      <c r="E5" s="177">
        <f t="shared" ref="E5:F11" si="1">IFERROR(C5/B5*100-100,0)</f>
        <v>-28.270516110567286</v>
      </c>
      <c r="F5" s="177">
        <f t="shared" si="1"/>
        <v>-30.73960816660464</v>
      </c>
      <c r="G5" s="26"/>
      <c r="H5" s="26"/>
    </row>
    <row r="6" spans="1:9" ht="16.5">
      <c r="A6" s="268" t="s">
        <v>440</v>
      </c>
      <c r="B6" s="175">
        <v>33947921</v>
      </c>
      <c r="C6" s="175">
        <v>35627380</v>
      </c>
      <c r="D6" s="443">
        <v>29313705</v>
      </c>
      <c r="E6" s="177">
        <f t="shared" si="1"/>
        <v>4.9471630383492311</v>
      </c>
      <c r="F6" s="177">
        <f t="shared" si="1"/>
        <v>-17.721412576507163</v>
      </c>
      <c r="G6" s="26"/>
      <c r="H6" s="26"/>
    </row>
    <row r="7" spans="1:9" ht="16.5">
      <c r="A7" s="268" t="s">
        <v>141</v>
      </c>
      <c r="B7" s="175">
        <v>2986</v>
      </c>
      <c r="C7" s="175">
        <v>2986</v>
      </c>
      <c r="D7" s="444">
        <v>1088</v>
      </c>
      <c r="E7" s="177">
        <f t="shared" si="1"/>
        <v>0</v>
      </c>
      <c r="F7" s="177">
        <f t="shared" si="1"/>
        <v>-63.563295378432692</v>
      </c>
    </row>
    <row r="8" spans="1:9" ht="16.5">
      <c r="A8" s="269" t="s">
        <v>441</v>
      </c>
      <c r="B8" s="178">
        <f>SUM(B9:B11)</f>
        <v>39808005</v>
      </c>
      <c r="C8" s="178">
        <f t="shared" ref="C8:D8" si="2">SUM(C9:C11)</f>
        <v>34028583</v>
      </c>
      <c r="D8" s="178">
        <f t="shared" si="2"/>
        <v>29748674</v>
      </c>
      <c r="E8" s="178">
        <f t="shared" si="1"/>
        <v>-14.518240740775639</v>
      </c>
      <c r="F8" s="178">
        <f t="shared" si="1"/>
        <v>-12.577394127754303</v>
      </c>
    </row>
    <row r="9" spans="1:9" ht="16.5">
      <c r="A9" s="270" t="s">
        <v>442</v>
      </c>
      <c r="B9" s="194">
        <v>11743546</v>
      </c>
      <c r="C9" s="175">
        <f>5843+2804928</f>
        <v>2810771</v>
      </c>
      <c r="D9" s="175">
        <f>985+3219391</f>
        <v>3220376</v>
      </c>
      <c r="E9" s="177">
        <f t="shared" si="1"/>
        <v>-76.065397964124287</v>
      </c>
      <c r="F9" s="177">
        <f t="shared" si="1"/>
        <v>14.572691976685405</v>
      </c>
      <c r="G9" s="26"/>
      <c r="H9" s="26"/>
    </row>
    <row r="10" spans="1:9" ht="16.5">
      <c r="A10" s="270" t="s">
        <v>443</v>
      </c>
      <c r="B10" s="175">
        <v>61984</v>
      </c>
      <c r="C10" s="175">
        <f>6738</f>
        <v>6738</v>
      </c>
      <c r="D10" s="175">
        <v>28298</v>
      </c>
      <c r="E10" s="177">
        <f t="shared" si="1"/>
        <v>-89.129452762003098</v>
      </c>
      <c r="F10" s="177">
        <f t="shared" si="1"/>
        <v>319.97625408132978</v>
      </c>
      <c r="G10" s="26"/>
      <c r="H10" s="26"/>
    </row>
    <row r="11" spans="1:9" ht="16.5">
      <c r="A11" s="270" t="s">
        <v>444</v>
      </c>
      <c r="B11" s="175">
        <v>28002475</v>
      </c>
      <c r="C11" s="175">
        <f>1458986+7519672+22232416</f>
        <v>31211074</v>
      </c>
      <c r="D11" s="175">
        <f>863058+25636942</f>
        <v>26500000</v>
      </c>
      <c r="E11" s="177">
        <f t="shared" si="1"/>
        <v>11.458269313694601</v>
      </c>
      <c r="F11" s="177">
        <f t="shared" si="1"/>
        <v>-15.094238666698885</v>
      </c>
      <c r="G11" s="26"/>
      <c r="H11" s="26"/>
    </row>
    <row r="12" spans="1:9" ht="15.75">
      <c r="A12" s="163" t="s">
        <v>445</v>
      </c>
      <c r="B12" s="161"/>
      <c r="C12" s="161"/>
      <c r="D12" s="161"/>
    </row>
    <row r="13" spans="1:9">
      <c r="D13" s="174"/>
    </row>
    <row r="14" spans="1:9">
      <c r="E14" s="174"/>
      <c r="F14" s="174"/>
      <c r="G14" s="174"/>
      <c r="H14" s="174"/>
      <c r="I14" s="174"/>
    </row>
    <row r="15" spans="1:9">
      <c r="E15" s="174"/>
      <c r="F15" s="174"/>
      <c r="G15" s="174"/>
      <c r="H15" s="174"/>
      <c r="I15" s="174"/>
    </row>
    <row r="16" spans="1:9">
      <c r="E16" s="174"/>
      <c r="F16" s="174"/>
      <c r="I16" s="174"/>
    </row>
    <row r="17" spans="3:9">
      <c r="C17" s="174"/>
      <c r="D17" s="174"/>
      <c r="E17" s="174"/>
      <c r="F17" s="174"/>
      <c r="G17" s="174"/>
      <c r="H17" s="174"/>
      <c r="I17" s="174"/>
    </row>
    <row r="20" spans="3:9">
      <c r="C20" s="308"/>
    </row>
  </sheetData>
  <customSheetViews>
    <customSheetView guid="{57D09834-7566-4B23-A236-55447A728EAF}">
      <selection activeCell="C11" sqref="C11"/>
      <pageMargins left="0.7" right="0.7" top="0.75" bottom="0.75" header="0.3" footer="0.3"/>
      <pageSetup paperSize="9" orientation="portrait" r:id="rId1"/>
    </customSheetView>
    <customSheetView guid="{5D933180-90A2-4635-8406-162CDBA83F77}">
      <selection activeCell="C11" sqref="C11"/>
      <pageMargins left="0.7" right="0.7" top="0.75" bottom="0.75" header="0.3" footer="0.3"/>
      <pageSetup paperSize="9" orientation="portrait" r:id="rId2"/>
    </customSheetView>
    <customSheetView guid="{62EA56A0-18BB-45A4-9B93-8F9305D00B2F}">
      <selection activeCell="I22" sqref="I22"/>
      <pageMargins left="0.7" right="0.7" top="0.75" bottom="0.75" header="0.3" footer="0.3"/>
      <pageSetup paperSize="9" orientation="portrait" r:id="rId3"/>
    </customSheetView>
  </customSheetViews>
  <mergeCells count="2">
    <mergeCell ref="A1:D1"/>
    <mergeCell ref="A2:D2"/>
  </mergeCells>
  <hyperlinks>
    <hyperlink ref="B3" r:id="rId4" display="cf=j=@)^&amp;÷^*                        -;fpg–kf}if_ "/>
  </hyperlinks>
  <pageMargins left="0.7" right="0.21" top="0.75" bottom="0.75" header="0.3" footer="0.3"/>
  <pageSetup paperSize="9" orientation="landscape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92D050"/>
    <pageSetUpPr fitToPage="1"/>
  </sheetPr>
  <dimension ref="A1:AD25"/>
  <sheetViews>
    <sheetView view="pageBreakPreview" zoomScaleSheetLayoutView="100" workbookViewId="0">
      <selection activeCell="D9" sqref="D9"/>
    </sheetView>
  </sheetViews>
  <sheetFormatPr defaultColWidth="14.28515625" defaultRowHeight="15"/>
  <cols>
    <col min="1" max="1" width="29.7109375" customWidth="1"/>
    <col min="4" max="4" width="18.7109375" customWidth="1"/>
  </cols>
  <sheetData>
    <row r="1" spans="1:30" s="10" customFormat="1" ht="18">
      <c r="A1" s="776" t="s">
        <v>514</v>
      </c>
      <c r="B1" s="776"/>
      <c r="C1" s="776"/>
      <c r="D1" s="776"/>
      <c r="E1" s="125"/>
      <c r="F1" s="125"/>
      <c r="G1" s="125"/>
      <c r="H1" s="1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0" customFormat="1" ht="18">
      <c r="A2" s="766" t="s">
        <v>591</v>
      </c>
      <c r="B2" s="766"/>
      <c r="C2" s="766"/>
      <c r="D2" s="766"/>
      <c r="E2" s="125"/>
      <c r="F2" s="125"/>
      <c r="G2" s="125"/>
      <c r="H2" s="1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2.25" customHeight="1">
      <c r="A3" s="272" t="s">
        <v>79</v>
      </c>
      <c r="B3" s="85" t="s">
        <v>562</v>
      </c>
      <c r="C3" s="85" t="s">
        <v>563</v>
      </c>
      <c r="D3" s="85" t="s">
        <v>558</v>
      </c>
      <c r="E3" s="176" t="s">
        <v>500</v>
      </c>
      <c r="F3" s="176" t="s">
        <v>501</v>
      </c>
      <c r="G3" s="125"/>
      <c r="H3" s="125"/>
    </row>
    <row r="4" spans="1:30" ht="15" customHeight="1">
      <c r="A4" s="267" t="s">
        <v>258</v>
      </c>
      <c r="B4" s="355">
        <v>157140.69567609997</v>
      </c>
      <c r="C4" s="355">
        <v>152380.60562029999</v>
      </c>
      <c r="D4" s="355">
        <v>277030.20203290001</v>
      </c>
      <c r="E4" s="355">
        <f>IFERROR(C4/B4*100-100,0)</f>
        <v>-3.0291898831932969</v>
      </c>
      <c r="F4" s="355">
        <f>IFERROR(D4/C4*100-100,0)</f>
        <v>81.801483794598028</v>
      </c>
      <c r="G4" s="125"/>
      <c r="H4" s="125"/>
    </row>
    <row r="5" spans="1:30" ht="16.5">
      <c r="A5" s="268" t="s">
        <v>259</v>
      </c>
      <c r="B5" s="355">
        <v>106686.40436299999</v>
      </c>
      <c r="C5" s="355">
        <v>103177.0546877</v>
      </c>
      <c r="D5" s="355">
        <v>224684.3965647</v>
      </c>
      <c r="E5" s="355">
        <f t="shared" ref="E5:F20" si="0">IFERROR(C5/B5*100-100,0)</f>
        <v>-3.2894066458172659</v>
      </c>
      <c r="F5" s="355">
        <f t="shared" si="0"/>
        <v>117.76585622140772</v>
      </c>
      <c r="G5" s="125"/>
      <c r="H5" s="125"/>
    </row>
    <row r="6" spans="1:30" ht="16.5">
      <c r="A6" s="268" t="s">
        <v>260</v>
      </c>
      <c r="B6" s="355">
        <v>1765.7863367</v>
      </c>
      <c r="C6" s="355">
        <v>2588.61373</v>
      </c>
      <c r="D6" s="355">
        <v>2630.0292900999998</v>
      </c>
      <c r="E6" s="355">
        <f t="shared" si="0"/>
        <v>46.598355429442591</v>
      </c>
      <c r="F6" s="355">
        <f t="shared" si="0"/>
        <v>1.5999127108083258</v>
      </c>
      <c r="G6" s="125"/>
      <c r="H6" s="125"/>
    </row>
    <row r="7" spans="1:30" ht="16.5">
      <c r="A7" s="268" t="s">
        <v>261</v>
      </c>
      <c r="B7" s="355">
        <v>48688.5049764</v>
      </c>
      <c r="C7" s="355">
        <v>46614.937202599998</v>
      </c>
      <c r="D7" s="355">
        <v>49715.776178199994</v>
      </c>
      <c r="E7" s="355">
        <f t="shared" si="0"/>
        <v>-4.2588446180573527</v>
      </c>
      <c r="F7" s="355">
        <f t="shared" si="0"/>
        <v>6.6520286450735426</v>
      </c>
      <c r="G7" s="125"/>
      <c r="H7" s="125"/>
    </row>
    <row r="8" spans="1:30" ht="16.5">
      <c r="A8" s="269" t="s">
        <v>262</v>
      </c>
      <c r="B8" s="355">
        <v>1611731.7722593001</v>
      </c>
      <c r="C8" s="355">
        <v>1592985.5310723002</v>
      </c>
      <c r="D8" s="355">
        <v>1804122.7348253001</v>
      </c>
      <c r="E8" s="355">
        <f t="shared" si="0"/>
        <v>-1.1631117230332819</v>
      </c>
      <c r="F8" s="355">
        <f t="shared" si="0"/>
        <v>13.254182140052166</v>
      </c>
      <c r="G8" s="125"/>
      <c r="H8" s="125"/>
    </row>
    <row r="9" spans="1:30" ht="16.5">
      <c r="A9" s="268" t="s">
        <v>259</v>
      </c>
      <c r="B9" s="355">
        <v>1027847.5427481</v>
      </c>
      <c r="C9" s="355">
        <v>996682.1641384</v>
      </c>
      <c r="D9" s="355">
        <v>1071198.9399096998</v>
      </c>
      <c r="E9" s="355">
        <f t="shared" si="0"/>
        <v>-3.0321012906617284</v>
      </c>
      <c r="F9" s="355">
        <f t="shared" si="0"/>
        <v>7.4764833216130739</v>
      </c>
      <c r="G9" s="125"/>
      <c r="H9" s="125"/>
    </row>
    <row r="10" spans="1:30" ht="16.5">
      <c r="A10" s="268" t="s">
        <v>260</v>
      </c>
      <c r="B10" s="355">
        <v>222715.93298070002</v>
      </c>
      <c r="C10" s="355">
        <v>298774.64433409995</v>
      </c>
      <c r="D10" s="355">
        <v>341104.59716629999</v>
      </c>
      <c r="E10" s="355">
        <f t="shared" si="0"/>
        <v>34.150547890972376</v>
      </c>
      <c r="F10" s="355">
        <f t="shared" si="0"/>
        <v>14.167853141133776</v>
      </c>
      <c r="G10" s="125"/>
      <c r="H10" s="125"/>
    </row>
    <row r="11" spans="1:30" ht="16.5">
      <c r="A11" s="268" t="s">
        <v>261</v>
      </c>
      <c r="B11" s="355">
        <v>361168.2965305</v>
      </c>
      <c r="C11" s="355">
        <v>297528.72259979998</v>
      </c>
      <c r="D11" s="355">
        <v>391819.19774919999</v>
      </c>
      <c r="E11" s="355">
        <f t="shared" si="0"/>
        <v>-17.620476254987622</v>
      </c>
      <c r="F11" s="355">
        <f t="shared" si="0"/>
        <v>31.691217683285061</v>
      </c>
      <c r="G11" s="125"/>
      <c r="H11" s="162"/>
    </row>
    <row r="12" spans="1:30" ht="16.5">
      <c r="A12" s="267" t="s">
        <v>263</v>
      </c>
      <c r="B12" s="355">
        <v>-1454591.0765832001</v>
      </c>
      <c r="C12" s="355">
        <v>-1440604.925452</v>
      </c>
      <c r="D12" s="355">
        <v>-1527092.5327924001</v>
      </c>
      <c r="E12" s="355">
        <f t="shared" si="0"/>
        <v>-0.96151773212119451</v>
      </c>
      <c r="F12" s="355">
        <f t="shared" si="0"/>
        <v>6.0035618240902551</v>
      </c>
      <c r="G12" s="125"/>
      <c r="H12" s="125"/>
    </row>
    <row r="13" spans="1:30" ht="16.5">
      <c r="A13" s="268" t="s">
        <v>259</v>
      </c>
      <c r="B13" s="355">
        <v>-921161.13838509994</v>
      </c>
      <c r="C13" s="355">
        <v>-893505.10945069999</v>
      </c>
      <c r="D13" s="355">
        <v>-846514.5433449999</v>
      </c>
      <c r="E13" s="355">
        <f t="shared" si="0"/>
        <v>-3.002300876791665</v>
      </c>
      <c r="F13" s="355">
        <f t="shared" si="0"/>
        <v>-5.259126736789284</v>
      </c>
      <c r="G13" s="125"/>
      <c r="H13" s="125"/>
    </row>
    <row r="14" spans="1:30" ht="16.5">
      <c r="A14" s="268" t="s">
        <v>260</v>
      </c>
      <c r="B14" s="355">
        <v>-220950.14664399999</v>
      </c>
      <c r="C14" s="355">
        <v>-296186.03060420003</v>
      </c>
      <c r="D14" s="355">
        <v>-338474.56787620002</v>
      </c>
      <c r="E14" s="355">
        <f t="shared" si="0"/>
        <v>34.051067674293876</v>
      </c>
      <c r="F14" s="355">
        <f t="shared" si="0"/>
        <v>14.277694726430596</v>
      </c>
      <c r="G14" s="125"/>
      <c r="H14" s="125"/>
    </row>
    <row r="15" spans="1:30" ht="16.5">
      <c r="A15" s="268" t="s">
        <v>261</v>
      </c>
      <c r="B15" s="355">
        <v>-312479.7915541</v>
      </c>
      <c r="C15" s="355">
        <v>-250913.7853972</v>
      </c>
      <c r="D15" s="355">
        <v>-342103.42157100001</v>
      </c>
      <c r="E15" s="355">
        <f t="shared" si="0"/>
        <v>-19.702396065583969</v>
      </c>
      <c r="F15" s="355">
        <f t="shared" si="0"/>
        <v>36.343015601731707</v>
      </c>
      <c r="G15" s="125"/>
      <c r="H15" s="125"/>
    </row>
    <row r="16" spans="1:30" ht="16.5">
      <c r="A16" s="269" t="s">
        <v>264</v>
      </c>
      <c r="B16" s="355">
        <v>1768872.4679354001</v>
      </c>
      <c r="C16" s="355">
        <v>1745366.1366927</v>
      </c>
      <c r="D16" s="355">
        <v>2081152.9368582</v>
      </c>
      <c r="E16" s="355">
        <f t="shared" si="0"/>
        <v>-1.3288878462864204</v>
      </c>
      <c r="F16" s="355">
        <f t="shared" si="0"/>
        <v>19.238759885750014</v>
      </c>
      <c r="G16" s="125"/>
      <c r="H16" s="125"/>
    </row>
    <row r="17" spans="1:7" ht="16.5">
      <c r="A17" s="268" t="s">
        <v>259</v>
      </c>
      <c r="B17" s="355">
        <v>1134533.9471111002</v>
      </c>
      <c r="C17" s="355">
        <v>1099859.2188261</v>
      </c>
      <c r="D17" s="355">
        <v>1295883.3364743998</v>
      </c>
      <c r="E17" s="355">
        <f t="shared" si="0"/>
        <v>-3.0562971141845168</v>
      </c>
      <c r="F17" s="355">
        <f t="shared" si="0"/>
        <v>17.82265532651715</v>
      </c>
    </row>
    <row r="18" spans="1:7" ht="16.5">
      <c r="A18" s="268" t="s">
        <v>260</v>
      </c>
      <c r="B18" s="355">
        <v>224481.71931739998</v>
      </c>
      <c r="C18" s="355">
        <v>301363.25806409999</v>
      </c>
      <c r="D18" s="355">
        <v>343734.62645639997</v>
      </c>
      <c r="E18" s="355">
        <f t="shared" si="0"/>
        <v>34.248463073287212</v>
      </c>
      <c r="F18" s="355">
        <f t="shared" si="0"/>
        <v>14.059898563775008</v>
      </c>
      <c r="G18" s="172"/>
    </row>
    <row r="19" spans="1:7" ht="16.5">
      <c r="A19" s="268" t="s">
        <v>261</v>
      </c>
      <c r="B19" s="355">
        <v>409856.8015069</v>
      </c>
      <c r="C19" s="355">
        <v>344143.65980240004</v>
      </c>
      <c r="D19" s="355">
        <v>441534.97392739996</v>
      </c>
      <c r="E19" s="355">
        <f>IFERROR(C19/B19*100-100,0)</f>
        <v>-16.033195365526637</v>
      </c>
      <c r="F19" s="355">
        <f t="shared" si="0"/>
        <v>28.299610163069673</v>
      </c>
    </row>
    <row r="20" spans="1:7" ht="16.5">
      <c r="A20" s="273" t="s">
        <v>265</v>
      </c>
      <c r="B20" s="355">
        <v>771327</v>
      </c>
      <c r="C20" s="355">
        <v>741297</v>
      </c>
      <c r="D20" s="355">
        <v>839266</v>
      </c>
      <c r="E20" s="355">
        <f t="shared" ref="E20:F22" si="1">IFERROR(C20/B20*100-100,0)</f>
        <v>-3.8932903943463657</v>
      </c>
      <c r="F20" s="355">
        <f t="shared" si="0"/>
        <v>13.215890527008739</v>
      </c>
    </row>
    <row r="21" spans="1:7" ht="16.5">
      <c r="A21" s="269" t="s">
        <v>266</v>
      </c>
      <c r="B21" s="355">
        <v>1240686.4144137052</v>
      </c>
      <c r="C21" s="355">
        <v>1445315.0904247544</v>
      </c>
      <c r="D21" s="355">
        <v>1723270.0629754942</v>
      </c>
      <c r="E21" s="355">
        <f t="shared" si="1"/>
        <v>16.493182615185461</v>
      </c>
      <c r="F21" s="355">
        <f t="shared" si="1"/>
        <v>19.231444713488273</v>
      </c>
    </row>
    <row r="22" spans="1:7" ht="15.75">
      <c r="A22" s="274" t="s">
        <v>446</v>
      </c>
      <c r="B22" s="275">
        <v>7977.8350000000009</v>
      </c>
      <c r="C22" s="275">
        <v>8474.6569999999992</v>
      </c>
      <c r="D22" s="355">
        <v>12018.968000000001</v>
      </c>
      <c r="E22" s="355">
        <f t="shared" si="1"/>
        <v>6.2275291479455035</v>
      </c>
      <c r="F22" s="355">
        <f t="shared" si="1"/>
        <v>41.822471399137498</v>
      </c>
    </row>
    <row r="23" spans="1:7" ht="15.75">
      <c r="A23" s="163" t="s">
        <v>447</v>
      </c>
      <c r="B23" s="161"/>
      <c r="C23" s="161"/>
      <c r="D23" s="125"/>
      <c r="E23" s="161"/>
      <c r="F23" s="161"/>
    </row>
    <row r="24" spans="1:7" ht="15.75">
      <c r="A24" s="161"/>
      <c r="B24" s="125"/>
      <c r="C24" s="125"/>
      <c r="D24" s="125"/>
      <c r="E24" s="125"/>
      <c r="F24" s="125"/>
    </row>
    <row r="25" spans="1:7" s="64" customFormat="1" ht="15.75">
      <c r="A25" s="63" t="s">
        <v>237</v>
      </c>
    </row>
  </sheetData>
  <customSheetViews>
    <customSheetView guid="{57D09834-7566-4B23-A236-55447A728EAF}">
      <selection activeCell="F6" sqref="F6"/>
      <pageMargins left="0.7" right="0.7" top="0.75" bottom="0.75" header="0.3" footer="0.3"/>
    </customSheetView>
    <customSheetView guid="{5D933180-90A2-4635-8406-162CDBA83F77}">
      <selection activeCell="F6" sqref="F6"/>
      <pageMargins left="0.7" right="0.7" top="0.75" bottom="0.75" header="0.3" footer="0.3"/>
    </customSheetView>
    <customSheetView guid="{62EA56A0-18BB-45A4-9B93-8F9305D00B2F}">
      <selection activeCell="I22" sqref="I22"/>
      <pageMargins left="0.7" right="0.7" top="0.75" bottom="0.75" header="0.3" footer="0.3"/>
    </customSheetView>
  </customSheetViews>
  <mergeCells count="2">
    <mergeCell ref="A1:D1"/>
    <mergeCell ref="A2:D2"/>
  </mergeCells>
  <hyperlinks>
    <hyperlink ref="B3" r:id="rId1" display="cf=j=@)^&amp;÷^*                        -;fpg–kf}if_ "/>
  </hyperlinks>
  <pageMargins left="0.35" right="0.37" top="0.75" bottom="0.75" header="0.3" footer="0.3"/>
  <pageSetup paperSize="9" scale="91"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  <pageSetUpPr fitToPage="1"/>
  </sheetPr>
  <dimension ref="A1:G14"/>
  <sheetViews>
    <sheetView view="pageBreakPreview" zoomScale="115" zoomScaleSheetLayoutView="115" workbookViewId="0">
      <selection activeCell="E17" sqref="E17"/>
    </sheetView>
  </sheetViews>
  <sheetFormatPr defaultColWidth="9.140625" defaultRowHeight="28.5"/>
  <cols>
    <col min="1" max="1" width="12.7109375" style="111" bestFit="1" customWidth="1"/>
    <col min="2" max="2" width="10.7109375" style="57" bestFit="1" customWidth="1"/>
    <col min="3" max="3" width="17" style="70" customWidth="1"/>
    <col min="4" max="4" width="16.85546875" style="70" bestFit="1" customWidth="1"/>
    <col min="5" max="5" width="20" style="70" bestFit="1" customWidth="1"/>
    <col min="6" max="6" width="9.140625" style="70"/>
    <col min="7" max="7" width="16.140625" style="70" bestFit="1" customWidth="1"/>
    <col min="8" max="8" width="13.7109375" style="70" customWidth="1"/>
    <col min="9" max="16384" width="9.140625" style="70"/>
  </cols>
  <sheetData>
    <row r="1" spans="1:7" ht="19.5">
      <c r="A1" s="795" t="s">
        <v>303</v>
      </c>
      <c r="B1" s="795"/>
      <c r="C1" s="795"/>
      <c r="D1" s="795"/>
      <c r="E1" s="795"/>
    </row>
    <row r="2" spans="1:7" ht="19.5">
      <c r="A2" s="796" t="s">
        <v>564</v>
      </c>
      <c r="B2" s="796"/>
      <c r="C2" s="796"/>
      <c r="D2" s="796"/>
      <c r="E2" s="796"/>
    </row>
    <row r="3" spans="1:7" s="111" customFormat="1">
      <c r="A3" s="222" t="s">
        <v>297</v>
      </c>
      <c r="B3" s="221" t="s">
        <v>298</v>
      </c>
      <c r="C3" s="445" t="s">
        <v>502</v>
      </c>
      <c r="D3" s="451" t="s">
        <v>565</v>
      </c>
      <c r="E3" s="451" t="s">
        <v>566</v>
      </c>
    </row>
    <row r="4" spans="1:7" ht="19.5">
      <c r="A4" s="797" t="s">
        <v>288</v>
      </c>
      <c r="B4" s="205" t="s">
        <v>290</v>
      </c>
      <c r="C4" s="452">
        <v>99432</v>
      </c>
      <c r="D4" s="452">
        <v>95242</v>
      </c>
      <c r="E4" s="452">
        <v>95636</v>
      </c>
      <c r="G4" s="229"/>
    </row>
    <row r="5" spans="1:7" ht="19.5">
      <c r="A5" s="798"/>
      <c r="B5" s="205" t="s">
        <v>291</v>
      </c>
      <c r="C5" s="452">
        <v>23419</v>
      </c>
      <c r="D5" s="452">
        <v>19172</v>
      </c>
      <c r="E5" s="452">
        <v>22394</v>
      </c>
    </row>
    <row r="6" spans="1:7" ht="19.5">
      <c r="A6" s="798"/>
      <c r="B6" s="205" t="s">
        <v>292</v>
      </c>
      <c r="C6" s="452">
        <v>19023</v>
      </c>
      <c r="D6" s="452">
        <v>26463</v>
      </c>
      <c r="E6" s="452">
        <v>33267</v>
      </c>
    </row>
    <row r="7" spans="1:7" ht="19.5">
      <c r="A7" s="799"/>
      <c r="B7" s="205" t="s">
        <v>141</v>
      </c>
      <c r="C7" s="452"/>
      <c r="D7" s="452"/>
      <c r="E7" s="452"/>
    </row>
    <row r="8" spans="1:7" ht="21" customHeight="1">
      <c r="A8" s="797" t="s">
        <v>289</v>
      </c>
      <c r="B8" s="205" t="s">
        <v>293</v>
      </c>
      <c r="C8" s="452">
        <v>86562</v>
      </c>
      <c r="D8" s="452">
        <v>94456</v>
      </c>
      <c r="E8" s="452">
        <v>104988</v>
      </c>
      <c r="G8" s="229"/>
    </row>
    <row r="9" spans="1:7" ht="19.5">
      <c r="A9" s="798"/>
      <c r="B9" s="205" t="s">
        <v>294</v>
      </c>
      <c r="C9" s="452">
        <v>9153</v>
      </c>
      <c r="D9" s="452">
        <v>11434</v>
      </c>
      <c r="E9" s="452">
        <v>12895</v>
      </c>
    </row>
    <row r="10" spans="1:7" ht="19.5">
      <c r="A10" s="799"/>
      <c r="B10" s="205" t="s">
        <v>141</v>
      </c>
      <c r="C10" s="452">
        <v>5324</v>
      </c>
      <c r="D10" s="452">
        <v>2385</v>
      </c>
      <c r="E10" s="452">
        <v>1737</v>
      </c>
    </row>
    <row r="11" spans="1:7" ht="19.5">
      <c r="A11" s="793" t="s">
        <v>448</v>
      </c>
      <c r="B11" s="205" t="s">
        <v>295</v>
      </c>
      <c r="C11" s="452">
        <v>112910</v>
      </c>
      <c r="D11" s="453">
        <v>118090</v>
      </c>
      <c r="E11" s="453">
        <v>126822</v>
      </c>
    </row>
    <row r="12" spans="1:7" ht="19.5">
      <c r="A12" s="794"/>
      <c r="B12" s="205" t="s">
        <v>296</v>
      </c>
      <c r="C12" s="452">
        <v>117030</v>
      </c>
      <c r="D12" s="453">
        <v>125760</v>
      </c>
      <c r="E12" s="453">
        <v>140582</v>
      </c>
    </row>
    <row r="13" spans="1:7" ht="19.5">
      <c r="A13" s="163" t="s">
        <v>567</v>
      </c>
      <c r="B13" s="163"/>
      <c r="C13" s="161"/>
      <c r="D13" s="161"/>
      <c r="E13" s="161"/>
    </row>
    <row r="14" spans="1:7" ht="19.5">
      <c r="A14" s="792" t="s">
        <v>547</v>
      </c>
      <c r="B14" s="792"/>
      <c r="C14" s="792"/>
      <c r="D14" s="792"/>
      <c r="E14" s="792"/>
    </row>
  </sheetData>
  <mergeCells count="6">
    <mergeCell ref="A14:E14"/>
    <mergeCell ref="A11:A12"/>
    <mergeCell ref="A1:E1"/>
    <mergeCell ref="A2:E2"/>
    <mergeCell ref="A4:A7"/>
    <mergeCell ref="A8:A10"/>
  </mergeCells>
  <hyperlinks>
    <hyperlink ref="E3" r:id="rId1"/>
    <hyperlink ref="D3" r:id="rId2"/>
  </hyperlinks>
  <pageMargins left="1.2" right="0.7" top="0.75" bottom="0.75" header="0.3" footer="0.3"/>
  <pageSetup orientation="portrait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1"/>
  <sheetViews>
    <sheetView tabSelected="1" zoomScale="89" zoomScaleNormal="89" workbookViewId="0">
      <selection activeCell="O47" sqref="O47"/>
    </sheetView>
  </sheetViews>
  <sheetFormatPr defaultRowHeight="15"/>
  <cols>
    <col min="1" max="1" width="6.85546875" bestFit="1" customWidth="1"/>
    <col min="2" max="2" width="47.28515625" bestFit="1" customWidth="1"/>
    <col min="3" max="3" width="14.7109375" bestFit="1" customWidth="1"/>
    <col min="4" max="4" width="22.5703125" bestFit="1" customWidth="1"/>
    <col min="5" max="5" width="18.140625" bestFit="1" customWidth="1"/>
    <col min="6" max="6" width="14.7109375" bestFit="1" customWidth="1"/>
    <col min="7" max="7" width="22.5703125" bestFit="1" customWidth="1"/>
    <col min="8" max="8" width="18.140625" bestFit="1" customWidth="1"/>
  </cols>
  <sheetData>
    <row r="1" spans="1:11" ht="23.25">
      <c r="A1" s="606"/>
      <c r="B1" s="801" t="s">
        <v>552</v>
      </c>
      <c r="C1" s="801"/>
      <c r="D1" s="801"/>
      <c r="E1" s="801"/>
      <c r="F1" s="801"/>
      <c r="G1" s="801"/>
      <c r="H1" s="801"/>
    </row>
    <row r="2" spans="1:11" ht="22.5">
      <c r="A2" s="801" t="s">
        <v>593</v>
      </c>
      <c r="B2" s="801"/>
      <c r="C2" s="801"/>
      <c r="D2" s="801"/>
      <c r="E2" s="801"/>
      <c r="F2" s="801"/>
      <c r="G2" s="801"/>
      <c r="H2" s="801"/>
    </row>
    <row r="3" spans="1:11" ht="15.75">
      <c r="A3" s="607"/>
      <c r="B3" s="589"/>
      <c r="C3" s="803" t="s">
        <v>589</v>
      </c>
      <c r="D3" s="803"/>
      <c r="E3" s="803"/>
      <c r="F3" s="803" t="s">
        <v>590</v>
      </c>
      <c r="G3" s="803"/>
      <c r="H3" s="803"/>
    </row>
    <row r="4" spans="1:11" s="587" customFormat="1" ht="30">
      <c r="A4" s="590" t="s">
        <v>575</v>
      </c>
      <c r="B4" s="591" t="s">
        <v>568</v>
      </c>
      <c r="C4" s="592" t="s">
        <v>599</v>
      </c>
      <c r="D4" s="593" t="s">
        <v>576</v>
      </c>
      <c r="E4" s="593" t="s">
        <v>577</v>
      </c>
      <c r="F4" s="592" t="s">
        <v>599</v>
      </c>
      <c r="G4" s="593" t="s">
        <v>576</v>
      </c>
      <c r="H4" s="593" t="s">
        <v>577</v>
      </c>
      <c r="K4" s="115"/>
    </row>
    <row r="5" spans="1:11" ht="18">
      <c r="A5" s="594">
        <v>1</v>
      </c>
      <c r="B5" s="599" t="s">
        <v>526</v>
      </c>
      <c r="C5" s="605">
        <v>2148</v>
      </c>
      <c r="D5" s="605">
        <v>41.58</v>
      </c>
      <c r="E5" s="605">
        <v>40.619999999999997</v>
      </c>
      <c r="F5" s="605">
        <v>2291.5100000000002</v>
      </c>
      <c r="G5" s="605">
        <v>44.23</v>
      </c>
      <c r="H5" s="605">
        <v>43.33</v>
      </c>
    </row>
    <row r="6" spans="1:11" ht="18">
      <c r="A6" s="594">
        <v>2</v>
      </c>
      <c r="B6" s="600" t="s">
        <v>527</v>
      </c>
      <c r="C6" s="605">
        <v>1343.92</v>
      </c>
      <c r="D6" s="605">
        <v>72.22</v>
      </c>
      <c r="E6" s="605">
        <v>70.87</v>
      </c>
      <c r="F6" s="605">
        <v>1547.08</v>
      </c>
      <c r="G6" s="605">
        <v>82.27</v>
      </c>
      <c r="H6" s="605">
        <v>81.58</v>
      </c>
    </row>
    <row r="7" spans="1:11" ht="18">
      <c r="A7" s="594">
        <v>3</v>
      </c>
      <c r="B7" s="600" t="s">
        <v>528</v>
      </c>
      <c r="C7" s="605">
        <v>2005.3</v>
      </c>
      <c r="D7" s="605">
        <v>74.36</v>
      </c>
      <c r="E7" s="605">
        <v>72.39</v>
      </c>
      <c r="F7" s="605">
        <v>2058.56</v>
      </c>
      <c r="G7" s="605">
        <v>74.760000000000005</v>
      </c>
      <c r="H7" s="605">
        <v>69.55</v>
      </c>
    </row>
    <row r="8" spans="1:11" ht="18">
      <c r="A8" s="594">
        <v>4</v>
      </c>
      <c r="B8" s="600" t="s">
        <v>529</v>
      </c>
      <c r="C8" s="605">
        <v>1530</v>
      </c>
      <c r="D8" s="605">
        <v>34.4</v>
      </c>
      <c r="E8" s="605">
        <v>30.96</v>
      </c>
      <c r="F8" s="605">
        <v>1650.27</v>
      </c>
      <c r="G8" s="605">
        <v>36.83</v>
      </c>
      <c r="H8" s="605">
        <v>33.39</v>
      </c>
    </row>
    <row r="9" spans="1:11" ht="18">
      <c r="A9" s="594">
        <v>5</v>
      </c>
      <c r="B9" s="600" t="s">
        <v>530</v>
      </c>
      <c r="C9" s="605">
        <v>776.55</v>
      </c>
      <c r="D9" s="605">
        <v>22.18</v>
      </c>
      <c r="E9" s="605">
        <v>22.17</v>
      </c>
      <c r="F9" s="605">
        <v>929</v>
      </c>
      <c r="G9" s="605">
        <v>26.6</v>
      </c>
      <c r="H9" s="605">
        <v>26.5</v>
      </c>
    </row>
    <row r="10" spans="1:11" ht="18">
      <c r="A10" s="594">
        <v>6</v>
      </c>
      <c r="B10" s="601" t="s">
        <v>531</v>
      </c>
      <c r="C10" s="605">
        <v>1649</v>
      </c>
      <c r="D10" s="605">
        <v>65.8</v>
      </c>
      <c r="E10" s="605">
        <v>49.7</v>
      </c>
      <c r="F10" s="605">
        <v>1819</v>
      </c>
      <c r="G10" s="605">
        <v>67.5</v>
      </c>
      <c r="H10" s="605">
        <v>55.12</v>
      </c>
    </row>
    <row r="11" spans="1:11" ht="22.5">
      <c r="A11" s="594">
        <v>7</v>
      </c>
      <c r="B11" s="600" t="s">
        <v>598</v>
      </c>
      <c r="C11" s="602"/>
      <c r="D11" s="605" t="s">
        <v>532</v>
      </c>
      <c r="E11" s="605" t="s">
        <v>532</v>
      </c>
      <c r="F11" s="605" t="s">
        <v>532</v>
      </c>
      <c r="G11" s="605" t="s">
        <v>532</v>
      </c>
      <c r="H11" s="605" t="s">
        <v>532</v>
      </c>
    </row>
    <row r="12" spans="1:11" ht="22.5">
      <c r="A12" s="594">
        <v>8</v>
      </c>
      <c r="B12" s="601" t="s">
        <v>596</v>
      </c>
      <c r="C12" s="605">
        <v>4288</v>
      </c>
      <c r="D12" s="605"/>
      <c r="E12" s="605">
        <v>16.55</v>
      </c>
      <c r="F12" s="605"/>
      <c r="G12" s="605"/>
      <c r="H12" s="605">
        <v>16.55</v>
      </c>
    </row>
    <row r="13" spans="1:11" ht="18">
      <c r="A13" s="594">
        <v>9</v>
      </c>
      <c r="B13" s="601" t="s">
        <v>592</v>
      </c>
      <c r="C13" s="605">
        <v>747.77</v>
      </c>
      <c r="D13" s="605">
        <v>8.8000000000000007</v>
      </c>
      <c r="E13" s="605">
        <v>8.8000000000000007</v>
      </c>
      <c r="F13" s="605">
        <v>981.54</v>
      </c>
      <c r="G13" s="605">
        <v>11.27</v>
      </c>
      <c r="H13" s="605">
        <v>11.27</v>
      </c>
    </row>
    <row r="14" spans="1:11" ht="22.5">
      <c r="A14" s="594">
        <v>10</v>
      </c>
      <c r="B14" s="601" t="s">
        <v>597</v>
      </c>
      <c r="C14" s="605"/>
      <c r="D14" s="605"/>
      <c r="E14" s="605"/>
      <c r="F14" s="605"/>
      <c r="G14" s="605"/>
      <c r="H14" s="605"/>
    </row>
    <row r="15" spans="1:11" ht="18">
      <c r="A15" s="594">
        <v>11</v>
      </c>
      <c r="B15" s="601" t="s">
        <v>533</v>
      </c>
      <c r="C15" s="605">
        <v>663</v>
      </c>
      <c r="D15" s="605">
        <v>100</v>
      </c>
      <c r="E15" s="605">
        <v>100</v>
      </c>
      <c r="F15" s="605">
        <v>682</v>
      </c>
      <c r="G15" s="605">
        <v>100</v>
      </c>
      <c r="H15" s="605">
        <v>100</v>
      </c>
    </row>
    <row r="16" spans="1:11" ht="18">
      <c r="A16" s="594">
        <v>12</v>
      </c>
      <c r="B16" s="601" t="s">
        <v>534</v>
      </c>
      <c r="C16" s="605">
        <v>2200</v>
      </c>
      <c r="D16" s="605">
        <v>99.6</v>
      </c>
      <c r="E16" s="605">
        <v>92.1</v>
      </c>
      <c r="F16" s="605">
        <v>2175.6</v>
      </c>
      <c r="G16" s="605">
        <v>98.8</v>
      </c>
      <c r="H16" s="605">
        <v>98.8</v>
      </c>
    </row>
    <row r="17" spans="1:8" ht="18">
      <c r="A17" s="594">
        <v>13</v>
      </c>
      <c r="B17" s="601" t="s">
        <v>535</v>
      </c>
      <c r="C17" s="605">
        <v>98.55</v>
      </c>
      <c r="D17" s="605">
        <v>0</v>
      </c>
      <c r="E17" s="605">
        <v>9.5</v>
      </c>
      <c r="F17" s="605">
        <v>98.79</v>
      </c>
      <c r="G17" s="605">
        <v>0</v>
      </c>
      <c r="H17" s="605">
        <v>10</v>
      </c>
    </row>
    <row r="18" spans="1:8">
      <c r="A18" s="590">
        <v>14</v>
      </c>
      <c r="B18" s="802" t="s">
        <v>536</v>
      </c>
      <c r="C18" s="802"/>
      <c r="D18" s="802"/>
      <c r="E18" s="802"/>
      <c r="F18" s="802"/>
      <c r="G18" s="802"/>
      <c r="H18" s="802"/>
    </row>
    <row r="19" spans="1:8" ht="18">
      <c r="A19" s="596"/>
      <c r="B19" s="601" t="s">
        <v>569</v>
      </c>
      <c r="C19" s="605">
        <v>3218.91</v>
      </c>
      <c r="D19" s="605">
        <v>45.7</v>
      </c>
      <c r="E19" s="605">
        <v>45.58</v>
      </c>
      <c r="F19" s="605">
        <v>3323.8</v>
      </c>
      <c r="G19" s="605">
        <v>48</v>
      </c>
      <c r="H19" s="605">
        <v>46.06</v>
      </c>
    </row>
    <row r="20" spans="1:8" ht="18">
      <c r="A20" s="596"/>
      <c r="B20" s="601" t="s">
        <v>570</v>
      </c>
      <c r="C20" s="605"/>
      <c r="D20" s="605">
        <v>3.4</v>
      </c>
      <c r="E20" s="605">
        <v>3.38</v>
      </c>
      <c r="F20" s="605"/>
      <c r="G20" s="605">
        <v>3.4</v>
      </c>
      <c r="H20" s="605">
        <v>3.38</v>
      </c>
    </row>
    <row r="21" spans="1:8" ht="18">
      <c r="A21" s="594">
        <v>15</v>
      </c>
      <c r="B21" s="601" t="s">
        <v>537</v>
      </c>
      <c r="C21" s="605">
        <v>6400</v>
      </c>
      <c r="D21" s="605">
        <v>66.900000000000006</v>
      </c>
      <c r="E21" s="605">
        <v>62.8</v>
      </c>
      <c r="F21" s="605">
        <v>7028.63</v>
      </c>
      <c r="G21" s="605">
        <v>72.75</v>
      </c>
      <c r="H21" s="605">
        <v>68.959999999999994</v>
      </c>
    </row>
    <row r="22" spans="1:8" ht="18">
      <c r="A22" s="594">
        <v>16</v>
      </c>
      <c r="B22" s="603" t="s">
        <v>538</v>
      </c>
      <c r="C22" s="605">
        <v>6896</v>
      </c>
      <c r="D22" s="605">
        <v>77.319999999999993</v>
      </c>
      <c r="E22" s="605">
        <v>81.77</v>
      </c>
      <c r="F22" s="605">
        <v>7110</v>
      </c>
      <c r="G22" s="605">
        <v>81.73</v>
      </c>
      <c r="H22" s="605">
        <v>84.31</v>
      </c>
    </row>
    <row r="23" spans="1:8" ht="18">
      <c r="A23" s="597">
        <v>17</v>
      </c>
      <c r="B23" s="802" t="s">
        <v>578</v>
      </c>
      <c r="C23" s="802"/>
      <c r="D23" s="802"/>
      <c r="E23" s="802"/>
      <c r="F23" s="802"/>
      <c r="G23" s="802"/>
      <c r="H23" s="802"/>
    </row>
    <row r="24" spans="1:8" ht="18">
      <c r="A24" s="594"/>
      <c r="B24" s="603" t="s">
        <v>579</v>
      </c>
      <c r="C24" s="605">
        <v>549</v>
      </c>
      <c r="D24" s="605">
        <v>48</v>
      </c>
      <c r="E24" s="605">
        <v>46.1</v>
      </c>
      <c r="F24" s="605">
        <v>668</v>
      </c>
      <c r="G24" s="605">
        <v>45</v>
      </c>
      <c r="H24" s="605">
        <v>41.25</v>
      </c>
    </row>
    <row r="25" spans="1:8" ht="30">
      <c r="A25" s="594"/>
      <c r="B25" s="604" t="s">
        <v>580</v>
      </c>
      <c r="C25" s="605">
        <v>50.7</v>
      </c>
      <c r="D25" s="605">
        <v>80.849999999999994</v>
      </c>
      <c r="E25" s="605">
        <v>80.599999999999994</v>
      </c>
      <c r="F25" s="605">
        <v>55.92</v>
      </c>
      <c r="G25" s="605">
        <v>100</v>
      </c>
      <c r="H25" s="605">
        <v>88.91</v>
      </c>
    </row>
    <row r="26" spans="1:8" ht="18">
      <c r="A26" s="597">
        <v>18</v>
      </c>
      <c r="B26" s="802" t="s">
        <v>581</v>
      </c>
      <c r="C26" s="802"/>
      <c r="D26" s="802"/>
      <c r="E26" s="802"/>
      <c r="F26" s="802"/>
      <c r="G26" s="802"/>
      <c r="H26" s="802"/>
    </row>
    <row r="27" spans="1:8" ht="18">
      <c r="A27" s="596"/>
      <c r="B27" s="603" t="s">
        <v>539</v>
      </c>
      <c r="C27" s="605">
        <v>1177</v>
      </c>
      <c r="D27" s="605">
        <v>65</v>
      </c>
      <c r="E27" s="605">
        <v>58.85</v>
      </c>
      <c r="F27" s="605">
        <v>1413</v>
      </c>
      <c r="G27" s="605">
        <v>79.849999999999994</v>
      </c>
      <c r="H27" s="605">
        <v>70.650000000000006</v>
      </c>
    </row>
    <row r="28" spans="1:8" ht="18">
      <c r="A28" s="596"/>
      <c r="B28" s="603" t="s">
        <v>540</v>
      </c>
      <c r="C28" s="605">
        <v>653.74</v>
      </c>
      <c r="D28" s="605">
        <v>80</v>
      </c>
      <c r="E28" s="605">
        <v>84</v>
      </c>
      <c r="F28" s="605">
        <v>820.15</v>
      </c>
      <c r="G28" s="605">
        <v>85</v>
      </c>
      <c r="H28" s="605">
        <v>82</v>
      </c>
    </row>
    <row r="29" spans="1:8" ht="18">
      <c r="A29" s="597">
        <v>19</v>
      </c>
      <c r="B29" s="802" t="s">
        <v>582</v>
      </c>
      <c r="C29" s="802"/>
      <c r="D29" s="802"/>
      <c r="E29" s="802"/>
      <c r="F29" s="802"/>
      <c r="G29" s="802"/>
      <c r="H29" s="802"/>
    </row>
    <row r="30" spans="1:8" ht="18">
      <c r="A30" s="594"/>
      <c r="B30" s="603" t="s">
        <v>583</v>
      </c>
      <c r="C30" s="605">
        <v>26.7</v>
      </c>
      <c r="D30" s="605">
        <v>3</v>
      </c>
      <c r="E30" s="605">
        <v>2.73</v>
      </c>
      <c r="F30" s="605"/>
      <c r="G30" s="605"/>
      <c r="H30" s="605"/>
    </row>
    <row r="31" spans="1:8" ht="18">
      <c r="A31" s="594"/>
      <c r="B31" s="603" t="s">
        <v>584</v>
      </c>
      <c r="C31" s="605">
        <v>172.05</v>
      </c>
      <c r="D31" s="605">
        <v>30</v>
      </c>
      <c r="E31" s="605">
        <v>25.83</v>
      </c>
      <c r="F31" s="605">
        <v>203</v>
      </c>
      <c r="G31" s="605">
        <v>36</v>
      </c>
      <c r="H31" s="605">
        <v>30.61</v>
      </c>
    </row>
    <row r="32" spans="1:8" ht="30">
      <c r="A32" s="594"/>
      <c r="B32" s="603" t="s">
        <v>588</v>
      </c>
      <c r="C32" s="605">
        <v>53.37</v>
      </c>
      <c r="D32" s="605">
        <v>72.56</v>
      </c>
      <c r="E32" s="605">
        <v>46.89</v>
      </c>
      <c r="F32" s="605">
        <v>63.51</v>
      </c>
      <c r="G32" s="605">
        <v>83.9</v>
      </c>
      <c r="H32" s="605">
        <v>55.8</v>
      </c>
    </row>
    <row r="33" spans="1:8" ht="18">
      <c r="A33" s="595">
        <v>20</v>
      </c>
      <c r="B33" s="603" t="s">
        <v>587</v>
      </c>
      <c r="C33" s="605">
        <v>6709</v>
      </c>
      <c r="D33" s="605">
        <v>35.380000000000003</v>
      </c>
      <c r="E33" s="605">
        <v>36.659999999999997</v>
      </c>
      <c r="F33" s="605">
        <v>8054</v>
      </c>
      <c r="G33" s="605">
        <v>42.13</v>
      </c>
      <c r="H33" s="605">
        <v>44</v>
      </c>
    </row>
    <row r="34" spans="1:8" ht="18">
      <c r="A34" s="595">
        <v>21</v>
      </c>
      <c r="B34" s="603" t="s">
        <v>585</v>
      </c>
      <c r="C34" s="605">
        <v>3055.79</v>
      </c>
      <c r="D34" s="605">
        <v>98.45</v>
      </c>
      <c r="E34" s="605">
        <v>89.15</v>
      </c>
      <c r="F34" s="605">
        <v>3089.7</v>
      </c>
      <c r="G34" s="605">
        <v>99.5</v>
      </c>
      <c r="H34" s="605">
        <v>90.14</v>
      </c>
    </row>
    <row r="35" spans="1:8" ht="18">
      <c r="A35" s="598"/>
      <c r="B35" s="603" t="s">
        <v>586</v>
      </c>
      <c r="C35" s="605">
        <v>132.91999999999999</v>
      </c>
      <c r="D35" s="605">
        <v>8.67</v>
      </c>
      <c r="E35" s="605">
        <v>3.81</v>
      </c>
      <c r="F35" s="605">
        <v>145.30000000000001</v>
      </c>
      <c r="G35" s="605">
        <v>12.47</v>
      </c>
      <c r="H35" s="605">
        <v>4.16</v>
      </c>
    </row>
    <row r="36" spans="1:8" ht="18">
      <c r="A36" s="595">
        <v>22</v>
      </c>
      <c r="B36" s="603" t="s">
        <v>541</v>
      </c>
      <c r="C36" s="605">
        <v>1901.1</v>
      </c>
      <c r="D36" s="605">
        <v>85</v>
      </c>
      <c r="E36" s="605">
        <v>90.52</v>
      </c>
      <c r="F36" s="605">
        <v>1922.1</v>
      </c>
      <c r="G36" s="605"/>
      <c r="H36" s="605"/>
    </row>
    <row r="37" spans="1:8" ht="18">
      <c r="A37" s="595">
        <v>23</v>
      </c>
      <c r="B37" s="603" t="s">
        <v>542</v>
      </c>
      <c r="C37" s="605">
        <v>830</v>
      </c>
      <c r="D37" s="605">
        <v>88</v>
      </c>
      <c r="E37" s="605">
        <v>62.59</v>
      </c>
      <c r="F37" s="605">
        <v>875</v>
      </c>
      <c r="G37" s="605">
        <v>89</v>
      </c>
      <c r="H37" s="605">
        <v>65.98</v>
      </c>
    </row>
    <row r="38" spans="1:8" ht="18">
      <c r="A38" s="595">
        <v>24</v>
      </c>
      <c r="B38" s="603" t="s">
        <v>543</v>
      </c>
      <c r="C38" s="605">
        <v>1496.46</v>
      </c>
      <c r="D38" s="605">
        <v>6.17</v>
      </c>
      <c r="E38" s="605">
        <v>5.99</v>
      </c>
      <c r="F38" s="605">
        <v>1587.7</v>
      </c>
      <c r="G38" s="605">
        <v>6.39</v>
      </c>
      <c r="H38" s="605">
        <v>6.36</v>
      </c>
    </row>
    <row r="39" spans="1:8" ht="18">
      <c r="A39" s="608">
        <v>25</v>
      </c>
      <c r="B39" s="609" t="s">
        <v>571</v>
      </c>
      <c r="C39" s="610"/>
      <c r="D39" s="610"/>
      <c r="E39" s="610"/>
      <c r="F39" s="610"/>
      <c r="G39" s="610">
        <v>0</v>
      </c>
      <c r="H39" s="610">
        <v>0</v>
      </c>
    </row>
    <row r="40" spans="1:8" s="454" customFormat="1" ht="18">
      <c r="A40" s="595">
        <v>26</v>
      </c>
      <c r="B40" s="600" t="s">
        <v>572</v>
      </c>
      <c r="C40" s="605"/>
      <c r="D40" s="605"/>
      <c r="E40" s="605"/>
      <c r="F40" s="605"/>
      <c r="G40" s="605">
        <v>42</v>
      </c>
      <c r="H40" s="804">
        <v>37</v>
      </c>
    </row>
    <row r="41" spans="1:8" s="454" customFormat="1" ht="15.75">
      <c r="A41" s="611"/>
      <c r="B41" s="611"/>
      <c r="C41" s="611"/>
      <c r="D41" s="611"/>
      <c r="E41" s="611"/>
      <c r="F41" s="611"/>
      <c r="G41" s="800" t="s">
        <v>573</v>
      </c>
      <c r="H41" s="800"/>
    </row>
  </sheetData>
  <mergeCells count="9">
    <mergeCell ref="G41:H41"/>
    <mergeCell ref="A2:H2"/>
    <mergeCell ref="B1:H1"/>
    <mergeCell ref="B26:H26"/>
    <mergeCell ref="B29:H29"/>
    <mergeCell ref="C3:E3"/>
    <mergeCell ref="F3:H3"/>
    <mergeCell ref="B18:H18"/>
    <mergeCell ref="B23:H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  <pageSetUpPr fitToPage="1"/>
  </sheetPr>
  <dimension ref="A1:M41"/>
  <sheetViews>
    <sheetView view="pageBreakPreview" zoomScale="112" zoomScaleSheetLayoutView="112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A41" sqref="A41:B41"/>
    </sheetView>
  </sheetViews>
  <sheetFormatPr defaultColWidth="9.140625" defaultRowHeight="15"/>
  <cols>
    <col min="1" max="1" width="22.42578125" bestFit="1" customWidth="1"/>
    <col min="2" max="2" width="16.140625" bestFit="1" customWidth="1"/>
    <col min="3" max="3" width="14.5703125" customWidth="1"/>
    <col min="4" max="4" width="13.7109375" customWidth="1"/>
    <col min="5" max="5" width="13.5703125" customWidth="1"/>
    <col min="6" max="6" width="14.85546875" customWidth="1"/>
    <col min="10" max="10" width="14.28515625" customWidth="1"/>
    <col min="11" max="11" width="16.85546875" customWidth="1"/>
    <col min="12" max="12" width="14.5703125" bestFit="1" customWidth="1"/>
    <col min="13" max="13" width="14" customWidth="1"/>
    <col min="14" max="14" width="16.85546875" customWidth="1"/>
  </cols>
  <sheetData>
    <row r="1" spans="1:13" ht="18">
      <c r="A1" s="624" t="s">
        <v>275</v>
      </c>
      <c r="B1" s="624"/>
      <c r="C1" s="624"/>
      <c r="D1" s="624"/>
      <c r="E1" s="624"/>
      <c r="F1" s="624"/>
    </row>
    <row r="2" spans="1:13" ht="18">
      <c r="A2" s="624" t="s">
        <v>36</v>
      </c>
      <c r="B2" s="624"/>
      <c r="C2" s="624"/>
      <c r="D2" s="624"/>
      <c r="E2" s="624"/>
      <c r="F2" s="624"/>
    </row>
    <row r="3" spans="1:13" ht="18">
      <c r="A3" s="317"/>
      <c r="B3" s="317"/>
      <c r="C3" s="317"/>
      <c r="D3" s="317"/>
      <c r="E3" s="317"/>
      <c r="F3" s="13" t="s">
        <v>37</v>
      </c>
    </row>
    <row r="4" spans="1:13" ht="15.75">
      <c r="A4" s="625" t="s">
        <v>2</v>
      </c>
      <c r="B4" s="626" t="s">
        <v>3</v>
      </c>
      <c r="C4" s="626"/>
      <c r="D4" s="626"/>
      <c r="E4" s="626"/>
      <c r="F4" s="626"/>
    </row>
    <row r="5" spans="1:13" ht="15" customHeight="1">
      <c r="A5" s="625"/>
      <c r="B5" s="3" t="s">
        <v>4</v>
      </c>
      <c r="C5" s="3" t="s">
        <v>481</v>
      </c>
      <c r="D5" s="3" t="s">
        <v>482</v>
      </c>
      <c r="E5" s="627" t="s">
        <v>478</v>
      </c>
      <c r="F5" s="627" t="s">
        <v>479</v>
      </c>
    </row>
    <row r="6" spans="1:13" ht="30">
      <c r="A6" s="625"/>
      <c r="B6" s="369" t="s">
        <v>477</v>
      </c>
      <c r="C6" s="369" t="s">
        <v>520</v>
      </c>
      <c r="D6" s="316" t="s">
        <v>553</v>
      </c>
      <c r="E6" s="627"/>
      <c r="F6" s="627"/>
    </row>
    <row r="7" spans="1:13" ht="16.5" customHeight="1">
      <c r="A7" s="34" t="s">
        <v>9</v>
      </c>
      <c r="B7" s="5">
        <v>17498902.489208922</v>
      </c>
      <c r="C7" s="5">
        <v>17845522.311941799</v>
      </c>
      <c r="D7" s="5">
        <v>18339705.634999998</v>
      </c>
      <c r="E7" s="6">
        <f t="shared" ref="E7:F40" si="0">IFERROR(C7/B7*100-100,0)</f>
        <v>1.9808089275691714</v>
      </c>
      <c r="F7" s="6">
        <f t="shared" si="0"/>
        <v>2.7692286861646096</v>
      </c>
    </row>
    <row r="8" spans="1:13" ht="19.5" customHeight="1">
      <c r="A8" s="24" t="s">
        <v>10</v>
      </c>
      <c r="B8" s="16">
        <v>5486476.0480912244</v>
      </c>
      <c r="C8" s="16">
        <v>5724241.6564250002</v>
      </c>
      <c r="D8" s="16">
        <v>5954111.3300000001</v>
      </c>
      <c r="E8" s="7">
        <f t="shared" si="0"/>
        <v>4.3336671161900995</v>
      </c>
      <c r="F8" s="7">
        <f t="shared" si="0"/>
        <v>4.015722734503882</v>
      </c>
      <c r="G8" s="26"/>
      <c r="J8" s="641"/>
      <c r="K8" s="641"/>
      <c r="L8" s="641"/>
      <c r="M8" s="641"/>
    </row>
    <row r="9" spans="1:13" ht="19.5" customHeight="1">
      <c r="A9" s="24" t="s">
        <v>11</v>
      </c>
      <c r="B9" s="16">
        <v>3194084.4707589275</v>
      </c>
      <c r="C9" s="16">
        <v>3092696.9680758668</v>
      </c>
      <c r="D9" s="16">
        <v>3147834.53</v>
      </c>
      <c r="E9" s="7">
        <f t="shared" si="0"/>
        <v>-3.1742273446816682</v>
      </c>
      <c r="F9" s="7">
        <f t="shared" si="0"/>
        <v>1.7828310530674685</v>
      </c>
      <c r="G9" s="26"/>
      <c r="J9" s="463"/>
      <c r="K9" s="447"/>
      <c r="L9" s="378"/>
      <c r="M9" s="378"/>
    </row>
    <row r="10" spans="1:13" ht="18">
      <c r="A10" s="77" t="s">
        <v>12</v>
      </c>
      <c r="B10" s="16">
        <v>2092420.0952734647</v>
      </c>
      <c r="C10" s="16">
        <v>2160778.6807814701</v>
      </c>
      <c r="D10" s="16">
        <v>2091506.44</v>
      </c>
      <c r="E10" s="7">
        <f t="shared" si="0"/>
        <v>3.2669627701635875</v>
      </c>
      <c r="F10" s="7">
        <f t="shared" si="0"/>
        <v>-3.2058924589360061</v>
      </c>
      <c r="G10" s="26"/>
      <c r="J10" s="448"/>
      <c r="K10" s="464"/>
      <c r="L10" s="464"/>
      <c r="M10" s="464"/>
    </row>
    <row r="11" spans="1:13" ht="18">
      <c r="A11" s="24" t="s">
        <v>13</v>
      </c>
      <c r="B11" s="16">
        <v>355679.58367887483</v>
      </c>
      <c r="C11" s="16">
        <v>364554.89939608215</v>
      </c>
      <c r="D11" s="16">
        <v>314625.3</v>
      </c>
      <c r="E11" s="7">
        <f t="shared" si="0"/>
        <v>2.495312107995602</v>
      </c>
      <c r="F11" s="7">
        <f t="shared" si="0"/>
        <v>-13.69604399194607</v>
      </c>
      <c r="G11" s="26"/>
      <c r="J11" s="448"/>
      <c r="K11" s="464"/>
      <c r="L11" s="464"/>
      <c r="M11" s="464"/>
    </row>
    <row r="12" spans="1:13" ht="18">
      <c r="A12" s="24" t="s">
        <v>14</v>
      </c>
      <c r="B12" s="16">
        <v>31072.850675984097</v>
      </c>
      <c r="C12" s="16">
        <v>29525.053389348657</v>
      </c>
      <c r="D12" s="16">
        <v>25371.98</v>
      </c>
      <c r="E12" s="7">
        <f t="shared" si="0"/>
        <v>-4.9811885712556006</v>
      </c>
      <c r="F12" s="7">
        <f t="shared" si="0"/>
        <v>-14.066268855069723</v>
      </c>
      <c r="G12" s="26"/>
      <c r="J12" s="448"/>
      <c r="K12" s="464"/>
      <c r="L12" s="464"/>
      <c r="M12" s="464"/>
    </row>
    <row r="13" spans="1:13" ht="18">
      <c r="A13" s="24" t="s">
        <v>15</v>
      </c>
      <c r="B13" s="16">
        <v>20067.495730447794</v>
      </c>
      <c r="C13" s="16">
        <v>17531.328874031213</v>
      </c>
      <c r="D13" s="16">
        <v>14703.68</v>
      </c>
      <c r="E13" s="7">
        <f t="shared" si="0"/>
        <v>-12.638183112048878</v>
      </c>
      <c r="F13" s="7">
        <f t="shared" si="0"/>
        <v>-16.129118872555921</v>
      </c>
      <c r="G13" s="26"/>
      <c r="J13" s="448"/>
      <c r="K13" s="464"/>
      <c r="L13" s="464"/>
      <c r="M13" s="464"/>
    </row>
    <row r="14" spans="1:13" ht="17.25">
      <c r="A14" s="24" t="s">
        <v>16</v>
      </c>
      <c r="B14" s="16">
        <v>3313333.09</v>
      </c>
      <c r="C14" s="16">
        <v>3439783.2100000004</v>
      </c>
      <c r="D14" s="16">
        <v>3557367.51</v>
      </c>
      <c r="E14" s="7">
        <f t="shared" si="0"/>
        <v>3.8164022923514977</v>
      </c>
      <c r="F14" s="7">
        <f t="shared" si="0"/>
        <v>3.4183636822856585</v>
      </c>
      <c r="G14" s="26"/>
      <c r="J14" s="448"/>
      <c r="K14" s="465"/>
      <c r="L14" s="465"/>
      <c r="M14" s="465"/>
    </row>
    <row r="15" spans="1:13" ht="18">
      <c r="A15" s="24" t="s">
        <v>17</v>
      </c>
      <c r="B15" s="16">
        <v>2374359.1</v>
      </c>
      <c r="C15" s="16">
        <v>2322396.04</v>
      </c>
      <c r="D15" s="16">
        <v>2557352.16</v>
      </c>
      <c r="E15" s="7">
        <f t="shared" si="0"/>
        <v>-2.188508890672864</v>
      </c>
      <c r="F15" s="7">
        <f t="shared" si="0"/>
        <v>10.116970402688082</v>
      </c>
      <c r="G15" s="26"/>
      <c r="J15" s="448"/>
      <c r="K15" s="464"/>
      <c r="L15" s="464"/>
      <c r="M15" s="464"/>
    </row>
    <row r="16" spans="1:13" ht="16.5">
      <c r="A16" s="24" t="s">
        <v>18</v>
      </c>
      <c r="B16" s="16">
        <v>10143.5</v>
      </c>
      <c r="C16" s="16">
        <v>10144.25</v>
      </c>
      <c r="D16" s="16">
        <v>10246</v>
      </c>
      <c r="E16" s="7">
        <f t="shared" si="0"/>
        <v>7.3938975698695231E-3</v>
      </c>
      <c r="F16" s="7">
        <f t="shared" si="0"/>
        <v>1.0030312738743561</v>
      </c>
      <c r="G16" s="26"/>
    </row>
    <row r="17" spans="1:7" ht="16.5">
      <c r="A17" s="24" t="s">
        <v>19</v>
      </c>
      <c r="B17" s="16">
        <v>1587</v>
      </c>
      <c r="C17" s="16">
        <v>925</v>
      </c>
      <c r="D17" s="16">
        <v>1201.2</v>
      </c>
      <c r="E17" s="7">
        <f t="shared" si="0"/>
        <v>-41.71392564587272</v>
      </c>
      <c r="F17" s="7">
        <f t="shared" si="0"/>
        <v>29.859459459459458</v>
      </c>
      <c r="G17" s="26"/>
    </row>
    <row r="18" spans="1:7" ht="16.5">
      <c r="A18" s="24" t="s">
        <v>20</v>
      </c>
      <c r="B18" s="16">
        <v>35692.57</v>
      </c>
      <c r="C18" s="16">
        <v>32864.49</v>
      </c>
      <c r="D18" s="16">
        <v>40089.58</v>
      </c>
      <c r="E18" s="7">
        <f t="shared" si="0"/>
        <v>-7.9234417695335537</v>
      </c>
      <c r="F18" s="7">
        <f t="shared" si="0"/>
        <v>21.984488425044788</v>
      </c>
      <c r="G18" s="26"/>
    </row>
    <row r="19" spans="1:7" ht="16.5">
      <c r="A19" s="24" t="s">
        <v>21</v>
      </c>
      <c r="B19" s="16">
        <v>264182.66500000004</v>
      </c>
      <c r="C19" s="16">
        <v>344475.36500000005</v>
      </c>
      <c r="D19" s="16">
        <v>338136.84499999997</v>
      </c>
      <c r="E19" s="7">
        <f t="shared" si="0"/>
        <v>30.392872295386979</v>
      </c>
      <c r="F19" s="7">
        <f t="shared" si="0"/>
        <v>-1.8400503037423448</v>
      </c>
      <c r="G19" s="26"/>
    </row>
    <row r="20" spans="1:7" ht="16.5">
      <c r="A20" s="24" t="s">
        <v>22</v>
      </c>
      <c r="B20" s="16">
        <v>325204.02</v>
      </c>
      <c r="C20" s="16">
        <v>309705.37</v>
      </c>
      <c r="D20" s="16">
        <v>287159.08</v>
      </c>
      <c r="E20" s="7">
        <f t="shared" si="0"/>
        <v>-4.7658236205075184</v>
      </c>
      <c r="F20" s="7">
        <f t="shared" si="0"/>
        <v>-7.2799157470211071</v>
      </c>
      <c r="G20" s="26"/>
    </row>
    <row r="21" spans="1:7" ht="16.5">
      <c r="A21" s="34" t="s">
        <v>367</v>
      </c>
      <c r="B21" s="5">
        <v>4489767.7299999995</v>
      </c>
      <c r="C21" s="5">
        <v>4628402.29</v>
      </c>
      <c r="D21" s="5">
        <v>5096071.4450000003</v>
      </c>
      <c r="E21" s="6">
        <f t="shared" si="0"/>
        <v>3.0877891315772104</v>
      </c>
      <c r="F21" s="6">
        <f t="shared" si="0"/>
        <v>10.10433246069455</v>
      </c>
      <c r="G21" s="26"/>
    </row>
    <row r="22" spans="1:7" ht="16.5">
      <c r="A22" s="24" t="s">
        <v>24</v>
      </c>
      <c r="B22" s="16">
        <v>4437182.7299999995</v>
      </c>
      <c r="C22" s="16">
        <v>4575446.29</v>
      </c>
      <c r="D22" s="16">
        <v>5010333.4450000003</v>
      </c>
      <c r="E22" s="7">
        <f t="shared" si="0"/>
        <v>3.116021322836076</v>
      </c>
      <c r="F22" s="7">
        <f t="shared" si="0"/>
        <v>9.504802973001361</v>
      </c>
      <c r="G22" s="26"/>
    </row>
    <row r="23" spans="1:7" ht="16.5">
      <c r="A23" s="24" t="s">
        <v>25</v>
      </c>
      <c r="B23" s="16">
        <v>52585</v>
      </c>
      <c r="C23" s="16">
        <v>52956</v>
      </c>
      <c r="D23" s="16">
        <v>101685</v>
      </c>
      <c r="E23" s="7">
        <f t="shared" si="0"/>
        <v>0.70552438908433146</v>
      </c>
      <c r="F23" s="7">
        <f t="shared" si="0"/>
        <v>92.017901654203484</v>
      </c>
      <c r="G23" s="26"/>
    </row>
    <row r="24" spans="1:7" ht="16.5">
      <c r="A24" s="34" t="s">
        <v>354</v>
      </c>
      <c r="B24" s="5">
        <v>1334789.26</v>
      </c>
      <c r="C24" s="5">
        <v>1490448.98</v>
      </c>
      <c r="D24" s="5">
        <v>1441732.79</v>
      </c>
      <c r="E24" s="6">
        <f t="shared" si="0"/>
        <v>11.661745015838676</v>
      </c>
      <c r="F24" s="6">
        <f t="shared" si="0"/>
        <v>-3.2685580421545097</v>
      </c>
      <c r="G24" s="26"/>
    </row>
    <row r="25" spans="1:7" ht="16.5">
      <c r="A25" s="24" t="s">
        <v>26</v>
      </c>
      <c r="B25" s="16">
        <v>212778.44999999998</v>
      </c>
      <c r="C25" s="16">
        <v>229814.16</v>
      </c>
      <c r="D25" s="16">
        <v>220295.19999999998</v>
      </c>
      <c r="E25" s="7">
        <f t="shared" si="0"/>
        <v>8.0063136092964413</v>
      </c>
      <c r="F25" s="7">
        <f t="shared" si="0"/>
        <v>-4.1420250170833697</v>
      </c>
      <c r="G25" s="26"/>
    </row>
    <row r="26" spans="1:7" ht="16.5">
      <c r="A26" s="24" t="s">
        <v>27</v>
      </c>
      <c r="B26" s="16">
        <v>410687</v>
      </c>
      <c r="C26" s="16">
        <v>583775.92999999993</v>
      </c>
      <c r="D26" s="16">
        <v>457436.6</v>
      </c>
      <c r="E26" s="7">
        <f t="shared" si="0"/>
        <v>42.1461916252523</v>
      </c>
      <c r="F26" s="7">
        <f t="shared" si="0"/>
        <v>-21.641750457234494</v>
      </c>
      <c r="G26" s="26"/>
    </row>
    <row r="27" spans="1:7" ht="16.5">
      <c r="A27" s="24" t="s">
        <v>28</v>
      </c>
      <c r="B27" s="16">
        <v>427764.5</v>
      </c>
      <c r="C27" s="16">
        <v>438631.30000000005</v>
      </c>
      <c r="D27" s="16">
        <v>468819.44</v>
      </c>
      <c r="E27" s="7">
        <f t="shared" si="0"/>
        <v>2.5403697595289145</v>
      </c>
      <c r="F27" s="7">
        <f t="shared" si="0"/>
        <v>6.8823497091976833</v>
      </c>
      <c r="G27" s="26"/>
    </row>
    <row r="28" spans="1:7" ht="16.5">
      <c r="A28" s="24" t="s">
        <v>29</v>
      </c>
      <c r="B28" s="16">
        <v>50634.16</v>
      </c>
      <c r="C28" s="16">
        <v>55303.81</v>
      </c>
      <c r="D28" s="16">
        <v>62982.51</v>
      </c>
      <c r="E28" s="7">
        <f t="shared" si="0"/>
        <v>9.2223313273094476</v>
      </c>
      <c r="F28" s="7">
        <f t="shared" si="0"/>
        <v>13.884576849226121</v>
      </c>
      <c r="G28" s="26"/>
    </row>
    <row r="29" spans="1:7" ht="16.5">
      <c r="A29" s="24" t="s">
        <v>30</v>
      </c>
      <c r="B29" s="16">
        <v>236125.1</v>
      </c>
      <c r="C29" s="16">
        <v>238683.73</v>
      </c>
      <c r="D29" s="16">
        <v>204600.63</v>
      </c>
      <c r="E29" s="7">
        <f t="shared" si="0"/>
        <v>1.0835908592521548</v>
      </c>
      <c r="F29" s="7">
        <f t="shared" si="0"/>
        <v>-14.279607579452531</v>
      </c>
      <c r="G29" s="26"/>
    </row>
    <row r="30" spans="1:7" ht="16.5">
      <c r="A30" s="34" t="s">
        <v>363</v>
      </c>
      <c r="B30" s="5">
        <v>738653.74873880611</v>
      </c>
      <c r="C30" s="5">
        <v>730369.11400000006</v>
      </c>
      <c r="D30" s="5">
        <v>735196.08100000012</v>
      </c>
      <c r="E30" s="6">
        <f>IFERROR(C30/B30*100-100,0)</f>
        <v>-1.1215856892287377</v>
      </c>
      <c r="F30" s="6">
        <f>IFERROR(D30/C30*100-100,0)</f>
        <v>0.66089418452600057</v>
      </c>
      <c r="G30" s="26"/>
    </row>
    <row r="31" spans="1:7" ht="16.5">
      <c r="A31" s="24" t="s">
        <v>368</v>
      </c>
      <c r="B31" s="16">
        <v>65669.83</v>
      </c>
      <c r="C31" s="16">
        <v>66245.399999999994</v>
      </c>
      <c r="D31" s="16">
        <v>73650.649999999994</v>
      </c>
      <c r="E31" s="7">
        <f t="shared" si="0"/>
        <v>0.87646031670858804</v>
      </c>
      <c r="F31" s="7">
        <f t="shared" si="0"/>
        <v>11.178512017438209</v>
      </c>
      <c r="G31" s="26"/>
    </row>
    <row r="32" spans="1:7" ht="16.5">
      <c r="A32" s="24" t="s">
        <v>369</v>
      </c>
      <c r="B32" s="16">
        <v>171170.19</v>
      </c>
      <c r="C32" s="16">
        <v>170162.84</v>
      </c>
      <c r="D32" s="16">
        <v>164298.30000000002</v>
      </c>
      <c r="E32" s="7">
        <f t="shared" si="0"/>
        <v>-0.58850784707314574</v>
      </c>
      <c r="F32" s="7">
        <f t="shared" si="0"/>
        <v>-3.4464281390695959</v>
      </c>
      <c r="G32" s="26"/>
    </row>
    <row r="33" spans="1:7" ht="16.5">
      <c r="A33" s="24" t="s">
        <v>370</v>
      </c>
      <c r="B33" s="16">
        <v>278898.03650000005</v>
      </c>
      <c r="C33" s="16">
        <v>264876.43400000001</v>
      </c>
      <c r="D33" s="16">
        <v>254677.13999999998</v>
      </c>
      <c r="E33" s="7">
        <f t="shared" si="0"/>
        <v>-5.0275013320145945</v>
      </c>
      <c r="F33" s="7">
        <f t="shared" si="0"/>
        <v>-3.8505856659184872</v>
      </c>
      <c r="G33" s="26"/>
    </row>
    <row r="34" spans="1:7" ht="16.5">
      <c r="A34" s="24" t="s">
        <v>371</v>
      </c>
      <c r="B34" s="16">
        <v>8632.5</v>
      </c>
      <c r="C34" s="16">
        <v>9217.0099999999984</v>
      </c>
      <c r="D34" s="16">
        <v>9159.8409999999985</v>
      </c>
      <c r="E34" s="7">
        <f t="shared" si="0"/>
        <v>6.7710396756443458</v>
      </c>
      <c r="F34" s="7">
        <f t="shared" si="0"/>
        <v>-0.62025537565870081</v>
      </c>
      <c r="G34" s="26"/>
    </row>
    <row r="35" spans="1:7" ht="16.5">
      <c r="A35" s="24" t="s">
        <v>372</v>
      </c>
      <c r="B35" s="16">
        <v>72097.582238805975</v>
      </c>
      <c r="C35" s="16">
        <v>90112.3</v>
      </c>
      <c r="D35" s="16">
        <v>91554.48</v>
      </c>
      <c r="E35" s="7">
        <f t="shared" si="0"/>
        <v>24.986576805758332</v>
      </c>
      <c r="F35" s="7">
        <f t="shared" si="0"/>
        <v>1.6004252471638125</v>
      </c>
      <c r="G35" s="26"/>
    </row>
    <row r="36" spans="1:7" ht="16.5">
      <c r="A36" s="24" t="s">
        <v>373</v>
      </c>
      <c r="B36" s="16">
        <v>39094.559999999998</v>
      </c>
      <c r="C36" s="16">
        <v>27317.83</v>
      </c>
      <c r="D36" s="16">
        <v>20024.73</v>
      </c>
      <c r="E36" s="7">
        <f t="shared" si="0"/>
        <v>-30.123705190696597</v>
      </c>
      <c r="F36" s="7">
        <f t="shared" si="0"/>
        <v>-26.697215701247146</v>
      </c>
      <c r="G36" s="26"/>
    </row>
    <row r="37" spans="1:7" ht="16.5">
      <c r="A37" s="34" t="s">
        <v>374</v>
      </c>
      <c r="B37" s="5">
        <v>23631.109999999997</v>
      </c>
      <c r="C37" s="5">
        <v>23657.649999999998</v>
      </c>
      <c r="D37" s="5">
        <v>25972.179999999997</v>
      </c>
      <c r="E37" s="6">
        <f t="shared" si="0"/>
        <v>0.11230957834820288</v>
      </c>
      <c r="F37" s="6">
        <f t="shared" si="0"/>
        <v>9.7834315749873753</v>
      </c>
      <c r="G37" s="26"/>
    </row>
    <row r="38" spans="1:7" ht="16.5">
      <c r="A38" s="34" t="s">
        <v>375</v>
      </c>
      <c r="B38" s="5">
        <v>869.52</v>
      </c>
      <c r="C38" s="5">
        <v>787.52</v>
      </c>
      <c r="D38" s="5">
        <v>946.2</v>
      </c>
      <c r="E38" s="6">
        <f t="shared" si="0"/>
        <v>-9.4304903855000504</v>
      </c>
      <c r="F38" s="6">
        <f t="shared" si="0"/>
        <v>20.149329540837059</v>
      </c>
      <c r="G38" s="26"/>
    </row>
    <row r="39" spans="1:7" ht="16.5">
      <c r="A39" s="34" t="s">
        <v>268</v>
      </c>
      <c r="B39" s="5">
        <v>5515.37</v>
      </c>
      <c r="C39" s="5">
        <v>6422.98</v>
      </c>
      <c r="D39" s="5">
        <v>2869.18</v>
      </c>
      <c r="E39" s="6">
        <f t="shared" si="0"/>
        <v>16.456012923883605</v>
      </c>
      <c r="F39" s="6">
        <f t="shared" si="0"/>
        <v>-55.329457666067775</v>
      </c>
      <c r="G39" s="26"/>
    </row>
    <row r="40" spans="1:7" ht="16.5">
      <c r="A40" s="34" t="s">
        <v>34</v>
      </c>
      <c r="B40" s="5">
        <v>24092129.227947727</v>
      </c>
      <c r="C40" s="5">
        <v>24725610.845941801</v>
      </c>
      <c r="D40" s="5">
        <v>25642493.511</v>
      </c>
      <c r="E40" s="6">
        <f t="shared" si="0"/>
        <v>2.6294131664345031</v>
      </c>
      <c r="F40" s="6">
        <f t="shared" si="0"/>
        <v>3.7082305904231561</v>
      </c>
      <c r="G40" s="26"/>
    </row>
    <row r="41" spans="1:7" ht="15.75">
      <c r="A41" s="642" t="s">
        <v>574</v>
      </c>
      <c r="B41" s="642"/>
      <c r="C41" s="14"/>
      <c r="D41" s="14"/>
      <c r="E41" s="15"/>
      <c r="F41" s="15"/>
      <c r="G41" s="26"/>
    </row>
  </sheetData>
  <mergeCells count="8">
    <mergeCell ref="J8:M8"/>
    <mergeCell ref="A41:B41"/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7" top="0.75" bottom="0.75" header="0.3" footer="0.3"/>
  <pageSetup paperSize="9" scale="91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A89"/>
  <sheetViews>
    <sheetView view="pageBreakPreview" zoomScaleNormal="90" zoomScaleSheetLayoutView="100" workbookViewId="0">
      <pane xSplit="1" ySplit="6" topLeftCell="B64" activePane="bottomRight" state="frozen"/>
      <selection activeCell="H7" sqref="H7"/>
      <selection pane="topRight" activeCell="H7" sqref="H7"/>
      <selection pane="bottomLeft" activeCell="H7" sqref="H7"/>
      <selection pane="bottomRight" activeCell="A16" sqref="A16"/>
    </sheetView>
  </sheetViews>
  <sheetFormatPr defaultColWidth="13.7109375" defaultRowHeight="15"/>
  <cols>
    <col min="1" max="1" width="22.42578125" bestFit="1" customWidth="1"/>
    <col min="2" max="2" width="15.85546875" customWidth="1"/>
    <col min="3" max="6" width="13.7109375" customWidth="1"/>
    <col min="7" max="7" width="13.42578125" customWidth="1"/>
  </cols>
  <sheetData>
    <row r="1" spans="1:27" ht="18">
      <c r="A1" s="624" t="s">
        <v>544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</row>
    <row r="2" spans="1:27" ht="18">
      <c r="A2" s="624" t="s">
        <v>325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</row>
    <row r="3" spans="1:27" ht="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39"/>
      <c r="O3" s="639"/>
      <c r="P3" s="639"/>
      <c r="Q3" s="8"/>
      <c r="R3" s="8"/>
      <c r="S3" s="640" t="s">
        <v>38</v>
      </c>
      <c r="T3" s="640"/>
      <c r="U3" s="640"/>
    </row>
    <row r="4" spans="1:27" s="470" customFormat="1" ht="15.75">
      <c r="A4" s="620" t="s">
        <v>2</v>
      </c>
      <c r="B4" s="646" t="s">
        <v>483</v>
      </c>
      <c r="C4" s="646"/>
      <c r="D4" s="646"/>
      <c r="E4" s="646"/>
      <c r="F4" s="646"/>
      <c r="G4" s="646" t="s">
        <v>419</v>
      </c>
      <c r="H4" s="646"/>
      <c r="I4" s="646"/>
      <c r="J4" s="646"/>
      <c r="K4" s="646"/>
      <c r="L4" s="646" t="s">
        <v>487</v>
      </c>
      <c r="M4" s="646"/>
      <c r="N4" s="646"/>
      <c r="O4" s="646"/>
      <c r="P4" s="646"/>
      <c r="Q4" s="646" t="s">
        <v>488</v>
      </c>
      <c r="R4" s="646"/>
      <c r="S4" s="646"/>
      <c r="T4" s="646"/>
      <c r="U4" s="646"/>
    </row>
    <row r="5" spans="1:27" ht="15" customHeight="1">
      <c r="A5" s="620"/>
      <c r="B5" s="234" t="s">
        <v>4</v>
      </c>
      <c r="C5" s="234" t="s">
        <v>481</v>
      </c>
      <c r="D5" s="234" t="s">
        <v>482</v>
      </c>
      <c r="E5" s="638" t="s">
        <v>478</v>
      </c>
      <c r="F5" s="638" t="s">
        <v>479</v>
      </c>
      <c r="G5" s="234" t="s">
        <v>4</v>
      </c>
      <c r="H5" s="234" t="s">
        <v>481</v>
      </c>
      <c r="I5" s="234" t="s">
        <v>482</v>
      </c>
      <c r="J5" s="648" t="s">
        <v>478</v>
      </c>
      <c r="K5" s="638" t="s">
        <v>479</v>
      </c>
      <c r="L5" s="234" t="s">
        <v>4</v>
      </c>
      <c r="M5" s="234" t="s">
        <v>481</v>
      </c>
      <c r="N5" s="234" t="s">
        <v>482</v>
      </c>
      <c r="O5" s="638" t="s">
        <v>478</v>
      </c>
      <c r="P5" s="638" t="s">
        <v>479</v>
      </c>
      <c r="Q5" s="234" t="s">
        <v>4</v>
      </c>
      <c r="R5" s="234" t="s">
        <v>481</v>
      </c>
      <c r="S5" s="234" t="s">
        <v>482</v>
      </c>
      <c r="T5" s="638" t="s">
        <v>478</v>
      </c>
      <c r="U5" s="638" t="s">
        <v>479</v>
      </c>
    </row>
    <row r="6" spans="1:27" ht="45">
      <c r="A6" s="620"/>
      <c r="B6" s="366" t="s">
        <v>477</v>
      </c>
      <c r="C6" s="366" t="s">
        <v>520</v>
      </c>
      <c r="D6" s="316" t="s">
        <v>553</v>
      </c>
      <c r="E6" s="638"/>
      <c r="F6" s="638"/>
      <c r="G6" s="367" t="s">
        <v>477</v>
      </c>
      <c r="H6" s="367" t="s">
        <v>520</v>
      </c>
      <c r="I6" s="367" t="s">
        <v>553</v>
      </c>
      <c r="J6" s="649"/>
      <c r="K6" s="638"/>
      <c r="L6" s="367" t="s">
        <v>477</v>
      </c>
      <c r="M6" s="367" t="s">
        <v>520</v>
      </c>
      <c r="N6" s="367" t="s">
        <v>553</v>
      </c>
      <c r="O6" s="638"/>
      <c r="P6" s="638"/>
      <c r="Q6" s="367" t="s">
        <v>477</v>
      </c>
      <c r="R6" s="367" t="s">
        <v>520</v>
      </c>
      <c r="S6" s="367" t="s">
        <v>553</v>
      </c>
      <c r="T6" s="638"/>
      <c r="U6" s="638"/>
    </row>
    <row r="7" spans="1:27" ht="16.5">
      <c r="A7" s="34" t="s">
        <v>9</v>
      </c>
      <c r="B7" s="71">
        <v>4052703.0699999994</v>
      </c>
      <c r="C7" s="71">
        <v>4142794.5300394939</v>
      </c>
      <c r="D7" s="71">
        <v>4244226.8600000003</v>
      </c>
      <c r="E7" s="6">
        <f t="shared" ref="E7:F40" si="0">IFERROR(C7/B7*100-100,0)</f>
        <v>2.2229968118412984</v>
      </c>
      <c r="F7" s="6">
        <f t="shared" si="0"/>
        <v>2.4484035890512672</v>
      </c>
      <c r="G7" s="71">
        <v>4166626.4</v>
      </c>
      <c r="H7" s="71">
        <v>3932051.01</v>
      </c>
      <c r="I7" s="71">
        <v>4482989.1899999995</v>
      </c>
      <c r="J7" s="6">
        <f t="shared" ref="J7:J36" si="1">IFERROR(H7/G7*100-100,0)</f>
        <v>-5.6298637670034566</v>
      </c>
      <c r="K7" s="6">
        <f t="shared" ref="K7:K40" si="2">IFERROR(I7/H7*100-100,0)</f>
        <v>14.011470822704311</v>
      </c>
      <c r="L7" s="71">
        <v>2225912.8443012401</v>
      </c>
      <c r="M7" s="71">
        <v>2326375.8813439654</v>
      </c>
      <c r="N7" s="71">
        <v>2174625.415</v>
      </c>
      <c r="O7" s="6">
        <f t="shared" ref="O7:P22" si="3">IFERROR(M7/L7*100-100,0)</f>
        <v>4.51334100074628</v>
      </c>
      <c r="P7" s="6">
        <f>IFERROR(N7/M7*100-100,0)</f>
        <v>-6.5230415927583465</v>
      </c>
      <c r="Q7" s="71">
        <v>1416713.4715907923</v>
      </c>
      <c r="R7" s="71">
        <v>1481526.7799999998</v>
      </c>
      <c r="S7" s="71">
        <v>1347504.75</v>
      </c>
      <c r="T7" s="6">
        <f t="shared" ref="T7:U40" si="4">IFERROR(R7/Q7*100-100,0)</f>
        <v>4.5749059149151776</v>
      </c>
      <c r="U7" s="6">
        <f t="shared" si="4"/>
        <v>-9.0462104235469809</v>
      </c>
    </row>
    <row r="8" spans="1:27" ht="16.5">
      <c r="A8" s="24" t="s">
        <v>10</v>
      </c>
      <c r="B8" s="296">
        <v>1336058</v>
      </c>
      <c r="C8" s="296">
        <v>1435577.95</v>
      </c>
      <c r="D8" s="296">
        <v>1466519</v>
      </c>
      <c r="E8" s="7">
        <f t="shared" si="0"/>
        <v>7.4487746789435789</v>
      </c>
      <c r="F8" s="7">
        <f t="shared" si="0"/>
        <v>2.1553026779214548</v>
      </c>
      <c r="G8" s="296">
        <v>1388843</v>
      </c>
      <c r="H8" s="296">
        <v>1337671.6100000001</v>
      </c>
      <c r="I8" s="296">
        <v>1480829</v>
      </c>
      <c r="J8" s="7">
        <f t="shared" si="1"/>
        <v>-3.684461814618345</v>
      </c>
      <c r="K8" s="7">
        <f t="shared" si="2"/>
        <v>10.70198312723403</v>
      </c>
      <c r="L8" s="296">
        <v>500447</v>
      </c>
      <c r="M8" s="296">
        <v>504344.416425</v>
      </c>
      <c r="N8" s="296">
        <v>498661</v>
      </c>
      <c r="O8" s="7">
        <f t="shared" si="3"/>
        <v>0.77878704937785415</v>
      </c>
      <c r="P8" s="7">
        <f t="shared" si="3"/>
        <v>-1.1268919095578411</v>
      </c>
      <c r="Q8" s="296">
        <v>391120.65809122496</v>
      </c>
      <c r="R8" s="296">
        <v>391624.39999999997</v>
      </c>
      <c r="S8" s="296">
        <v>379032</v>
      </c>
      <c r="T8" s="7">
        <f t="shared" si="4"/>
        <v>0.12879450327001507</v>
      </c>
      <c r="U8" s="7">
        <f t="shared" si="4"/>
        <v>-3.2154278436175048</v>
      </c>
      <c r="V8" s="26"/>
      <c r="W8" s="26"/>
      <c r="X8" s="26"/>
      <c r="Y8" s="26"/>
      <c r="Z8" s="26"/>
      <c r="AA8" s="26"/>
    </row>
    <row r="9" spans="1:27" ht="16.5">
      <c r="A9" s="24" t="s">
        <v>11</v>
      </c>
      <c r="B9" s="296">
        <v>946882</v>
      </c>
      <c r="C9" s="296">
        <v>915457.57548428606</v>
      </c>
      <c r="D9" s="296">
        <v>1000090</v>
      </c>
      <c r="E9" s="7">
        <f t="shared" si="0"/>
        <v>-3.3187265694895416</v>
      </c>
      <c r="F9" s="7">
        <f t="shared" si="0"/>
        <v>9.2448221285341958</v>
      </c>
      <c r="G9" s="296">
        <v>214306</v>
      </c>
      <c r="H9" s="296">
        <v>189780</v>
      </c>
      <c r="I9" s="296">
        <v>255923</v>
      </c>
      <c r="J9" s="7">
        <f t="shared" si="1"/>
        <v>-11.444383265050902</v>
      </c>
      <c r="K9" s="7">
        <f t="shared" si="2"/>
        <v>34.852460744019396</v>
      </c>
      <c r="L9" s="296">
        <v>694619.66111875128</v>
      </c>
      <c r="M9" s="296">
        <v>692634.82259158057</v>
      </c>
      <c r="N9" s="296">
        <v>657678</v>
      </c>
      <c r="O9" s="7">
        <f t="shared" si="3"/>
        <v>-0.2857446511050199</v>
      </c>
      <c r="P9" s="7">
        <f t="shared" si="3"/>
        <v>-5.0469340338369335</v>
      </c>
      <c r="Q9" s="296">
        <v>454484.47</v>
      </c>
      <c r="R9" s="296">
        <v>451802.57000000007</v>
      </c>
      <c r="S9" s="296">
        <v>378473</v>
      </c>
      <c r="T9" s="7">
        <f t="shared" si="4"/>
        <v>-0.59009717097701753</v>
      </c>
      <c r="U9" s="7">
        <f t="shared" si="4"/>
        <v>-16.230445524026138</v>
      </c>
    </row>
    <row r="10" spans="1:27" ht="16.5">
      <c r="A10" s="77" t="s">
        <v>12</v>
      </c>
      <c r="B10" s="296">
        <v>149568</v>
      </c>
      <c r="C10" s="296">
        <v>148091</v>
      </c>
      <c r="D10" s="296">
        <v>141210</v>
      </c>
      <c r="E10" s="7">
        <f t="shared" si="0"/>
        <v>-0.98751069747538622</v>
      </c>
      <c r="F10" s="7">
        <f t="shared" si="0"/>
        <v>-4.6464673747898217</v>
      </c>
      <c r="G10" s="296">
        <v>647828</v>
      </c>
      <c r="H10" s="296">
        <v>632165</v>
      </c>
      <c r="I10" s="296">
        <v>646596</v>
      </c>
      <c r="J10" s="7">
        <f t="shared" si="1"/>
        <v>-2.4177713837623571</v>
      </c>
      <c r="K10" s="7">
        <f t="shared" si="2"/>
        <v>2.2827900943582762</v>
      </c>
      <c r="L10" s="296">
        <v>173385.43148038836</v>
      </c>
      <c r="M10" s="296">
        <v>174370.29022313029</v>
      </c>
      <c r="N10" s="296">
        <v>142159</v>
      </c>
      <c r="O10" s="7">
        <f t="shared" si="3"/>
        <v>0.56801700946445521</v>
      </c>
      <c r="P10" s="7">
        <f t="shared" si="3"/>
        <v>-18.472923444648515</v>
      </c>
      <c r="Q10" s="296">
        <v>102295.37700040083</v>
      </c>
      <c r="R10" s="296">
        <v>99550.84</v>
      </c>
      <c r="S10" s="296">
        <v>79532</v>
      </c>
      <c r="T10" s="7">
        <f t="shared" si="4"/>
        <v>-2.6829531117423642</v>
      </c>
      <c r="U10" s="7">
        <f t="shared" si="4"/>
        <v>-20.109162313447072</v>
      </c>
    </row>
    <row r="11" spans="1:27" ht="16.5">
      <c r="A11" s="24" t="s">
        <v>13</v>
      </c>
      <c r="B11" s="296">
        <v>104967</v>
      </c>
      <c r="C11" s="296">
        <v>105864.13001828648</v>
      </c>
      <c r="D11" s="296">
        <v>91551</v>
      </c>
      <c r="E11" s="7">
        <f t="shared" si="0"/>
        <v>0.85467815435944772</v>
      </c>
      <c r="F11" s="7">
        <f t="shared" si="0"/>
        <v>-13.52028304187084</v>
      </c>
      <c r="G11" s="296">
        <v>1669</v>
      </c>
      <c r="H11" s="296">
        <v>1797</v>
      </c>
      <c r="I11" s="296">
        <v>9541</v>
      </c>
      <c r="J11" s="7">
        <f t="shared" si="1"/>
        <v>7.6692630317555484</v>
      </c>
      <c r="K11" s="7">
        <f t="shared" si="2"/>
        <v>430.9404563160823</v>
      </c>
      <c r="L11" s="296">
        <v>75078.629279005909</v>
      </c>
      <c r="M11" s="296">
        <v>72757.509377795679</v>
      </c>
      <c r="N11" s="296">
        <v>76574</v>
      </c>
      <c r="O11" s="7">
        <f t="shared" si="3"/>
        <v>-3.0915853465898095</v>
      </c>
      <c r="P11" s="7">
        <f t="shared" si="3"/>
        <v>5.2454937708038756</v>
      </c>
      <c r="Q11" s="296">
        <v>106372.50900000001</v>
      </c>
      <c r="R11" s="296">
        <v>118505.62000000001</v>
      </c>
      <c r="S11" s="296">
        <v>85512</v>
      </c>
      <c r="T11" s="7">
        <f t="shared" si="4"/>
        <v>11.406246890350218</v>
      </c>
      <c r="U11" s="7">
        <f t="shared" si="4"/>
        <v>-27.841396889025177</v>
      </c>
    </row>
    <row r="12" spans="1:27" ht="16.5">
      <c r="A12" s="24" t="s">
        <v>14</v>
      </c>
      <c r="B12" s="296">
        <v>1865</v>
      </c>
      <c r="C12" s="296">
        <v>1737.792942380788</v>
      </c>
      <c r="D12" s="296">
        <v>1311</v>
      </c>
      <c r="E12" s="7">
        <f t="shared" si="0"/>
        <v>-6.820753759743269</v>
      </c>
      <c r="F12" s="7">
        <f t="shared" si="0"/>
        <v>-24.559481856111049</v>
      </c>
      <c r="G12" s="296">
        <v>249</v>
      </c>
      <c r="H12" s="296">
        <v>507</v>
      </c>
      <c r="I12" s="296">
        <v>365</v>
      </c>
      <c r="J12" s="7">
        <f t="shared" si="1"/>
        <v>103.6144578313253</v>
      </c>
      <c r="K12" s="7">
        <f t="shared" si="2"/>
        <v>-28.00788954635108</v>
      </c>
      <c r="L12" s="296">
        <v>2214.5774230992038</v>
      </c>
      <c r="M12" s="296">
        <v>2336.6504469678703</v>
      </c>
      <c r="N12" s="296">
        <v>1576</v>
      </c>
      <c r="O12" s="7">
        <f t="shared" si="3"/>
        <v>5.5122490907466499</v>
      </c>
      <c r="P12" s="7">
        <f t="shared" si="3"/>
        <v>-32.553026831844704</v>
      </c>
      <c r="Q12" s="296">
        <v>2334.5274991667238</v>
      </c>
      <c r="R12" s="296">
        <v>1550.8999999999999</v>
      </c>
      <c r="S12" s="296">
        <v>1105</v>
      </c>
      <c r="T12" s="7">
        <f t="shared" si="4"/>
        <v>-33.56685665285282</v>
      </c>
      <c r="U12" s="7">
        <f t="shared" si="4"/>
        <v>-28.751047778709122</v>
      </c>
    </row>
    <row r="13" spans="1:27" ht="16.5">
      <c r="A13" s="24" t="s">
        <v>15</v>
      </c>
      <c r="B13" s="296">
        <v>4999</v>
      </c>
      <c r="C13" s="296">
        <v>4995.9115945397007</v>
      </c>
      <c r="D13" s="296">
        <v>4803</v>
      </c>
      <c r="E13" s="7">
        <f t="shared" si="0"/>
        <v>-6.1780465299037246E-2</v>
      </c>
      <c r="F13" s="7">
        <f t="shared" si="0"/>
        <v>-3.8613892757939112</v>
      </c>
      <c r="G13" s="296">
        <v>12</v>
      </c>
      <c r="H13" s="296">
        <v>12</v>
      </c>
      <c r="I13" s="296">
        <v>10.9</v>
      </c>
      <c r="J13" s="7">
        <f t="shared" si="1"/>
        <v>0</v>
      </c>
      <c r="K13" s="7">
        <f t="shared" si="2"/>
        <v>-9.1666666666666714</v>
      </c>
      <c r="L13" s="296">
        <v>4904</v>
      </c>
      <c r="M13" s="296">
        <v>4478.8672794915128</v>
      </c>
      <c r="N13" s="296">
        <v>4249</v>
      </c>
      <c r="O13" s="7">
        <f t="shared" si="3"/>
        <v>-8.6691011522937771</v>
      </c>
      <c r="P13" s="7">
        <f t="shared" si="3"/>
        <v>-5.1322636985485701</v>
      </c>
      <c r="Q13" s="296">
        <v>2769</v>
      </c>
      <c r="R13" s="296">
        <v>2859.23</v>
      </c>
      <c r="S13" s="296">
        <v>1591</v>
      </c>
      <c r="T13" s="7">
        <f t="shared" si="4"/>
        <v>3.2585771036475251</v>
      </c>
      <c r="U13" s="7">
        <f t="shared" si="4"/>
        <v>-44.355648198990636</v>
      </c>
    </row>
    <row r="14" spans="1:27" ht="16.5">
      <c r="A14" s="24" t="s">
        <v>16</v>
      </c>
      <c r="B14" s="296">
        <v>1068639.8</v>
      </c>
      <c r="C14" s="296">
        <v>1089786.5</v>
      </c>
      <c r="D14" s="296">
        <v>1083590.28</v>
      </c>
      <c r="E14" s="7">
        <f t="shared" si="0"/>
        <v>1.9788426371542585</v>
      </c>
      <c r="F14" s="7">
        <f t="shared" si="0"/>
        <v>-0.56857191752696679</v>
      </c>
      <c r="G14" s="296">
        <v>412286</v>
      </c>
      <c r="H14" s="296">
        <v>323688</v>
      </c>
      <c r="I14" s="296">
        <v>430288.1</v>
      </c>
      <c r="J14" s="7">
        <f t="shared" si="1"/>
        <v>-21.489451497261612</v>
      </c>
      <c r="K14" s="7">
        <f t="shared" si="2"/>
        <v>32.932978670818812</v>
      </c>
      <c r="L14" s="296">
        <v>711910.74</v>
      </c>
      <c r="M14" s="296">
        <v>806498.74</v>
      </c>
      <c r="N14" s="296">
        <v>739564.68</v>
      </c>
      <c r="O14" s="7">
        <f t="shared" si="3"/>
        <v>13.286497124625484</v>
      </c>
      <c r="P14" s="7">
        <f t="shared" si="3"/>
        <v>-8.2993384465795828</v>
      </c>
      <c r="Q14" s="296">
        <v>314778.55</v>
      </c>
      <c r="R14" s="296">
        <v>373027.64</v>
      </c>
      <c r="S14" s="296">
        <v>382118.32</v>
      </c>
      <c r="T14" s="7">
        <f t="shared" si="4"/>
        <v>18.504783759884532</v>
      </c>
      <c r="U14" s="7">
        <f t="shared" si="4"/>
        <v>2.436999038462659</v>
      </c>
    </row>
    <row r="15" spans="1:27" ht="16.5">
      <c r="A15" s="24" t="s">
        <v>17</v>
      </c>
      <c r="B15" s="296">
        <v>328331</v>
      </c>
      <c r="C15" s="296">
        <v>328114.5</v>
      </c>
      <c r="D15" s="296">
        <v>342031.1</v>
      </c>
      <c r="E15" s="7">
        <f t="shared" si="0"/>
        <v>-6.5939554900381836E-2</v>
      </c>
      <c r="F15" s="7">
        <f t="shared" si="0"/>
        <v>4.2413852481374619</v>
      </c>
      <c r="G15" s="296">
        <v>1316507</v>
      </c>
      <c r="H15" s="296">
        <v>1271630.3999999999</v>
      </c>
      <c r="I15" s="296">
        <v>1493772</v>
      </c>
      <c r="J15" s="7">
        <f t="shared" si="1"/>
        <v>-3.4087627335061796</v>
      </c>
      <c r="K15" s="7">
        <f t="shared" si="2"/>
        <v>17.46903817335604</v>
      </c>
      <c r="L15" s="296">
        <v>1400</v>
      </c>
      <c r="M15" s="296">
        <v>1515</v>
      </c>
      <c r="N15" s="296">
        <v>1590</v>
      </c>
      <c r="O15" s="7">
        <f t="shared" si="3"/>
        <v>8.2142857142857082</v>
      </c>
      <c r="P15" s="7">
        <f t="shared" si="3"/>
        <v>4.9504950495049513</v>
      </c>
      <c r="Q15" s="296">
        <v>12088</v>
      </c>
      <c r="R15" s="296">
        <v>12241</v>
      </c>
      <c r="S15" s="296">
        <v>9513.0400000000009</v>
      </c>
      <c r="T15" s="7">
        <f t="shared" si="4"/>
        <v>1.2657180675049773</v>
      </c>
      <c r="U15" s="7">
        <f t="shared" si="4"/>
        <v>-22.285434196552572</v>
      </c>
    </row>
    <row r="16" spans="1:27" ht="16.5">
      <c r="A16" s="24" t="s">
        <v>18</v>
      </c>
      <c r="B16" s="296">
        <v>9980.5</v>
      </c>
      <c r="C16" s="296">
        <v>9995.25</v>
      </c>
      <c r="D16" s="296">
        <v>10101</v>
      </c>
      <c r="E16" s="7">
        <f t="shared" si="0"/>
        <v>0.14778818696457563</v>
      </c>
      <c r="F16" s="7">
        <f t="shared" si="0"/>
        <v>1.0580025512118283</v>
      </c>
      <c r="G16" s="296">
        <v>163</v>
      </c>
      <c r="H16" s="296">
        <v>149</v>
      </c>
      <c r="I16" s="296">
        <v>145</v>
      </c>
      <c r="J16" s="7">
        <f t="shared" si="1"/>
        <v>-8.5889570552147205</v>
      </c>
      <c r="K16" s="7">
        <f t="shared" si="2"/>
        <v>-2.6845637583892596</v>
      </c>
      <c r="L16" s="296">
        <v>0</v>
      </c>
      <c r="M16" s="296">
        <v>0</v>
      </c>
      <c r="N16" s="296">
        <v>0</v>
      </c>
      <c r="O16" s="7">
        <f t="shared" si="3"/>
        <v>0</v>
      </c>
      <c r="P16" s="7">
        <f t="shared" si="3"/>
        <v>0</v>
      </c>
      <c r="Q16" s="296">
        <v>0</v>
      </c>
      <c r="R16" s="296">
        <v>0</v>
      </c>
      <c r="S16" s="296">
        <v>0</v>
      </c>
      <c r="T16" s="7">
        <f t="shared" si="4"/>
        <v>0</v>
      </c>
      <c r="U16" s="7">
        <f t="shared" si="4"/>
        <v>0</v>
      </c>
    </row>
    <row r="17" spans="1:21" ht="16.5">
      <c r="A17" s="24" t="s">
        <v>19</v>
      </c>
      <c r="B17" s="296">
        <v>2</v>
      </c>
      <c r="C17" s="296">
        <v>7</v>
      </c>
      <c r="D17" s="296">
        <v>6</v>
      </c>
      <c r="E17" s="7">
        <f t="shared" si="0"/>
        <v>250</v>
      </c>
      <c r="F17" s="7">
        <f t="shared" si="0"/>
        <v>-14.285714285714292</v>
      </c>
      <c r="G17" s="296">
        <v>1560</v>
      </c>
      <c r="H17" s="296">
        <v>753</v>
      </c>
      <c r="I17" s="296">
        <v>1195.2</v>
      </c>
      <c r="J17" s="7">
        <f t="shared" si="1"/>
        <v>-51.730769230769234</v>
      </c>
      <c r="K17" s="7">
        <f t="shared" si="2"/>
        <v>58.725099601593627</v>
      </c>
      <c r="L17" s="296">
        <v>0</v>
      </c>
      <c r="M17" s="296">
        <v>0</v>
      </c>
      <c r="N17" s="296">
        <v>0</v>
      </c>
      <c r="O17" s="7">
        <f t="shared" si="3"/>
        <v>0</v>
      </c>
      <c r="P17" s="7">
        <f t="shared" si="3"/>
        <v>0</v>
      </c>
      <c r="Q17" s="296">
        <v>0</v>
      </c>
      <c r="R17" s="296">
        <v>0</v>
      </c>
      <c r="S17" s="296">
        <v>0</v>
      </c>
      <c r="T17" s="7">
        <f t="shared" si="4"/>
        <v>0</v>
      </c>
      <c r="U17" s="7">
        <f t="shared" si="4"/>
        <v>0</v>
      </c>
    </row>
    <row r="18" spans="1:21" ht="16.5">
      <c r="A18" s="24" t="s">
        <v>20</v>
      </c>
      <c r="B18" s="296">
        <v>5565.82</v>
      </c>
      <c r="C18" s="296">
        <v>5014.54</v>
      </c>
      <c r="D18" s="296">
        <v>5069.0599999999995</v>
      </c>
      <c r="E18" s="7">
        <f t="shared" si="0"/>
        <v>-9.9047400023716108</v>
      </c>
      <c r="F18" s="7">
        <f t="shared" si="0"/>
        <v>1.0872383109916228</v>
      </c>
      <c r="G18" s="296">
        <v>28</v>
      </c>
      <c r="H18" s="296">
        <v>22</v>
      </c>
      <c r="I18" s="296">
        <v>55</v>
      </c>
      <c r="J18" s="7">
        <f t="shared" si="1"/>
        <v>-21.428571428571431</v>
      </c>
      <c r="K18" s="7">
        <f t="shared" si="2"/>
        <v>150</v>
      </c>
      <c r="L18" s="296">
        <v>5607.35</v>
      </c>
      <c r="M18" s="296">
        <v>4570.3500000000004</v>
      </c>
      <c r="N18" s="296">
        <v>4007.45</v>
      </c>
      <c r="O18" s="7">
        <f t="shared" si="3"/>
        <v>-18.493584313445737</v>
      </c>
      <c r="P18" s="7">
        <f t="shared" si="3"/>
        <v>-12.316343387267949</v>
      </c>
      <c r="Q18" s="296">
        <v>3369.5</v>
      </c>
      <c r="R18" s="296">
        <v>3402</v>
      </c>
      <c r="S18" s="296">
        <v>3417.27</v>
      </c>
      <c r="T18" s="7">
        <f t="shared" si="4"/>
        <v>0.96453479744769766</v>
      </c>
      <c r="U18" s="7">
        <f t="shared" si="4"/>
        <v>0.44885361552027803</v>
      </c>
    </row>
    <row r="19" spans="1:21" ht="16.5">
      <c r="A19" s="24" t="s">
        <v>22</v>
      </c>
      <c r="B19" s="296">
        <v>52822.85</v>
      </c>
      <c r="C19" s="296">
        <v>53558.52</v>
      </c>
      <c r="D19" s="296">
        <v>53290.67</v>
      </c>
      <c r="E19" s="7">
        <f t="shared" si="0"/>
        <v>1.3927116768595482</v>
      </c>
      <c r="F19" s="7">
        <f t="shared" si="0"/>
        <v>-0.50010717249094228</v>
      </c>
      <c r="G19" s="296">
        <v>55509.9</v>
      </c>
      <c r="H19" s="296">
        <v>54218</v>
      </c>
      <c r="I19" s="296">
        <v>58392.2</v>
      </c>
      <c r="J19" s="7">
        <f t="shared" si="1"/>
        <v>-2.3273326019322695</v>
      </c>
      <c r="K19" s="7">
        <f t="shared" si="2"/>
        <v>7.6989191781327264</v>
      </c>
      <c r="L19" s="16">
        <v>36026.355000000003</v>
      </c>
      <c r="M19" s="16">
        <v>44867.235000000001</v>
      </c>
      <c r="N19" s="16">
        <v>35452.485000000001</v>
      </c>
      <c r="O19" s="7">
        <f t="shared" si="3"/>
        <v>24.540034649633569</v>
      </c>
      <c r="P19" s="7">
        <f t="shared" si="3"/>
        <v>-20.983575208055498</v>
      </c>
      <c r="Q19" s="296">
        <v>9290.4500000000007</v>
      </c>
      <c r="R19" s="296">
        <v>10148.23</v>
      </c>
      <c r="S19" s="296">
        <v>11327.369999999999</v>
      </c>
      <c r="T19" s="7">
        <f t="shared" si="4"/>
        <v>9.2329219790214552</v>
      </c>
      <c r="U19" s="7">
        <f t="shared" si="4"/>
        <v>11.619169057067083</v>
      </c>
    </row>
    <row r="20" spans="1:21" ht="16.5">
      <c r="A20" s="24" t="s">
        <v>376</v>
      </c>
      <c r="B20" s="296">
        <v>43022.1</v>
      </c>
      <c r="C20" s="296">
        <v>44593.86</v>
      </c>
      <c r="D20" s="296">
        <v>44654.75</v>
      </c>
      <c r="E20" s="7">
        <f t="shared" si="0"/>
        <v>3.6533781475102387</v>
      </c>
      <c r="F20" s="7">
        <f t="shared" si="0"/>
        <v>0.13654346136439699</v>
      </c>
      <c r="G20" s="296">
        <v>133065.5</v>
      </c>
      <c r="H20" s="296">
        <v>123758</v>
      </c>
      <c r="I20" s="296">
        <v>105876.79000000001</v>
      </c>
      <c r="J20" s="7">
        <f t="shared" si="1"/>
        <v>-6.9946755545201427</v>
      </c>
      <c r="K20" s="7">
        <f t="shared" si="2"/>
        <v>-14.448528579970571</v>
      </c>
      <c r="L20" s="296">
        <v>20319.099999999999</v>
      </c>
      <c r="M20" s="296">
        <v>18002</v>
      </c>
      <c r="N20" s="296">
        <v>13113.8</v>
      </c>
      <c r="O20" s="7">
        <f t="shared" si="3"/>
        <v>-11.40355625987371</v>
      </c>
      <c r="P20" s="7">
        <f t="shared" si="3"/>
        <v>-27.153649594489508</v>
      </c>
      <c r="Q20" s="296">
        <v>17810.43</v>
      </c>
      <c r="R20" s="296">
        <v>16814.349999999999</v>
      </c>
      <c r="S20" s="296">
        <v>15883.75</v>
      </c>
      <c r="T20" s="7">
        <f t="shared" si="4"/>
        <v>-5.592677998229135</v>
      </c>
      <c r="U20" s="7">
        <f t="shared" si="4"/>
        <v>-5.5345582790889836</v>
      </c>
    </row>
    <row r="21" spans="1:21" ht="16.5">
      <c r="A21" s="34" t="s">
        <v>367</v>
      </c>
      <c r="B21" s="71">
        <v>812108.5</v>
      </c>
      <c r="C21" s="71">
        <v>821037.76</v>
      </c>
      <c r="D21" s="71">
        <v>830969.52</v>
      </c>
      <c r="E21" s="6">
        <f t="shared" si="0"/>
        <v>1.0995156435377851</v>
      </c>
      <c r="F21" s="6">
        <f t="shared" si="0"/>
        <v>1.2096593462400733</v>
      </c>
      <c r="G21" s="71">
        <v>1271855</v>
      </c>
      <c r="H21" s="71">
        <v>1336733.5</v>
      </c>
      <c r="I21" s="71">
        <v>1467567</v>
      </c>
      <c r="J21" s="6">
        <f t="shared" si="1"/>
        <v>5.1010924987518109</v>
      </c>
      <c r="K21" s="6">
        <f t="shared" si="2"/>
        <v>9.7875530163641429</v>
      </c>
      <c r="L21" s="71">
        <v>1019469.82</v>
      </c>
      <c r="M21" s="71">
        <v>963226.91999999993</v>
      </c>
      <c r="N21" s="71">
        <v>1119219.95</v>
      </c>
      <c r="O21" s="6">
        <f t="shared" si="3"/>
        <v>-5.5168773902497747</v>
      </c>
      <c r="P21" s="6">
        <f t="shared" si="3"/>
        <v>16.194837037984783</v>
      </c>
      <c r="Q21" s="71">
        <v>305242.89</v>
      </c>
      <c r="R21" s="71">
        <v>321859.53999999998</v>
      </c>
      <c r="S21" s="71">
        <v>357193.04</v>
      </c>
      <c r="T21" s="6">
        <f t="shared" si="4"/>
        <v>5.4437467814565537</v>
      </c>
      <c r="U21" s="6">
        <f t="shared" si="4"/>
        <v>10.977925339730504</v>
      </c>
    </row>
    <row r="22" spans="1:21" ht="16.5">
      <c r="A22" s="24" t="s">
        <v>24</v>
      </c>
      <c r="B22" s="296">
        <v>812108.5</v>
      </c>
      <c r="C22" s="296">
        <v>821037.76</v>
      </c>
      <c r="D22" s="296">
        <v>830969.52</v>
      </c>
      <c r="E22" s="7">
        <f t="shared" si="0"/>
        <v>1.0995156435377851</v>
      </c>
      <c r="F22" s="7">
        <f t="shared" si="0"/>
        <v>1.2096593462400733</v>
      </c>
      <c r="G22" s="296">
        <v>1271855</v>
      </c>
      <c r="H22" s="296">
        <v>1336733.5</v>
      </c>
      <c r="I22" s="296">
        <v>1426645</v>
      </c>
      <c r="J22" s="7">
        <f t="shared" si="1"/>
        <v>5.1010924987518109</v>
      </c>
      <c r="K22" s="7">
        <f t="shared" si="2"/>
        <v>6.7262098241721304</v>
      </c>
      <c r="L22" s="296">
        <v>997954.82</v>
      </c>
      <c r="M22" s="296">
        <v>941717.91999999993</v>
      </c>
      <c r="N22" s="296">
        <v>1094400.95</v>
      </c>
      <c r="O22" s="7">
        <f t="shared" si="3"/>
        <v>-5.6352150290731657</v>
      </c>
      <c r="P22" s="7">
        <f t="shared" si="3"/>
        <v>16.213244620002556</v>
      </c>
      <c r="Q22" s="296">
        <v>305242.89</v>
      </c>
      <c r="R22" s="296">
        <v>321859.53999999998</v>
      </c>
      <c r="S22" s="296">
        <v>357193.04</v>
      </c>
      <c r="T22" s="7">
        <f t="shared" si="4"/>
        <v>5.4437467814565537</v>
      </c>
      <c r="U22" s="7">
        <f t="shared" si="4"/>
        <v>10.977925339730504</v>
      </c>
    </row>
    <row r="23" spans="1:21" ht="16.5">
      <c r="A23" s="24" t="s">
        <v>25</v>
      </c>
      <c r="B23" s="296">
        <v>0</v>
      </c>
      <c r="C23" s="296">
        <v>0</v>
      </c>
      <c r="D23" s="296">
        <v>0</v>
      </c>
      <c r="E23" s="7">
        <f t="shared" si="0"/>
        <v>0</v>
      </c>
      <c r="F23" s="7">
        <f t="shared" si="0"/>
        <v>0</v>
      </c>
      <c r="G23" s="296">
        <v>0</v>
      </c>
      <c r="H23" s="296">
        <v>0</v>
      </c>
      <c r="I23" s="296">
        <v>40922</v>
      </c>
      <c r="J23" s="7">
        <f t="shared" si="1"/>
        <v>0</v>
      </c>
      <c r="K23" s="7">
        <f t="shared" si="2"/>
        <v>0</v>
      </c>
      <c r="L23" s="296">
        <v>21515</v>
      </c>
      <c r="M23" s="296">
        <v>21509</v>
      </c>
      <c r="N23" s="296">
        <v>40766</v>
      </c>
      <c r="O23" s="7">
        <f t="shared" ref="O23:P40" si="5">IFERROR(M23/L23*100-100,0)</f>
        <v>-2.7887520334644478E-2</v>
      </c>
      <c r="P23" s="7">
        <f t="shared" si="5"/>
        <v>89.529964201032129</v>
      </c>
      <c r="Q23" s="296">
        <v>0</v>
      </c>
      <c r="R23" s="296"/>
      <c r="S23" s="296"/>
      <c r="T23" s="7">
        <f t="shared" si="4"/>
        <v>0</v>
      </c>
      <c r="U23" s="7">
        <f t="shared" si="4"/>
        <v>0</v>
      </c>
    </row>
    <row r="24" spans="1:21" ht="15.75">
      <c r="A24" s="34" t="s">
        <v>354</v>
      </c>
      <c r="B24" s="230">
        <v>244830.89</v>
      </c>
      <c r="C24" s="230">
        <v>244506.68</v>
      </c>
      <c r="D24" s="230">
        <v>248728.18</v>
      </c>
      <c r="E24" s="6">
        <f t="shared" si="0"/>
        <v>-0.13242201586574254</v>
      </c>
      <c r="F24" s="6">
        <f t="shared" si="0"/>
        <v>1.726537696229812</v>
      </c>
      <c r="G24" s="230">
        <v>404727</v>
      </c>
      <c r="H24" s="230">
        <v>544180.5</v>
      </c>
      <c r="I24" s="230">
        <v>494797.2</v>
      </c>
      <c r="J24" s="6">
        <f t="shared" si="1"/>
        <v>34.456188986650261</v>
      </c>
      <c r="K24" s="6">
        <f t="shared" si="2"/>
        <v>-9.0748014675277773</v>
      </c>
      <c r="L24" s="230">
        <v>191365.26</v>
      </c>
      <c r="M24" s="230">
        <v>177279.91</v>
      </c>
      <c r="N24" s="230">
        <v>173895.2</v>
      </c>
      <c r="O24" s="6">
        <f t="shared" si="5"/>
        <v>-7.3604529892207182</v>
      </c>
      <c r="P24" s="6">
        <f t="shared" si="5"/>
        <v>-1.9092462310026974</v>
      </c>
      <c r="Q24" s="230">
        <v>100157.25</v>
      </c>
      <c r="R24" s="230">
        <v>103961.42</v>
      </c>
      <c r="S24" s="230">
        <v>103466.75000000001</v>
      </c>
      <c r="T24" s="6">
        <f t="shared" si="4"/>
        <v>3.7981973346911957</v>
      </c>
      <c r="U24" s="6">
        <f t="shared" si="4"/>
        <v>-0.47582074196368751</v>
      </c>
    </row>
    <row r="25" spans="1:21" ht="16.5">
      <c r="A25" s="24" t="s">
        <v>26</v>
      </c>
      <c r="B25" s="296">
        <v>45560</v>
      </c>
      <c r="C25" s="296">
        <v>43090.51</v>
      </c>
      <c r="D25" s="296">
        <v>44074.37</v>
      </c>
      <c r="E25" s="7">
        <f t="shared" si="0"/>
        <v>-5.4203028972783045</v>
      </c>
      <c r="F25" s="7">
        <f t="shared" si="0"/>
        <v>2.283240555751135</v>
      </c>
      <c r="G25" s="296">
        <v>0</v>
      </c>
      <c r="H25" s="296">
        <v>16080</v>
      </c>
      <c r="I25" s="296">
        <v>0</v>
      </c>
      <c r="J25" s="7">
        <f t="shared" si="1"/>
        <v>0</v>
      </c>
      <c r="K25" s="7">
        <f t="shared" si="2"/>
        <v>-100</v>
      </c>
      <c r="L25" s="296">
        <v>38319.4</v>
      </c>
      <c r="M25" s="296">
        <v>29845.5</v>
      </c>
      <c r="N25" s="296">
        <v>29749.5</v>
      </c>
      <c r="O25" s="7">
        <f t="shared" si="5"/>
        <v>-22.113863995782822</v>
      </c>
      <c r="P25" s="7">
        <f t="shared" si="5"/>
        <v>-0.32165653113534631</v>
      </c>
      <c r="Q25" s="296">
        <v>53814.75</v>
      </c>
      <c r="R25" s="296">
        <v>56392.15</v>
      </c>
      <c r="S25" s="296">
        <v>60849.490000000005</v>
      </c>
      <c r="T25" s="7">
        <f t="shared" si="4"/>
        <v>4.7893932425589583</v>
      </c>
      <c r="U25" s="7">
        <f t="shared" si="4"/>
        <v>7.9041852456414716</v>
      </c>
    </row>
    <row r="26" spans="1:21" ht="16.5">
      <c r="A26" s="24" t="s">
        <v>27</v>
      </c>
      <c r="B26" s="296">
        <v>26938</v>
      </c>
      <c r="C26" s="296">
        <v>26804.18</v>
      </c>
      <c r="D26" s="296">
        <v>28187.8</v>
      </c>
      <c r="E26" s="7">
        <f t="shared" si="0"/>
        <v>-0.49677036157100929</v>
      </c>
      <c r="F26" s="7">
        <f t="shared" si="0"/>
        <v>5.1619560829691409</v>
      </c>
      <c r="G26" s="296">
        <v>235374</v>
      </c>
      <c r="H26" s="296">
        <v>408905.5</v>
      </c>
      <c r="I26" s="296">
        <v>285049</v>
      </c>
      <c r="J26" s="7">
        <f t="shared" si="1"/>
        <v>73.725857571354538</v>
      </c>
      <c r="K26" s="7">
        <f t="shared" si="2"/>
        <v>-30.289761326272199</v>
      </c>
      <c r="L26" s="296">
        <v>13823.2</v>
      </c>
      <c r="M26" s="296">
        <v>9723</v>
      </c>
      <c r="N26" s="296">
        <v>6871.7</v>
      </c>
      <c r="O26" s="7">
        <f t="shared" si="5"/>
        <v>-29.661728109265582</v>
      </c>
      <c r="P26" s="7">
        <f t="shared" si="5"/>
        <v>-29.325311117967715</v>
      </c>
      <c r="Q26" s="296">
        <v>5113</v>
      </c>
      <c r="R26" s="296">
        <v>5878.5</v>
      </c>
      <c r="S26" s="296">
        <v>6112.1</v>
      </c>
      <c r="T26" s="7">
        <f t="shared" si="4"/>
        <v>14.971640915313913</v>
      </c>
      <c r="U26" s="7">
        <f t="shared" si="4"/>
        <v>3.9738028408607704</v>
      </c>
    </row>
    <row r="27" spans="1:21" ht="16.5">
      <c r="A27" s="24" t="s">
        <v>28</v>
      </c>
      <c r="B27" s="296">
        <v>91220.5</v>
      </c>
      <c r="C27" s="296">
        <v>92408.66</v>
      </c>
      <c r="D27" s="296">
        <v>93276.9</v>
      </c>
      <c r="E27" s="7">
        <f t="shared" si="0"/>
        <v>1.3025142374795138</v>
      </c>
      <c r="F27" s="7">
        <f t="shared" si="0"/>
        <v>0.93956562079786465</v>
      </c>
      <c r="G27" s="296">
        <v>151776</v>
      </c>
      <c r="H27" s="296">
        <v>155618</v>
      </c>
      <c r="I27" s="296">
        <v>162711</v>
      </c>
      <c r="J27" s="7">
        <f t="shared" si="1"/>
        <v>2.5313620071684539</v>
      </c>
      <c r="K27" s="7">
        <f t="shared" si="2"/>
        <v>4.5579560205117673</v>
      </c>
      <c r="L27" s="296">
        <v>65401</v>
      </c>
      <c r="M27" s="296">
        <v>65437</v>
      </c>
      <c r="N27" s="296">
        <v>95637</v>
      </c>
      <c r="O27" s="7">
        <f t="shared" si="5"/>
        <v>5.5045029892511366E-2</v>
      </c>
      <c r="P27" s="7">
        <f t="shared" si="5"/>
        <v>46.151259990525233</v>
      </c>
      <c r="Q27" s="296">
        <v>31298.5</v>
      </c>
      <c r="R27" s="296">
        <v>34983.270000000004</v>
      </c>
      <c r="S27" s="296">
        <v>28685.86</v>
      </c>
      <c r="T27" s="7">
        <f t="shared" si="4"/>
        <v>11.772992315925705</v>
      </c>
      <c r="U27" s="7">
        <f t="shared" si="4"/>
        <v>-18.001204575787227</v>
      </c>
    </row>
    <row r="28" spans="1:21" ht="16.5">
      <c r="A28" s="24" t="s">
        <v>29</v>
      </c>
      <c r="B28" s="296">
        <v>2049</v>
      </c>
      <c r="C28" s="296">
        <v>1859.8999999999999</v>
      </c>
      <c r="D28" s="296">
        <v>1780.81</v>
      </c>
      <c r="E28" s="7">
        <f t="shared" si="0"/>
        <v>-9.2288921425085562</v>
      </c>
      <c r="F28" s="7">
        <f t="shared" si="0"/>
        <v>-4.2523791601698946</v>
      </c>
      <c r="G28" s="296">
        <v>0</v>
      </c>
      <c r="H28" s="296">
        <v>0</v>
      </c>
      <c r="I28" s="296">
        <v>0</v>
      </c>
      <c r="J28" s="7">
        <f t="shared" si="1"/>
        <v>0</v>
      </c>
      <c r="K28" s="7">
        <f t="shared" si="2"/>
        <v>0</v>
      </c>
      <c r="L28" s="296">
        <v>877.66</v>
      </c>
      <c r="M28" s="296">
        <v>761.41</v>
      </c>
      <c r="N28" s="296">
        <v>958</v>
      </c>
      <c r="O28" s="7">
        <f t="shared" si="5"/>
        <v>-13.245448123419095</v>
      </c>
      <c r="P28" s="7">
        <f t="shared" si="5"/>
        <v>25.819203845497185</v>
      </c>
      <c r="Q28" s="296">
        <v>9931</v>
      </c>
      <c r="R28" s="296">
        <v>6707.5</v>
      </c>
      <c r="S28" s="296">
        <v>7819.3</v>
      </c>
      <c r="T28" s="7">
        <f t="shared" si="4"/>
        <v>-32.458966871412755</v>
      </c>
      <c r="U28" s="7">
        <f t="shared" si="4"/>
        <v>16.575475214312334</v>
      </c>
    </row>
    <row r="29" spans="1:21" ht="16.5">
      <c r="A29" s="24" t="s">
        <v>30</v>
      </c>
      <c r="B29" s="296">
        <v>79063.39</v>
      </c>
      <c r="C29" s="296">
        <v>80343.429999999993</v>
      </c>
      <c r="D29" s="296">
        <v>81408.299999999988</v>
      </c>
      <c r="E29" s="7">
        <f t="shared" si="0"/>
        <v>1.6190046998996621</v>
      </c>
      <c r="F29" s="7">
        <f t="shared" si="0"/>
        <v>1.32539773320606</v>
      </c>
      <c r="G29" s="296">
        <v>17577</v>
      </c>
      <c r="H29" s="296">
        <v>17577</v>
      </c>
      <c r="I29" s="296">
        <v>17563.2</v>
      </c>
      <c r="J29" s="7">
        <f t="shared" si="1"/>
        <v>0</v>
      </c>
      <c r="K29" s="7">
        <f t="shared" si="2"/>
        <v>-7.8511691414917095E-2</v>
      </c>
      <c r="L29" s="296">
        <v>72944</v>
      </c>
      <c r="M29" s="296">
        <v>71513</v>
      </c>
      <c r="N29" s="296">
        <v>40679</v>
      </c>
      <c r="O29" s="7">
        <f t="shared" si="5"/>
        <v>-1.9617788988813345</v>
      </c>
      <c r="P29" s="7">
        <f t="shared" si="5"/>
        <v>-43.116636136087152</v>
      </c>
      <c r="Q29" s="296">
        <v>0</v>
      </c>
      <c r="R29" s="296">
        <v>0</v>
      </c>
      <c r="S29" s="296"/>
      <c r="T29" s="7">
        <f t="shared" si="4"/>
        <v>0</v>
      </c>
      <c r="U29" s="7">
        <f t="shared" si="4"/>
        <v>0</v>
      </c>
    </row>
    <row r="30" spans="1:21" ht="16.5">
      <c r="A30" s="34" t="s">
        <v>363</v>
      </c>
      <c r="B30" s="297">
        <v>171319.11000000002</v>
      </c>
      <c r="C30" s="297">
        <v>159759.44</v>
      </c>
      <c r="D30" s="297">
        <v>159597.71000000002</v>
      </c>
      <c r="E30" s="6">
        <f t="shared" si="0"/>
        <v>-6.74744924836466</v>
      </c>
      <c r="F30" s="6">
        <f t="shared" si="0"/>
        <v>-0.10123345449882493</v>
      </c>
      <c r="G30" s="297">
        <v>161300.34</v>
      </c>
      <c r="H30" s="297">
        <v>174529.1</v>
      </c>
      <c r="I30" s="297">
        <v>156155.6</v>
      </c>
      <c r="J30" s="6">
        <f t="shared" si="1"/>
        <v>8.2013218323036483</v>
      </c>
      <c r="K30" s="6">
        <f t="shared" si="2"/>
        <v>-10.527470777079586</v>
      </c>
      <c r="L30" s="341">
        <v>72656.278738805966</v>
      </c>
      <c r="M30" s="341">
        <v>62641.013999999996</v>
      </c>
      <c r="N30" s="341">
        <v>90258.03</v>
      </c>
      <c r="O30" s="6">
        <f t="shared" si="5"/>
        <v>-13.784444940829019</v>
      </c>
      <c r="P30" s="6">
        <f t="shared" si="5"/>
        <v>44.087753751878921</v>
      </c>
      <c r="Q30" s="297">
        <v>58144.94</v>
      </c>
      <c r="R30" s="297">
        <v>60775.41</v>
      </c>
      <c r="S30" s="297">
        <v>63969.890999999996</v>
      </c>
      <c r="T30" s="6">
        <f t="shared" si="4"/>
        <v>4.5239878139009022</v>
      </c>
      <c r="U30" s="6">
        <f t="shared" si="4"/>
        <v>5.2562064163779212</v>
      </c>
    </row>
    <row r="31" spans="1:21" ht="16.5">
      <c r="A31" s="24" t="s">
        <v>368</v>
      </c>
      <c r="B31" s="296">
        <v>6550.01</v>
      </c>
      <c r="C31" s="296">
        <v>6778.62</v>
      </c>
      <c r="D31" s="296">
        <v>7038</v>
      </c>
      <c r="E31" s="7">
        <f t="shared" si="0"/>
        <v>3.4902236790478156</v>
      </c>
      <c r="F31" s="7">
        <f t="shared" si="0"/>
        <v>3.8264425502535886</v>
      </c>
      <c r="G31" s="296">
        <v>17790</v>
      </c>
      <c r="H31" s="296">
        <v>17791</v>
      </c>
      <c r="I31" s="296">
        <v>18537.5</v>
      </c>
      <c r="J31" s="7">
        <f t="shared" si="1"/>
        <v>5.621135469354499E-3</v>
      </c>
      <c r="K31" s="7">
        <f t="shared" si="2"/>
        <v>4.1959417683098224</v>
      </c>
      <c r="L31" s="296">
        <v>14512.36</v>
      </c>
      <c r="M31" s="296">
        <v>13569.36</v>
      </c>
      <c r="N31" s="296">
        <v>10625.15</v>
      </c>
      <c r="O31" s="7">
        <f t="shared" si="5"/>
        <v>-6.4979093682901947</v>
      </c>
      <c r="P31" s="7">
        <f t="shared" si="5"/>
        <v>-21.697486101039402</v>
      </c>
      <c r="Q31" s="296">
        <v>3863.25</v>
      </c>
      <c r="R31" s="296">
        <v>4262.6000000000004</v>
      </c>
      <c r="S31" s="296">
        <v>4629</v>
      </c>
      <c r="T31" s="7">
        <f t="shared" si="4"/>
        <v>10.337151362195058</v>
      </c>
      <c r="U31" s="7">
        <f t="shared" si="4"/>
        <v>8.5956927696710892</v>
      </c>
    </row>
    <row r="32" spans="1:21" ht="16.5">
      <c r="A32" s="24" t="s">
        <v>369</v>
      </c>
      <c r="B32" s="296">
        <v>25721.3</v>
      </c>
      <c r="C32" s="296">
        <v>26160.04</v>
      </c>
      <c r="D32" s="296">
        <v>26425.24</v>
      </c>
      <c r="E32" s="7">
        <f t="shared" si="0"/>
        <v>1.7057458215564765</v>
      </c>
      <c r="F32" s="7">
        <f t="shared" si="0"/>
        <v>1.0137599177982821</v>
      </c>
      <c r="G32" s="296">
        <v>96181.4</v>
      </c>
      <c r="H32" s="296">
        <v>97087.5</v>
      </c>
      <c r="I32" s="296">
        <v>84955</v>
      </c>
      <c r="J32" s="7">
        <f t="shared" si="1"/>
        <v>0.94207403926331779</v>
      </c>
      <c r="K32" s="7">
        <f t="shared" si="2"/>
        <v>-12.496459379425772</v>
      </c>
      <c r="L32" s="296">
        <v>3713.81</v>
      </c>
      <c r="M32" s="296">
        <v>3005.81</v>
      </c>
      <c r="N32" s="296">
        <v>9678.11</v>
      </c>
      <c r="O32" s="7">
        <f t="shared" si="5"/>
        <v>-19.063980117453511</v>
      </c>
      <c r="P32" s="7">
        <f t="shared" si="5"/>
        <v>221.98009854248937</v>
      </c>
      <c r="Q32" s="296">
        <v>8390</v>
      </c>
      <c r="R32" s="296">
        <v>8282</v>
      </c>
      <c r="S32" s="296">
        <v>7797.1</v>
      </c>
      <c r="T32" s="7">
        <f t="shared" si="4"/>
        <v>-1.2872467222884438</v>
      </c>
      <c r="U32" s="7">
        <f t="shared" si="4"/>
        <v>-5.8548659744023155</v>
      </c>
    </row>
    <row r="33" spans="1:23" ht="16.5">
      <c r="A33" s="24" t="s">
        <v>370</v>
      </c>
      <c r="B33" s="296">
        <v>117405.58</v>
      </c>
      <c r="C33" s="296">
        <v>102724.87</v>
      </c>
      <c r="D33" s="296">
        <v>102017.55</v>
      </c>
      <c r="E33" s="7">
        <f t="shared" si="0"/>
        <v>-12.504269388218177</v>
      </c>
      <c r="F33" s="7">
        <f t="shared" si="0"/>
        <v>-0.68855769785835719</v>
      </c>
      <c r="G33" s="296">
        <v>16948.940000000002</v>
      </c>
      <c r="H33" s="296">
        <v>26621</v>
      </c>
      <c r="I33" s="296">
        <v>30498</v>
      </c>
      <c r="J33" s="7">
        <f t="shared" si="1"/>
        <v>57.065869606004838</v>
      </c>
      <c r="K33" s="7">
        <f t="shared" si="2"/>
        <v>14.563690319672446</v>
      </c>
      <c r="L33" s="296">
        <v>23992.016500000002</v>
      </c>
      <c r="M33" s="296">
        <v>16650.404000000002</v>
      </c>
      <c r="N33" s="296">
        <v>22257.68</v>
      </c>
      <c r="O33" s="7">
        <f t="shared" si="5"/>
        <v>-30.600231122715343</v>
      </c>
      <c r="P33" s="7">
        <f t="shared" si="5"/>
        <v>33.676516197444812</v>
      </c>
      <c r="Q33" s="296">
        <v>35271</v>
      </c>
      <c r="R33" s="296">
        <v>35269.800000000003</v>
      </c>
      <c r="S33" s="296">
        <v>36973.85</v>
      </c>
      <c r="T33" s="7">
        <f t="shared" si="4"/>
        <v>-3.4022284596346708E-3</v>
      </c>
      <c r="U33" s="7">
        <f t="shared" si="4"/>
        <v>4.8314705498755188</v>
      </c>
    </row>
    <row r="34" spans="1:23" ht="16.5">
      <c r="A34" s="24" t="s">
        <v>371</v>
      </c>
      <c r="B34" s="296">
        <v>7744.42</v>
      </c>
      <c r="C34" s="296">
        <v>7644.7</v>
      </c>
      <c r="D34" s="296">
        <v>7474.07</v>
      </c>
      <c r="E34" s="7">
        <f t="shared" si="0"/>
        <v>-1.2876367758980081</v>
      </c>
      <c r="F34" s="7">
        <f t="shared" si="0"/>
        <v>-2.2320038719635846</v>
      </c>
      <c r="G34" s="296">
        <v>0</v>
      </c>
      <c r="H34" s="296">
        <v>0</v>
      </c>
      <c r="I34" s="296">
        <v>0</v>
      </c>
      <c r="J34" s="7">
        <f t="shared" si="1"/>
        <v>0</v>
      </c>
      <c r="K34" s="7">
        <f t="shared" si="2"/>
        <v>0</v>
      </c>
      <c r="L34" s="296">
        <v>290.10000000000002</v>
      </c>
      <c r="M34" s="235">
        <v>797.27</v>
      </c>
      <c r="N34" s="296">
        <v>1072.31</v>
      </c>
      <c r="O34" s="7">
        <f t="shared" si="5"/>
        <v>174.82592209582901</v>
      </c>
      <c r="P34" s="7">
        <f t="shared" si="5"/>
        <v>34.497723481380206</v>
      </c>
      <c r="Q34" s="296">
        <v>387.44</v>
      </c>
      <c r="R34" s="296">
        <v>573.01</v>
      </c>
      <c r="S34" s="296">
        <v>535.74099999999999</v>
      </c>
      <c r="T34" s="7">
        <f t="shared" si="4"/>
        <v>47.896448482345647</v>
      </c>
      <c r="U34" s="7">
        <f t="shared" si="4"/>
        <v>-6.5040749725135782</v>
      </c>
    </row>
    <row r="35" spans="1:23" ht="16.5">
      <c r="A35" s="24" t="s">
        <v>372</v>
      </c>
      <c r="B35" s="296">
        <v>12599.539999999999</v>
      </c>
      <c r="C35" s="296">
        <v>15225.68</v>
      </c>
      <c r="D35" s="296">
        <v>15673.900000000001</v>
      </c>
      <c r="E35" s="7">
        <f t="shared" si="0"/>
        <v>20.843141892481796</v>
      </c>
      <c r="F35" s="7">
        <f t="shared" si="0"/>
        <v>2.9438422454695115</v>
      </c>
      <c r="G35" s="296">
        <v>21188</v>
      </c>
      <c r="H35" s="296">
        <v>24752</v>
      </c>
      <c r="I35" s="296">
        <v>18234.099999999999</v>
      </c>
      <c r="J35" s="7">
        <f t="shared" si="1"/>
        <v>16.820841986029819</v>
      </c>
      <c r="K35" s="7">
        <f t="shared" si="2"/>
        <v>-26.332821590174532</v>
      </c>
      <c r="L35" s="296">
        <v>3254.7922388059701</v>
      </c>
      <c r="M35" s="296">
        <v>15008.67</v>
      </c>
      <c r="N35" s="296">
        <v>17175.68</v>
      </c>
      <c r="O35" s="7">
        <f t="shared" si="5"/>
        <v>361.12528538859897</v>
      </c>
      <c r="P35" s="7">
        <f t="shared" si="5"/>
        <v>14.438387945101056</v>
      </c>
      <c r="Q35" s="296">
        <v>6608.75</v>
      </c>
      <c r="R35" s="296">
        <v>8000</v>
      </c>
      <c r="S35" s="296">
        <v>9978.7999999999993</v>
      </c>
      <c r="T35" s="7">
        <f t="shared" si="4"/>
        <v>21.051636088519004</v>
      </c>
      <c r="U35" s="7">
        <f t="shared" si="4"/>
        <v>24.734999999999999</v>
      </c>
    </row>
    <row r="36" spans="1:23" ht="16.5">
      <c r="A36" s="24" t="s">
        <v>373</v>
      </c>
      <c r="B36" s="296">
        <v>1298.26</v>
      </c>
      <c r="C36" s="296">
        <v>1225.53</v>
      </c>
      <c r="D36" s="296">
        <v>968.94999999999993</v>
      </c>
      <c r="E36" s="7">
        <f t="shared" si="0"/>
        <v>-5.602113598200674</v>
      </c>
      <c r="F36" s="7">
        <f t="shared" si="0"/>
        <v>-20.936247990665265</v>
      </c>
      <c r="G36" s="296">
        <v>9192</v>
      </c>
      <c r="H36" s="296">
        <v>8277.6</v>
      </c>
      <c r="I36" s="296">
        <v>3931</v>
      </c>
      <c r="J36" s="7">
        <f t="shared" si="1"/>
        <v>-9.9477806788511742</v>
      </c>
      <c r="K36" s="7">
        <f t="shared" si="2"/>
        <v>-52.51038948487485</v>
      </c>
      <c r="L36" s="296">
        <v>12339.2</v>
      </c>
      <c r="M36" s="296">
        <v>1367.5</v>
      </c>
      <c r="N36" s="296">
        <v>1126.3</v>
      </c>
      <c r="O36" s="7">
        <f t="shared" si="5"/>
        <v>-88.917433869294612</v>
      </c>
      <c r="P36" s="7">
        <f t="shared" si="5"/>
        <v>-17.638025594149909</v>
      </c>
      <c r="Q36" s="296">
        <v>1590.5</v>
      </c>
      <c r="R36" s="296">
        <v>2556</v>
      </c>
      <c r="S36" s="296">
        <v>2210.4</v>
      </c>
      <c r="T36" s="7">
        <f t="shared" si="4"/>
        <v>60.70418107513359</v>
      </c>
      <c r="U36" s="7">
        <f t="shared" si="4"/>
        <v>-13.521126760563376</v>
      </c>
    </row>
    <row r="37" spans="1:23" ht="16.5">
      <c r="A37" s="97" t="s">
        <v>31</v>
      </c>
      <c r="B37" s="296">
        <v>23484.05</v>
      </c>
      <c r="C37" s="296">
        <v>23483.89</v>
      </c>
      <c r="D37" s="296">
        <v>23264.78</v>
      </c>
      <c r="E37" s="7">
        <f t="shared" si="0"/>
        <v>-6.8131348723454721E-4</v>
      </c>
      <c r="F37" s="7">
        <f t="shared" si="0"/>
        <v>-0.9330225954899305</v>
      </c>
      <c r="G37" s="296">
        <v>0</v>
      </c>
      <c r="H37" s="296">
        <v>0</v>
      </c>
      <c r="I37" s="296">
        <v>0</v>
      </c>
      <c r="J37" s="6" t="s">
        <v>504</v>
      </c>
      <c r="K37" s="6">
        <f t="shared" si="2"/>
        <v>0</v>
      </c>
      <c r="L37" s="296">
        <v>60.21</v>
      </c>
      <c r="M37" s="296">
        <v>62.21</v>
      </c>
      <c r="N37" s="296">
        <v>2595.85</v>
      </c>
      <c r="O37" s="7">
        <f t="shared" si="5"/>
        <v>3.3217073575818006</v>
      </c>
      <c r="P37" s="7">
        <f t="shared" si="5"/>
        <v>4072.7214274232438</v>
      </c>
      <c r="Q37" s="296">
        <v>86.85</v>
      </c>
      <c r="R37" s="296">
        <v>111.55</v>
      </c>
      <c r="S37" s="296">
        <v>111.55</v>
      </c>
      <c r="T37" s="6">
        <f t="shared" si="4"/>
        <v>28.439838802533103</v>
      </c>
      <c r="U37" s="7">
        <f t="shared" si="4"/>
        <v>0</v>
      </c>
    </row>
    <row r="38" spans="1:23" ht="16.5">
      <c r="A38" s="97" t="s">
        <v>32</v>
      </c>
      <c r="B38" s="296">
        <v>282.7</v>
      </c>
      <c r="C38" s="296">
        <v>294.3</v>
      </c>
      <c r="D38" s="296">
        <v>339.9</v>
      </c>
      <c r="E38" s="7">
        <f t="shared" si="0"/>
        <v>4.1032897064025491</v>
      </c>
      <c r="F38" s="7">
        <f t="shared" si="0"/>
        <v>15.494393476044849</v>
      </c>
      <c r="G38" s="296">
        <v>0</v>
      </c>
      <c r="H38" s="296">
        <v>0</v>
      </c>
      <c r="I38" s="296">
        <v>0</v>
      </c>
      <c r="J38" s="6">
        <f>IFERROR(H38/G38*100-100,0)</f>
        <v>0</v>
      </c>
      <c r="K38" s="6">
        <f t="shared" si="2"/>
        <v>0</v>
      </c>
      <c r="L38" s="296">
        <v>223.02</v>
      </c>
      <c r="M38" s="296">
        <v>224.42000000000002</v>
      </c>
      <c r="N38" s="296">
        <v>279.06</v>
      </c>
      <c r="O38" s="7">
        <f t="shared" si="5"/>
        <v>0.62774639045825609</v>
      </c>
      <c r="P38" s="7">
        <f t="shared" si="5"/>
        <v>24.347206131360835</v>
      </c>
      <c r="Q38" s="296">
        <v>223.75</v>
      </c>
      <c r="R38" s="296">
        <v>117.77000000000001</v>
      </c>
      <c r="S38" s="296">
        <v>174.24</v>
      </c>
      <c r="T38" s="6">
        <f t="shared" si="4"/>
        <v>-47.365363128491609</v>
      </c>
      <c r="U38" s="7">
        <f t="shared" si="4"/>
        <v>47.949392884435753</v>
      </c>
    </row>
    <row r="39" spans="1:23" ht="16.5">
      <c r="A39" s="97" t="s">
        <v>268</v>
      </c>
      <c r="B39" s="236">
        <v>475.85999999999996</v>
      </c>
      <c r="C39" s="236">
        <v>420.21000000000004</v>
      </c>
      <c r="D39" s="236">
        <v>455.8</v>
      </c>
      <c r="E39" s="7">
        <f t="shared" si="0"/>
        <v>-11.694616063548096</v>
      </c>
      <c r="F39" s="7">
        <f t="shared" si="0"/>
        <v>8.4695747364413023</v>
      </c>
      <c r="G39" s="237">
        <v>2982.27</v>
      </c>
      <c r="H39" s="237">
        <v>3097.27</v>
      </c>
      <c r="I39" s="237">
        <v>233</v>
      </c>
      <c r="J39" s="7">
        <f>IFERROR(H39/G39*100-100,0)</f>
        <v>3.8561230203838051</v>
      </c>
      <c r="K39" s="6">
        <f t="shared" si="2"/>
        <v>-92.477246090912317</v>
      </c>
      <c r="L39" s="237">
        <v>297</v>
      </c>
      <c r="M39" s="237">
        <v>944.84</v>
      </c>
      <c r="N39" s="237">
        <v>38</v>
      </c>
      <c r="O39" s="7">
        <f t="shared" si="5"/>
        <v>218.12794612794613</v>
      </c>
      <c r="P39" s="7">
        <f t="shared" si="5"/>
        <v>-95.978155031539728</v>
      </c>
      <c r="Q39" s="237">
        <v>335.9</v>
      </c>
      <c r="R39" s="237">
        <v>345.25</v>
      </c>
      <c r="S39" s="237">
        <v>585.84999999999991</v>
      </c>
      <c r="T39" s="6">
        <f t="shared" si="4"/>
        <v>2.783566537660036</v>
      </c>
      <c r="U39" s="7">
        <f t="shared" si="4"/>
        <v>69.688631426502496</v>
      </c>
    </row>
    <row r="40" spans="1:23" ht="18.75">
      <c r="A40" s="239"/>
      <c r="B40" s="240">
        <f>B7+B21+B24+B30+B37+B38+B39</f>
        <v>5305204.18</v>
      </c>
      <c r="C40" s="240">
        <f>C7+C21+C24+C30+C37+C38+C39</f>
        <v>5392296.8100394933</v>
      </c>
      <c r="D40" s="240">
        <f>D7+D21+D24+D30+D37+D38+D39</f>
        <v>5507582.7500000009</v>
      </c>
      <c r="E40" s="6">
        <f t="shared" si="0"/>
        <v>1.6416452050577561</v>
      </c>
      <c r="F40" s="6">
        <f t="shared" si="0"/>
        <v>2.1379746705683118</v>
      </c>
      <c r="G40" s="240">
        <f>G7+G21+G24+G30+G37+G38+G39</f>
        <v>6007491.0099999998</v>
      </c>
      <c r="H40" s="240">
        <f>H7+H21+H24+H30+H37+H38+H39</f>
        <v>5990591.379999999</v>
      </c>
      <c r="I40" s="240">
        <f>I7+I21+I24+I30+I37+I38+I39</f>
        <v>6601741.9899999993</v>
      </c>
      <c r="J40" s="6">
        <f>IFERROR(H40/G40*100-100,0)</f>
        <v>-0.28130928488899087</v>
      </c>
      <c r="K40" s="6">
        <f t="shared" si="2"/>
        <v>10.20184104094244</v>
      </c>
      <c r="L40" s="240">
        <f>L39+L38+L37+L30+L24+L21+L7</f>
        <v>3509984.4330400461</v>
      </c>
      <c r="M40" s="240">
        <f t="shared" ref="M40:N40" si="6">M39+M38+M37+M30+M24+M21+M7</f>
        <v>3530755.1953439657</v>
      </c>
      <c r="N40" s="240">
        <f t="shared" si="6"/>
        <v>3560911.5049999999</v>
      </c>
      <c r="O40" s="6">
        <f t="shared" si="5"/>
        <v>0.59176223428232788</v>
      </c>
      <c r="P40" s="6">
        <f t="shared" si="5"/>
        <v>0.85410366869392362</v>
      </c>
      <c r="Q40" s="240">
        <f>Q7+Q21+Q24+Q30+Q37+Q38+Q39</f>
        <v>1880905.0515907924</v>
      </c>
      <c r="R40" s="240">
        <f>R7+R21+R24+R30+R37+R38+R39</f>
        <v>1968697.7199999997</v>
      </c>
      <c r="S40" s="240">
        <f>S7+S21+S24+S30+S37+S38+S39</f>
        <v>1873006.0710000002</v>
      </c>
      <c r="T40" s="6">
        <f t="shared" si="4"/>
        <v>4.667575768109927</v>
      </c>
      <c r="U40" s="6">
        <f t="shared" si="4"/>
        <v>-4.8606572775428134</v>
      </c>
    </row>
    <row r="41" spans="1:23" s="470" customFormat="1" ht="15.75">
      <c r="A41" s="630" t="s">
        <v>2</v>
      </c>
      <c r="B41" s="646" t="s">
        <v>484</v>
      </c>
      <c r="C41" s="646"/>
      <c r="D41" s="646"/>
      <c r="E41" s="646"/>
      <c r="F41" s="646"/>
      <c r="G41" s="646" t="s">
        <v>485</v>
      </c>
      <c r="H41" s="646"/>
      <c r="I41" s="646"/>
      <c r="J41" s="646"/>
      <c r="K41" s="646"/>
      <c r="L41" s="646" t="s">
        <v>489</v>
      </c>
      <c r="M41" s="646"/>
      <c r="N41" s="646"/>
      <c r="O41" s="646"/>
      <c r="P41" s="646"/>
      <c r="Q41" s="647" t="s">
        <v>34</v>
      </c>
      <c r="R41" s="647"/>
      <c r="S41" s="647"/>
      <c r="T41" s="647"/>
      <c r="U41" s="647"/>
    </row>
    <row r="42" spans="1:23" ht="15" customHeight="1">
      <c r="A42" s="620"/>
      <c r="B42" s="234" t="s">
        <v>4</v>
      </c>
      <c r="C42" s="234" t="s">
        <v>481</v>
      </c>
      <c r="D42" s="234" t="s">
        <v>482</v>
      </c>
      <c r="E42" s="638" t="s">
        <v>478</v>
      </c>
      <c r="F42" s="638" t="s">
        <v>479</v>
      </c>
      <c r="G42" s="234" t="s">
        <v>4</v>
      </c>
      <c r="H42" s="234" t="s">
        <v>481</v>
      </c>
      <c r="I42" s="234" t="s">
        <v>482</v>
      </c>
      <c r="J42" s="648" t="s">
        <v>478</v>
      </c>
      <c r="K42" s="638" t="s">
        <v>479</v>
      </c>
      <c r="L42" s="234" t="s">
        <v>4</v>
      </c>
      <c r="M42" s="234" t="s">
        <v>481</v>
      </c>
      <c r="N42" s="234" t="s">
        <v>482</v>
      </c>
      <c r="O42" s="638" t="s">
        <v>478</v>
      </c>
      <c r="P42" s="638" t="s">
        <v>479</v>
      </c>
      <c r="Q42" s="234" t="s">
        <v>4</v>
      </c>
      <c r="R42" s="234" t="s">
        <v>481</v>
      </c>
      <c r="S42" s="234" t="s">
        <v>482</v>
      </c>
      <c r="T42" s="638" t="s">
        <v>478</v>
      </c>
      <c r="U42" s="638" t="s">
        <v>479</v>
      </c>
    </row>
    <row r="43" spans="1:23" ht="45">
      <c r="A43" s="620"/>
      <c r="B43" s="367" t="s">
        <v>477</v>
      </c>
      <c r="C43" s="367" t="s">
        <v>520</v>
      </c>
      <c r="D43" s="367" t="s">
        <v>553</v>
      </c>
      <c r="E43" s="638"/>
      <c r="F43" s="638"/>
      <c r="G43" s="367" t="s">
        <v>477</v>
      </c>
      <c r="H43" s="367" t="s">
        <v>520</v>
      </c>
      <c r="I43" s="367" t="s">
        <v>553</v>
      </c>
      <c r="J43" s="649"/>
      <c r="K43" s="638"/>
      <c r="L43" s="367" t="s">
        <v>477</v>
      </c>
      <c r="M43" s="367" t="s">
        <v>520</v>
      </c>
      <c r="N43" s="367" t="s">
        <v>553</v>
      </c>
      <c r="O43" s="638"/>
      <c r="P43" s="638"/>
      <c r="Q43" s="367" t="s">
        <v>477</v>
      </c>
      <c r="R43" s="367" t="s">
        <v>520</v>
      </c>
      <c r="S43" s="367" t="s">
        <v>553</v>
      </c>
      <c r="T43" s="638"/>
      <c r="U43" s="638"/>
    </row>
    <row r="44" spans="1:23" ht="16.5">
      <c r="A44" s="34" t="s">
        <v>9</v>
      </c>
      <c r="B44" s="71">
        <v>3011923.62</v>
      </c>
      <c r="C44" s="71">
        <v>3268343.8500000006</v>
      </c>
      <c r="D44" s="71">
        <v>3380327.1099999994</v>
      </c>
      <c r="E44" s="6">
        <f t="shared" ref="E44:F77" si="7">IFERROR(C44/B44*100-100,0)</f>
        <v>8.5135037388498063</v>
      </c>
      <c r="F44" s="6">
        <f t="shared" si="7"/>
        <v>3.4262998368424178</v>
      </c>
      <c r="G44" s="71">
        <v>871022.90331688663</v>
      </c>
      <c r="H44" s="71">
        <v>876585.25</v>
      </c>
      <c r="I44" s="71">
        <v>841981.12</v>
      </c>
      <c r="J44" s="6">
        <f t="shared" ref="J44:J77" si="8">IFERROR(H44/G44*100-100,0)</f>
        <v>0.6385993596645676</v>
      </c>
      <c r="K44" s="6">
        <f t="shared" ref="K44:K77" si="9">IFERROR(I44/H44*100-100,0)</f>
        <v>-3.9476057804988187</v>
      </c>
      <c r="L44" s="71">
        <v>1754000.1800000002</v>
      </c>
      <c r="M44" s="71">
        <v>1817845.01055834</v>
      </c>
      <c r="N44" s="71">
        <v>1868051.19</v>
      </c>
      <c r="O44" s="6">
        <f t="shared" ref="O44:P77" si="10">IFERROR(M44/L44*100-100,0)</f>
        <v>3.6399557586328086</v>
      </c>
      <c r="P44" s="6">
        <f t="shared" si="10"/>
        <v>2.7618514862408148</v>
      </c>
      <c r="Q44" s="71">
        <f t="shared" ref="Q44:Q77" si="11">B7+G7+L7+Q7+B44+G44+L44</f>
        <v>17498902.489208922</v>
      </c>
      <c r="R44" s="71">
        <f t="shared" ref="R44:R77" si="12">C7+H7+M7+R7+C44+H44+M44</f>
        <v>17845522.311941799</v>
      </c>
      <c r="S44" s="71">
        <f t="shared" ref="S44:S77" si="13">D7+I7+N7+S7+D44+I44+N44</f>
        <v>18339705.634999998</v>
      </c>
      <c r="T44" s="6">
        <f t="shared" ref="T44:U77" si="14">IFERROR(R44/Q44*100-100,0)</f>
        <v>1.9808089275691714</v>
      </c>
      <c r="U44" s="6">
        <f t="shared" si="14"/>
        <v>2.7692286861646096</v>
      </c>
      <c r="V44" s="26"/>
      <c r="W44" s="26"/>
    </row>
    <row r="45" spans="1:23" ht="16.5">
      <c r="A45" s="24" t="s">
        <v>10</v>
      </c>
      <c r="B45" s="296">
        <v>1151313</v>
      </c>
      <c r="C45" s="296">
        <v>1310836.82</v>
      </c>
      <c r="D45" s="296">
        <v>1362669.33</v>
      </c>
      <c r="E45" s="7">
        <f t="shared" si="7"/>
        <v>13.855816793521839</v>
      </c>
      <c r="F45" s="7">
        <f t="shared" si="7"/>
        <v>3.9541542630760205</v>
      </c>
      <c r="G45" s="296">
        <v>129473.39</v>
      </c>
      <c r="H45" s="296">
        <v>145062.85</v>
      </c>
      <c r="I45" s="296">
        <v>130190</v>
      </c>
      <c r="J45" s="6">
        <f t="shared" si="8"/>
        <v>12.040667198101488</v>
      </c>
      <c r="K45" s="6">
        <f t="shared" si="9"/>
        <v>-10.252693918532557</v>
      </c>
      <c r="L45" s="296">
        <v>589221</v>
      </c>
      <c r="M45" s="296">
        <v>599123.61</v>
      </c>
      <c r="N45" s="296">
        <v>636211</v>
      </c>
      <c r="O45" s="6">
        <f t="shared" si="10"/>
        <v>1.6806274725442449</v>
      </c>
      <c r="P45" s="6">
        <f t="shared" si="10"/>
        <v>6.1902734896393241</v>
      </c>
      <c r="Q45" s="71">
        <f t="shared" si="11"/>
        <v>5486476.0480912244</v>
      </c>
      <c r="R45" s="71">
        <f t="shared" si="12"/>
        <v>5724241.6564250002</v>
      </c>
      <c r="S45" s="71">
        <f t="shared" si="13"/>
        <v>5954111.3300000001</v>
      </c>
      <c r="T45" s="7">
        <f t="shared" si="14"/>
        <v>4.3336671161900995</v>
      </c>
      <c r="U45" s="6">
        <f t="shared" si="14"/>
        <v>4.015722734503882</v>
      </c>
    </row>
    <row r="46" spans="1:23" ht="16.5">
      <c r="A46" s="24" t="s">
        <v>11</v>
      </c>
      <c r="B46" s="296">
        <v>485053</v>
      </c>
      <c r="C46" s="296">
        <v>459029</v>
      </c>
      <c r="D46" s="296">
        <v>474377.52999999997</v>
      </c>
      <c r="E46" s="7">
        <f t="shared" si="7"/>
        <v>-5.3651868971019638</v>
      </c>
      <c r="F46" s="7">
        <f t="shared" si="7"/>
        <v>3.3436950606606501</v>
      </c>
      <c r="G46" s="296">
        <v>269299.33964017639</v>
      </c>
      <c r="H46" s="296">
        <v>248796</v>
      </c>
      <c r="I46" s="296">
        <v>259338</v>
      </c>
      <c r="J46" s="6">
        <f t="shared" si="8"/>
        <v>-7.6135870468794593</v>
      </c>
      <c r="K46" s="6">
        <f t="shared" si="9"/>
        <v>4.2372063859547495</v>
      </c>
      <c r="L46" s="296">
        <v>129440</v>
      </c>
      <c r="M46" s="296">
        <v>135197</v>
      </c>
      <c r="N46" s="296">
        <v>121955</v>
      </c>
      <c r="O46" s="6">
        <f t="shared" si="10"/>
        <v>4.4476205191594573</v>
      </c>
      <c r="P46" s="6">
        <f t="shared" si="10"/>
        <v>-9.7945960339356617</v>
      </c>
      <c r="Q46" s="71">
        <f t="shared" si="11"/>
        <v>3194084.4707589275</v>
      </c>
      <c r="R46" s="71">
        <f t="shared" si="12"/>
        <v>3092696.9680758668</v>
      </c>
      <c r="S46" s="71">
        <f t="shared" si="13"/>
        <v>3147834.53</v>
      </c>
      <c r="T46" s="7">
        <f t="shared" si="14"/>
        <v>-3.1742273446816682</v>
      </c>
      <c r="U46" s="6">
        <f t="shared" si="14"/>
        <v>1.7828310530674685</v>
      </c>
    </row>
    <row r="47" spans="1:23" ht="16.5">
      <c r="A47" s="77" t="s">
        <v>12</v>
      </c>
      <c r="B47" s="296">
        <v>492881</v>
      </c>
      <c r="C47" s="296">
        <v>540944.15</v>
      </c>
      <c r="D47" s="296">
        <v>566010.44000000006</v>
      </c>
      <c r="E47" s="7">
        <f t="shared" si="7"/>
        <v>9.7514714505124118</v>
      </c>
      <c r="F47" s="7">
        <f t="shared" si="7"/>
        <v>4.6338036930430064</v>
      </c>
      <c r="G47" s="296">
        <v>187511.2867926755</v>
      </c>
      <c r="H47" s="296">
        <v>188324</v>
      </c>
      <c r="I47" s="296">
        <v>155733</v>
      </c>
      <c r="J47" s="6">
        <f t="shared" si="8"/>
        <v>0.43342095360003441</v>
      </c>
      <c r="K47" s="6">
        <f t="shared" si="9"/>
        <v>-17.305813385442121</v>
      </c>
      <c r="L47" s="296">
        <v>338951</v>
      </c>
      <c r="M47" s="296">
        <v>377333.40055833996</v>
      </c>
      <c r="N47" s="296">
        <v>360266</v>
      </c>
      <c r="O47" s="6">
        <f t="shared" si="10"/>
        <v>11.323878837454359</v>
      </c>
      <c r="P47" s="6">
        <f t="shared" si="10"/>
        <v>-4.5231618863014234</v>
      </c>
      <c r="Q47" s="71">
        <f t="shared" si="11"/>
        <v>2092420.0952734647</v>
      </c>
      <c r="R47" s="71">
        <f t="shared" si="12"/>
        <v>2160778.6807814701</v>
      </c>
      <c r="S47" s="71">
        <f t="shared" si="13"/>
        <v>2091506.44</v>
      </c>
      <c r="T47" s="7">
        <f t="shared" si="14"/>
        <v>3.2669627701635875</v>
      </c>
      <c r="U47" s="6">
        <f t="shared" si="14"/>
        <v>-3.2058924589360061</v>
      </c>
    </row>
    <row r="48" spans="1:23" ht="16.5">
      <c r="A48" s="24" t="s">
        <v>13</v>
      </c>
      <c r="B48" s="296">
        <v>11351.6</v>
      </c>
      <c r="C48" s="296">
        <v>14095.64</v>
      </c>
      <c r="D48" s="296">
        <v>12034.3</v>
      </c>
      <c r="E48" s="7">
        <f t="shared" si="7"/>
        <v>24.173156207054518</v>
      </c>
      <c r="F48" s="7">
        <f t="shared" si="7"/>
        <v>-14.623954641293338</v>
      </c>
      <c r="G48" s="296">
        <v>31880.845399868886</v>
      </c>
      <c r="H48" s="296">
        <v>26547</v>
      </c>
      <c r="I48" s="296">
        <v>20463</v>
      </c>
      <c r="J48" s="6">
        <f t="shared" si="8"/>
        <v>-16.730564490899042</v>
      </c>
      <c r="K48" s="6">
        <f t="shared" si="9"/>
        <v>-22.917843824160926</v>
      </c>
      <c r="L48" s="296">
        <v>24360</v>
      </c>
      <c r="M48" s="296">
        <v>24988</v>
      </c>
      <c r="N48" s="296">
        <v>18950</v>
      </c>
      <c r="O48" s="6">
        <f t="shared" si="10"/>
        <v>2.5779967159277533</v>
      </c>
      <c r="P48" s="6">
        <f t="shared" si="10"/>
        <v>-24.16359852729309</v>
      </c>
      <c r="Q48" s="71">
        <f t="shared" si="11"/>
        <v>355679.58367887483</v>
      </c>
      <c r="R48" s="71">
        <f t="shared" si="12"/>
        <v>364554.89939608215</v>
      </c>
      <c r="S48" s="71">
        <f t="shared" si="13"/>
        <v>314625.3</v>
      </c>
      <c r="T48" s="7">
        <f t="shared" si="14"/>
        <v>2.495312107995602</v>
      </c>
      <c r="U48" s="6">
        <f t="shared" si="14"/>
        <v>-13.69604399194607</v>
      </c>
    </row>
    <row r="49" spans="1:21" ht="16.5">
      <c r="A49" s="24" t="s">
        <v>14</v>
      </c>
      <c r="B49" s="296">
        <v>3587</v>
      </c>
      <c r="C49" s="296">
        <v>3212.71</v>
      </c>
      <c r="D49" s="296">
        <v>3447.9800000000005</v>
      </c>
      <c r="E49" s="7">
        <f t="shared" si="7"/>
        <v>-10.434625034848068</v>
      </c>
      <c r="F49" s="7">
        <f t="shared" si="7"/>
        <v>7.3231010579853262</v>
      </c>
      <c r="G49" s="296">
        <v>13302.745753718167</v>
      </c>
      <c r="H49" s="296">
        <v>10778</v>
      </c>
      <c r="I49" s="296">
        <v>9856</v>
      </c>
      <c r="J49" s="6">
        <f t="shared" si="8"/>
        <v>-18.979132582553433</v>
      </c>
      <c r="K49" s="6">
        <f t="shared" si="9"/>
        <v>-8.5544627945815535</v>
      </c>
      <c r="L49" s="296">
        <v>7520</v>
      </c>
      <c r="M49" s="296">
        <v>9402</v>
      </c>
      <c r="N49" s="296">
        <v>7711</v>
      </c>
      <c r="O49" s="6">
        <f t="shared" si="10"/>
        <v>25.026595744680847</v>
      </c>
      <c r="P49" s="6">
        <f t="shared" si="10"/>
        <v>-17.985534992554776</v>
      </c>
      <c r="Q49" s="71">
        <f t="shared" si="11"/>
        <v>31072.850675984097</v>
      </c>
      <c r="R49" s="71">
        <f t="shared" si="12"/>
        <v>29525.053389348657</v>
      </c>
      <c r="S49" s="71">
        <f t="shared" si="13"/>
        <v>25371.98</v>
      </c>
      <c r="T49" s="7">
        <f t="shared" si="14"/>
        <v>-4.9811885712556006</v>
      </c>
      <c r="U49" s="6">
        <f t="shared" si="14"/>
        <v>-14.066268855069723</v>
      </c>
    </row>
    <row r="50" spans="1:21" ht="16.5">
      <c r="A50" s="24" t="s">
        <v>15</v>
      </c>
      <c r="B50" s="296">
        <v>2869</v>
      </c>
      <c r="C50" s="296">
        <v>1481.32</v>
      </c>
      <c r="D50" s="296">
        <v>887.77999999999986</v>
      </c>
      <c r="E50" s="7">
        <f t="shared" si="7"/>
        <v>-48.368072499128623</v>
      </c>
      <c r="F50" s="7">
        <f t="shared" si="7"/>
        <v>-40.068317446601689</v>
      </c>
      <c r="G50" s="296">
        <v>4132.4957304477921</v>
      </c>
      <c r="H50" s="296">
        <v>3071</v>
      </c>
      <c r="I50" s="296">
        <v>3022</v>
      </c>
      <c r="J50" s="6">
        <f t="shared" si="8"/>
        <v>-25.686553591012895</v>
      </c>
      <c r="K50" s="6">
        <f t="shared" si="9"/>
        <v>-1.5955714750895567</v>
      </c>
      <c r="L50" s="296">
        <v>382</v>
      </c>
      <c r="M50" s="296">
        <v>633</v>
      </c>
      <c r="N50" s="296">
        <v>140</v>
      </c>
      <c r="O50" s="6">
        <f t="shared" si="10"/>
        <v>65.706806282722511</v>
      </c>
      <c r="P50" s="6">
        <f t="shared" si="10"/>
        <v>-77.883096366508681</v>
      </c>
      <c r="Q50" s="71">
        <f t="shared" si="11"/>
        <v>20067.495730447794</v>
      </c>
      <c r="R50" s="71">
        <f t="shared" si="12"/>
        <v>17531.328874031213</v>
      </c>
      <c r="S50" s="71">
        <f t="shared" si="13"/>
        <v>14703.68</v>
      </c>
      <c r="T50" s="7">
        <f t="shared" si="14"/>
        <v>-12.638183112048878</v>
      </c>
      <c r="U50" s="6">
        <f t="shared" si="14"/>
        <v>-16.129118872555921</v>
      </c>
    </row>
    <row r="51" spans="1:21" ht="16.5">
      <c r="A51" s="24" t="s">
        <v>16</v>
      </c>
      <c r="B51" s="296">
        <v>366636</v>
      </c>
      <c r="C51" s="296">
        <v>382371.33</v>
      </c>
      <c r="D51" s="296">
        <v>410273.13</v>
      </c>
      <c r="E51" s="7">
        <f t="shared" si="7"/>
        <v>4.2918125879618998</v>
      </c>
      <c r="F51" s="7">
        <f t="shared" si="7"/>
        <v>7.2970429032950648</v>
      </c>
      <c r="G51" s="296">
        <v>199846</v>
      </c>
      <c r="H51" s="296">
        <v>209303</v>
      </c>
      <c r="I51" s="296">
        <v>215323</v>
      </c>
      <c r="J51" s="6">
        <f t="shared" si="8"/>
        <v>4.7321437506880244</v>
      </c>
      <c r="K51" s="6">
        <f t="shared" si="9"/>
        <v>2.8762129544249291</v>
      </c>
      <c r="L51" s="296">
        <v>239236</v>
      </c>
      <c r="M51" s="296">
        <v>255108</v>
      </c>
      <c r="N51" s="296">
        <v>296210</v>
      </c>
      <c r="O51" s="6">
        <f t="shared" si="10"/>
        <v>6.6344530087445008</v>
      </c>
      <c r="P51" s="6">
        <f t="shared" si="10"/>
        <v>16.11160763284569</v>
      </c>
      <c r="Q51" s="71">
        <f t="shared" si="11"/>
        <v>3313333.09</v>
      </c>
      <c r="R51" s="71">
        <f t="shared" si="12"/>
        <v>3439783.2100000004</v>
      </c>
      <c r="S51" s="71">
        <f t="shared" si="13"/>
        <v>3557367.51</v>
      </c>
      <c r="T51" s="7">
        <f t="shared" si="14"/>
        <v>3.8164022923514977</v>
      </c>
      <c r="U51" s="6">
        <f t="shared" si="14"/>
        <v>3.4183636822856585</v>
      </c>
    </row>
    <row r="52" spans="1:21" ht="16.5">
      <c r="A52" s="24" t="s">
        <v>17</v>
      </c>
      <c r="B52" s="296">
        <v>356578</v>
      </c>
      <c r="C52" s="296">
        <v>349646.04</v>
      </c>
      <c r="D52" s="296">
        <v>348364.4</v>
      </c>
      <c r="E52" s="7">
        <f t="shared" si="7"/>
        <v>-1.9440234675162316</v>
      </c>
      <c r="F52" s="7">
        <f t="shared" si="7"/>
        <v>-0.36655355799251765</v>
      </c>
      <c r="G52" s="296">
        <v>244.1</v>
      </c>
      <c r="H52" s="296">
        <v>243.1</v>
      </c>
      <c r="I52" s="296">
        <v>239.12</v>
      </c>
      <c r="J52" s="6">
        <f t="shared" si="8"/>
        <v>-0.40966816878328416</v>
      </c>
      <c r="K52" s="6">
        <f t="shared" si="9"/>
        <v>-1.6371863430686915</v>
      </c>
      <c r="L52" s="296">
        <v>359211</v>
      </c>
      <c r="M52" s="296">
        <v>359006</v>
      </c>
      <c r="N52" s="296">
        <v>361842.5</v>
      </c>
      <c r="O52" s="6">
        <f t="shared" si="10"/>
        <v>-5.7069521813076562E-2</v>
      </c>
      <c r="P52" s="6">
        <f t="shared" si="10"/>
        <v>0.79009821562870286</v>
      </c>
      <c r="Q52" s="71">
        <f t="shared" si="11"/>
        <v>2374359.1</v>
      </c>
      <c r="R52" s="71">
        <f t="shared" si="12"/>
        <v>2322396.04</v>
      </c>
      <c r="S52" s="71">
        <f t="shared" si="13"/>
        <v>2557352.16</v>
      </c>
      <c r="T52" s="7">
        <f t="shared" si="14"/>
        <v>-2.188508890672864</v>
      </c>
      <c r="U52" s="6">
        <f t="shared" si="14"/>
        <v>10.116970402688082</v>
      </c>
    </row>
    <row r="53" spans="1:21" ht="16.5">
      <c r="A53" s="24" t="s">
        <v>18</v>
      </c>
      <c r="B53" s="296">
        <v>0</v>
      </c>
      <c r="C53" s="296">
        <v>0</v>
      </c>
      <c r="D53" s="296">
        <v>0</v>
      </c>
      <c r="E53" s="7">
        <f t="shared" si="7"/>
        <v>0</v>
      </c>
      <c r="F53" s="7">
        <f t="shared" si="7"/>
        <v>0</v>
      </c>
      <c r="G53" s="296">
        <v>0</v>
      </c>
      <c r="H53" s="296">
        <v>0</v>
      </c>
      <c r="I53" s="296">
        <v>0</v>
      </c>
      <c r="J53" s="6">
        <f t="shared" si="8"/>
        <v>0</v>
      </c>
      <c r="K53" s="6">
        <f t="shared" si="9"/>
        <v>0</v>
      </c>
      <c r="L53" s="296">
        <v>0</v>
      </c>
      <c r="M53" s="296">
        <v>0</v>
      </c>
      <c r="N53" s="296">
        <v>0</v>
      </c>
      <c r="O53" s="6">
        <f t="shared" si="10"/>
        <v>0</v>
      </c>
      <c r="P53" s="6">
        <f t="shared" si="10"/>
        <v>0</v>
      </c>
      <c r="Q53" s="71">
        <f t="shared" si="11"/>
        <v>10143.5</v>
      </c>
      <c r="R53" s="71">
        <f t="shared" si="12"/>
        <v>10144.25</v>
      </c>
      <c r="S53" s="71">
        <f t="shared" si="13"/>
        <v>10246</v>
      </c>
      <c r="T53" s="7">
        <f t="shared" si="14"/>
        <v>7.3938975698695231E-3</v>
      </c>
      <c r="U53" s="6">
        <f t="shared" si="14"/>
        <v>1.0030312738743561</v>
      </c>
    </row>
    <row r="54" spans="1:21" ht="16.5">
      <c r="A54" s="24" t="s">
        <v>19</v>
      </c>
      <c r="B54" s="296">
        <v>0</v>
      </c>
      <c r="C54" s="296">
        <v>165</v>
      </c>
      <c r="D54" s="296">
        <v>0</v>
      </c>
      <c r="E54" s="7">
        <f t="shared" si="7"/>
        <v>0</v>
      </c>
      <c r="F54" s="7">
        <f t="shared" si="7"/>
        <v>-100</v>
      </c>
      <c r="G54" s="296">
        <v>0</v>
      </c>
      <c r="H54" s="296">
        <v>0</v>
      </c>
      <c r="I54" s="296">
        <v>0</v>
      </c>
      <c r="J54" s="6">
        <f t="shared" si="8"/>
        <v>0</v>
      </c>
      <c r="K54" s="6">
        <f t="shared" si="9"/>
        <v>0</v>
      </c>
      <c r="L54" s="296">
        <v>25</v>
      </c>
      <c r="M54" s="296">
        <v>0</v>
      </c>
      <c r="N54" s="296">
        <v>0</v>
      </c>
      <c r="O54" s="6">
        <f t="shared" si="10"/>
        <v>-100</v>
      </c>
      <c r="P54" s="6">
        <f t="shared" si="10"/>
        <v>0</v>
      </c>
      <c r="Q54" s="71">
        <f t="shared" si="11"/>
        <v>1587</v>
      </c>
      <c r="R54" s="71">
        <f t="shared" si="12"/>
        <v>925</v>
      </c>
      <c r="S54" s="71">
        <f t="shared" si="13"/>
        <v>1201.2</v>
      </c>
      <c r="T54" s="7">
        <f t="shared" si="14"/>
        <v>-41.71392564587272</v>
      </c>
      <c r="U54" s="6">
        <f t="shared" si="14"/>
        <v>29.859459459459458</v>
      </c>
    </row>
    <row r="55" spans="1:21" ht="16.5">
      <c r="A55" s="24" t="s">
        <v>20</v>
      </c>
      <c r="B55" s="296">
        <v>2646.77</v>
      </c>
      <c r="C55" s="296">
        <v>2383.6</v>
      </c>
      <c r="D55" s="296">
        <v>2178.2999999999997</v>
      </c>
      <c r="E55" s="7">
        <f t="shared" si="7"/>
        <v>-9.9430626763942485</v>
      </c>
      <c r="F55" s="7">
        <f t="shared" si="7"/>
        <v>-8.61302231918107</v>
      </c>
      <c r="G55" s="296">
        <v>6119</v>
      </c>
      <c r="H55" s="296">
        <v>5829</v>
      </c>
      <c r="I55" s="296">
        <v>13258</v>
      </c>
      <c r="J55" s="6">
        <f t="shared" si="8"/>
        <v>-4.7393364928909989</v>
      </c>
      <c r="K55" s="6">
        <f t="shared" si="9"/>
        <v>127.44896208612113</v>
      </c>
      <c r="L55" s="296">
        <v>12356.130000000001</v>
      </c>
      <c r="M55" s="296">
        <v>11643</v>
      </c>
      <c r="N55" s="296">
        <v>12104.5</v>
      </c>
      <c r="O55" s="6">
        <f t="shared" si="10"/>
        <v>-5.7714672798036304</v>
      </c>
      <c r="P55" s="6">
        <f t="shared" si="10"/>
        <v>3.9637550459503501</v>
      </c>
      <c r="Q55" s="71">
        <f t="shared" si="11"/>
        <v>35692.57</v>
      </c>
      <c r="R55" s="71">
        <f t="shared" si="12"/>
        <v>32864.49</v>
      </c>
      <c r="S55" s="71">
        <f t="shared" si="13"/>
        <v>40089.58</v>
      </c>
      <c r="T55" s="7">
        <f t="shared" si="14"/>
        <v>-7.9234417695335537</v>
      </c>
      <c r="U55" s="6">
        <f t="shared" si="14"/>
        <v>21.984488425044788</v>
      </c>
    </row>
    <row r="56" spans="1:21" ht="16.5">
      <c r="A56" s="24" t="s">
        <v>21</v>
      </c>
      <c r="B56" s="296">
        <v>73142.559999999998</v>
      </c>
      <c r="C56" s="296">
        <v>138558.58000000002</v>
      </c>
      <c r="D56" s="296">
        <v>139505.13</v>
      </c>
      <c r="E56" s="7">
        <f t="shared" si="7"/>
        <v>89.436328178833236</v>
      </c>
      <c r="F56" s="7">
        <f t="shared" si="7"/>
        <v>0.68314066151657471</v>
      </c>
      <c r="G56" s="296">
        <v>9363.5</v>
      </c>
      <c r="H56" s="296">
        <v>18301.8</v>
      </c>
      <c r="I56" s="296">
        <v>11984</v>
      </c>
      <c r="J56" s="6">
        <f t="shared" si="8"/>
        <v>95.458962994606708</v>
      </c>
      <c r="K56" s="6">
        <f t="shared" si="9"/>
        <v>-34.520101847905664</v>
      </c>
      <c r="L56" s="296">
        <v>28027.05</v>
      </c>
      <c r="M56" s="296">
        <v>24823</v>
      </c>
      <c r="N56" s="296">
        <v>28184.989999999998</v>
      </c>
      <c r="O56" s="6">
        <f t="shared" si="10"/>
        <v>-11.431991593835249</v>
      </c>
      <c r="P56" s="6">
        <f t="shared" si="10"/>
        <v>13.543850461265762</v>
      </c>
      <c r="Q56" s="71">
        <f t="shared" si="11"/>
        <v>264182.66500000004</v>
      </c>
      <c r="R56" s="71">
        <f t="shared" si="12"/>
        <v>344475.36500000005</v>
      </c>
      <c r="S56" s="71">
        <f t="shared" si="13"/>
        <v>338136.84499999997</v>
      </c>
      <c r="T56" s="7">
        <f t="shared" si="14"/>
        <v>30.392872295386979</v>
      </c>
      <c r="U56" s="6">
        <f t="shared" si="14"/>
        <v>-1.8400503037423448</v>
      </c>
    </row>
    <row r="57" spans="1:21" ht="16.5">
      <c r="A57" s="24" t="s">
        <v>22</v>
      </c>
      <c r="B57" s="296">
        <v>65865.69</v>
      </c>
      <c r="C57" s="296">
        <v>65619.66</v>
      </c>
      <c r="D57" s="296">
        <v>60578.79</v>
      </c>
      <c r="E57" s="7">
        <f t="shared" si="7"/>
        <v>-0.37353286665636176</v>
      </c>
      <c r="F57" s="7">
        <f t="shared" si="7"/>
        <v>-7.6819508055969834</v>
      </c>
      <c r="G57" s="296">
        <v>19850.2</v>
      </c>
      <c r="H57" s="296">
        <v>20329.5</v>
      </c>
      <c r="I57" s="296">
        <v>22575</v>
      </c>
      <c r="J57" s="6">
        <f t="shared" si="8"/>
        <v>2.4145852434736241</v>
      </c>
      <c r="K57" s="6">
        <f t="shared" si="9"/>
        <v>11.045524976020076</v>
      </c>
      <c r="L57" s="296">
        <v>25271</v>
      </c>
      <c r="M57" s="296">
        <v>20588</v>
      </c>
      <c r="N57" s="296">
        <v>24476.2</v>
      </c>
      <c r="O57" s="6">
        <f t="shared" si="10"/>
        <v>-18.531122630683399</v>
      </c>
      <c r="P57" s="6">
        <f t="shared" si="10"/>
        <v>18.885758694385089</v>
      </c>
      <c r="Q57" s="71">
        <f t="shared" si="11"/>
        <v>325204.02</v>
      </c>
      <c r="R57" s="71">
        <f t="shared" si="12"/>
        <v>309705.37</v>
      </c>
      <c r="S57" s="71">
        <f t="shared" si="13"/>
        <v>287159.08</v>
      </c>
      <c r="T57" s="7">
        <f t="shared" si="14"/>
        <v>-4.7658236205075184</v>
      </c>
      <c r="U57" s="6">
        <f t="shared" si="14"/>
        <v>-7.2799157470211071</v>
      </c>
    </row>
    <row r="58" spans="1:21" ht="16.5">
      <c r="A58" s="34" t="s">
        <v>367</v>
      </c>
      <c r="B58" s="71">
        <v>548416.76</v>
      </c>
      <c r="C58" s="71">
        <v>563204</v>
      </c>
      <c r="D58" s="71">
        <v>702430.82499999995</v>
      </c>
      <c r="E58" s="6">
        <f t="shared" si="7"/>
        <v>2.6963508555062958</v>
      </c>
      <c r="F58" s="6">
        <f t="shared" si="7"/>
        <v>24.720496480848837</v>
      </c>
      <c r="G58" s="71">
        <v>210536</v>
      </c>
      <c r="H58" s="71">
        <v>303362</v>
      </c>
      <c r="I58" s="71">
        <v>289518</v>
      </c>
      <c r="J58" s="6">
        <f t="shared" si="8"/>
        <v>44.09032184519512</v>
      </c>
      <c r="K58" s="6">
        <f t="shared" si="9"/>
        <v>-4.5635247657913567</v>
      </c>
      <c r="L58" s="71">
        <v>322138.76</v>
      </c>
      <c r="M58" s="71">
        <v>318978.57</v>
      </c>
      <c r="N58" s="71">
        <v>329173.11</v>
      </c>
      <c r="O58" s="6">
        <f t="shared" si="10"/>
        <v>-0.98100272069092398</v>
      </c>
      <c r="P58" s="6">
        <f t="shared" si="10"/>
        <v>3.1959952670174658</v>
      </c>
      <c r="Q58" s="71">
        <f t="shared" si="11"/>
        <v>4489767.7299999995</v>
      </c>
      <c r="R58" s="71">
        <f t="shared" si="12"/>
        <v>4628402.29</v>
      </c>
      <c r="S58" s="71">
        <f t="shared" si="13"/>
        <v>5096071.4450000003</v>
      </c>
      <c r="T58" s="6">
        <f t="shared" si="14"/>
        <v>3.0877891315772104</v>
      </c>
      <c r="U58" s="6">
        <f t="shared" si="14"/>
        <v>10.10433246069455</v>
      </c>
    </row>
    <row r="59" spans="1:21" ht="16.5">
      <c r="A59" s="24" t="s">
        <v>24</v>
      </c>
      <c r="B59" s="296">
        <v>548416.76</v>
      </c>
      <c r="C59" s="296">
        <v>563204</v>
      </c>
      <c r="D59" s="296">
        <v>702430.82499999995</v>
      </c>
      <c r="E59" s="7">
        <f t="shared" si="7"/>
        <v>2.6963508555062958</v>
      </c>
      <c r="F59" s="7">
        <f t="shared" si="7"/>
        <v>24.720496480848837</v>
      </c>
      <c r="G59" s="296">
        <v>179466</v>
      </c>
      <c r="H59" s="296">
        <v>271915</v>
      </c>
      <c r="I59" s="296">
        <v>269521</v>
      </c>
      <c r="J59" s="6">
        <f t="shared" si="8"/>
        <v>51.513378578672274</v>
      </c>
      <c r="K59" s="6">
        <f t="shared" si="9"/>
        <v>-0.88042219075813932</v>
      </c>
      <c r="L59" s="296">
        <v>322138.76</v>
      </c>
      <c r="M59" s="296">
        <v>318978.57</v>
      </c>
      <c r="N59" s="296">
        <v>329173.11</v>
      </c>
      <c r="O59" s="6">
        <f t="shared" si="10"/>
        <v>-0.98100272069092398</v>
      </c>
      <c r="P59" s="6">
        <f t="shared" si="10"/>
        <v>3.1959952670174658</v>
      </c>
      <c r="Q59" s="71">
        <f t="shared" si="11"/>
        <v>4437182.7299999995</v>
      </c>
      <c r="R59" s="71">
        <f t="shared" si="12"/>
        <v>4575446.29</v>
      </c>
      <c r="S59" s="71">
        <f t="shared" si="13"/>
        <v>5010333.4450000003</v>
      </c>
      <c r="T59" s="7">
        <f t="shared" si="14"/>
        <v>3.116021322836076</v>
      </c>
      <c r="U59" s="6">
        <f t="shared" si="14"/>
        <v>9.504802973001361</v>
      </c>
    </row>
    <row r="60" spans="1:21" ht="16.5">
      <c r="A60" s="24" t="s">
        <v>25</v>
      </c>
      <c r="B60" s="296">
        <v>0</v>
      </c>
      <c r="C60" s="296">
        <v>0</v>
      </c>
      <c r="D60" s="296">
        <v>0</v>
      </c>
      <c r="E60" s="7">
        <f t="shared" si="7"/>
        <v>0</v>
      </c>
      <c r="F60" s="7">
        <f t="shared" si="7"/>
        <v>0</v>
      </c>
      <c r="G60" s="296">
        <v>31070</v>
      </c>
      <c r="H60" s="296">
        <v>31447</v>
      </c>
      <c r="I60" s="296">
        <v>19997</v>
      </c>
      <c r="J60" s="6">
        <f t="shared" si="8"/>
        <v>1.2133891213389063</v>
      </c>
      <c r="K60" s="6">
        <f t="shared" si="9"/>
        <v>-36.410468407161254</v>
      </c>
      <c r="L60" s="296"/>
      <c r="M60" s="296"/>
      <c r="N60" s="296"/>
      <c r="O60" s="6">
        <f t="shared" si="10"/>
        <v>0</v>
      </c>
      <c r="P60" s="6">
        <f t="shared" si="10"/>
        <v>0</v>
      </c>
      <c r="Q60" s="71">
        <f t="shared" si="11"/>
        <v>52585</v>
      </c>
      <c r="R60" s="71">
        <f t="shared" si="12"/>
        <v>52956</v>
      </c>
      <c r="S60" s="71">
        <f t="shared" si="13"/>
        <v>101685</v>
      </c>
      <c r="T60" s="7">
        <f t="shared" si="14"/>
        <v>0.70552438908433146</v>
      </c>
      <c r="U60" s="6">
        <f t="shared" si="14"/>
        <v>92.017901654203484</v>
      </c>
    </row>
    <row r="61" spans="1:21" ht="16.5">
      <c r="A61" s="34" t="s">
        <v>377</v>
      </c>
      <c r="B61" s="230">
        <v>225514.86</v>
      </c>
      <c r="C61" s="230">
        <v>242224.47</v>
      </c>
      <c r="D61" s="230">
        <v>233420.46</v>
      </c>
      <c r="E61" s="6">
        <f t="shared" si="7"/>
        <v>7.4095383337488414</v>
      </c>
      <c r="F61" s="6">
        <f t="shared" si="7"/>
        <v>-3.6346492986443479</v>
      </c>
      <c r="G61" s="230">
        <v>64682</v>
      </c>
      <c r="H61" s="230">
        <v>72348</v>
      </c>
      <c r="I61" s="230">
        <v>79232</v>
      </c>
      <c r="J61" s="6">
        <f t="shared" si="8"/>
        <v>11.851828947775275</v>
      </c>
      <c r="K61" s="6">
        <f t="shared" si="9"/>
        <v>9.5151213578813554</v>
      </c>
      <c r="L61" s="230">
        <v>103512</v>
      </c>
      <c r="M61" s="230">
        <v>105948</v>
      </c>
      <c r="N61" s="230">
        <v>108193</v>
      </c>
      <c r="O61" s="6">
        <f t="shared" si="10"/>
        <v>2.3533503361929036</v>
      </c>
      <c r="P61" s="6">
        <f t="shared" si="10"/>
        <v>2.118964020085329</v>
      </c>
      <c r="Q61" s="71">
        <f t="shared" si="11"/>
        <v>1334789.26</v>
      </c>
      <c r="R61" s="71">
        <f t="shared" si="12"/>
        <v>1490448.98</v>
      </c>
      <c r="S61" s="71">
        <f t="shared" si="13"/>
        <v>1441732.79</v>
      </c>
      <c r="T61" s="6">
        <f t="shared" si="14"/>
        <v>11.661745015838676</v>
      </c>
      <c r="U61" s="6">
        <f t="shared" si="14"/>
        <v>-3.2685580421545097</v>
      </c>
    </row>
    <row r="62" spans="1:21" ht="16.5">
      <c r="A62" s="24" t="s">
        <v>26</v>
      </c>
      <c r="B62" s="296">
        <v>38596</v>
      </c>
      <c r="C62" s="296">
        <v>46228</v>
      </c>
      <c r="D62" s="296">
        <v>45260.800000000003</v>
      </c>
      <c r="E62" s="7">
        <f t="shared" si="7"/>
        <v>19.774069851798103</v>
      </c>
      <c r="F62" s="7">
        <f t="shared" si="7"/>
        <v>-2.0922384701912193</v>
      </c>
      <c r="G62" s="296">
        <v>19751</v>
      </c>
      <c r="H62" s="296">
        <v>22166</v>
      </c>
      <c r="I62" s="296">
        <v>23507</v>
      </c>
      <c r="J62" s="6">
        <f t="shared" si="8"/>
        <v>12.227229001063236</v>
      </c>
      <c r="K62" s="6">
        <f t="shared" si="9"/>
        <v>6.0498060092032802</v>
      </c>
      <c r="L62" s="296">
        <v>16737.3</v>
      </c>
      <c r="M62" s="296">
        <v>16012</v>
      </c>
      <c r="N62" s="296">
        <v>16854.04</v>
      </c>
      <c r="O62" s="6">
        <f t="shared" si="10"/>
        <v>-4.333434902881578</v>
      </c>
      <c r="P62" s="6">
        <f t="shared" si="10"/>
        <v>5.2588058955783197</v>
      </c>
      <c r="Q62" s="71">
        <f t="shared" si="11"/>
        <v>212778.44999999998</v>
      </c>
      <c r="R62" s="71">
        <f t="shared" si="12"/>
        <v>229814.16</v>
      </c>
      <c r="S62" s="71">
        <f t="shared" si="13"/>
        <v>220295.19999999998</v>
      </c>
      <c r="T62" s="7">
        <f t="shared" si="14"/>
        <v>8.0063136092964413</v>
      </c>
      <c r="U62" s="6">
        <f t="shared" si="14"/>
        <v>-4.1420250170833697</v>
      </c>
    </row>
    <row r="63" spans="1:21" ht="16.5">
      <c r="A63" s="24" t="s">
        <v>27</v>
      </c>
      <c r="B63" s="296">
        <v>106180.5</v>
      </c>
      <c r="C63" s="296">
        <v>110674.75</v>
      </c>
      <c r="D63" s="296">
        <v>109371.5</v>
      </c>
      <c r="E63" s="7">
        <f t="shared" si="7"/>
        <v>4.2326510046571713</v>
      </c>
      <c r="F63" s="7">
        <f t="shared" si="7"/>
        <v>-1.177549531397176</v>
      </c>
      <c r="G63" s="296">
        <v>10134</v>
      </c>
      <c r="H63" s="296">
        <v>7951</v>
      </c>
      <c r="I63" s="296">
        <v>8826</v>
      </c>
      <c r="J63" s="6">
        <f t="shared" si="8"/>
        <v>-21.541345964081316</v>
      </c>
      <c r="K63" s="6">
        <f t="shared" si="9"/>
        <v>11.004905043390778</v>
      </c>
      <c r="L63" s="296">
        <v>13124.3</v>
      </c>
      <c r="M63" s="296">
        <v>13839</v>
      </c>
      <c r="N63" s="296">
        <v>13018.5</v>
      </c>
      <c r="O63" s="6">
        <f t="shared" si="10"/>
        <v>5.4456237666008889</v>
      </c>
      <c r="P63" s="6">
        <f t="shared" si="10"/>
        <v>-5.9288965965749014</v>
      </c>
      <c r="Q63" s="71">
        <f t="shared" si="11"/>
        <v>410687</v>
      </c>
      <c r="R63" s="71">
        <f t="shared" si="12"/>
        <v>583775.92999999993</v>
      </c>
      <c r="S63" s="71">
        <f t="shared" si="13"/>
        <v>457436.6</v>
      </c>
      <c r="T63" s="7">
        <f t="shared" si="14"/>
        <v>42.1461916252523</v>
      </c>
      <c r="U63" s="6">
        <f t="shared" si="14"/>
        <v>-21.641750457234494</v>
      </c>
    </row>
    <row r="64" spans="1:21" ht="16.5">
      <c r="A64" s="24" t="s">
        <v>28</v>
      </c>
      <c r="B64" s="296">
        <v>38874.5</v>
      </c>
      <c r="C64" s="296">
        <v>41004.270000000004</v>
      </c>
      <c r="D64" s="296">
        <v>40631.68</v>
      </c>
      <c r="E64" s="7">
        <f t="shared" si="7"/>
        <v>5.4785785026174096</v>
      </c>
      <c r="F64" s="7">
        <f t="shared" si="7"/>
        <v>-0.908661463793905</v>
      </c>
      <c r="G64" s="296">
        <v>5352</v>
      </c>
      <c r="H64" s="296">
        <v>3915</v>
      </c>
      <c r="I64" s="296">
        <v>4053</v>
      </c>
      <c r="J64" s="6">
        <f t="shared" si="8"/>
        <v>-26.849775784753362</v>
      </c>
      <c r="K64" s="6">
        <f t="shared" si="9"/>
        <v>3.5249042145593705</v>
      </c>
      <c r="L64" s="296">
        <v>43842</v>
      </c>
      <c r="M64" s="296">
        <v>45265.1</v>
      </c>
      <c r="N64" s="296">
        <v>43824</v>
      </c>
      <c r="O64" s="6">
        <f t="shared" si="10"/>
        <v>3.2459741800100232</v>
      </c>
      <c r="P64" s="6">
        <f t="shared" si="10"/>
        <v>-3.1836889789263694</v>
      </c>
      <c r="Q64" s="71">
        <f t="shared" si="11"/>
        <v>427764.5</v>
      </c>
      <c r="R64" s="71">
        <f t="shared" si="12"/>
        <v>438631.30000000005</v>
      </c>
      <c r="S64" s="71">
        <f t="shared" si="13"/>
        <v>468819.44</v>
      </c>
      <c r="T64" s="7">
        <f t="shared" si="14"/>
        <v>2.5403697595289145</v>
      </c>
      <c r="U64" s="6">
        <f t="shared" si="14"/>
        <v>6.8823497091976833</v>
      </c>
    </row>
    <row r="65" spans="1:21" ht="16.5">
      <c r="A65" s="24" t="s">
        <v>29</v>
      </c>
      <c r="B65" s="296">
        <v>3858</v>
      </c>
      <c r="C65" s="296">
        <v>4828</v>
      </c>
      <c r="D65" s="296">
        <v>5254</v>
      </c>
      <c r="E65" s="7">
        <f t="shared" si="7"/>
        <v>25.14256091238984</v>
      </c>
      <c r="F65" s="7">
        <f t="shared" si="7"/>
        <v>8.8235294117646959</v>
      </c>
      <c r="G65" s="296">
        <v>30885</v>
      </c>
      <c r="H65" s="296">
        <v>38316</v>
      </c>
      <c r="I65" s="296">
        <v>42962</v>
      </c>
      <c r="J65" s="6">
        <f t="shared" si="8"/>
        <v>24.060223409422036</v>
      </c>
      <c r="K65" s="6">
        <f t="shared" si="9"/>
        <v>12.125482827017436</v>
      </c>
      <c r="L65" s="296">
        <v>3033.5</v>
      </c>
      <c r="M65" s="296">
        <v>2831</v>
      </c>
      <c r="N65" s="296">
        <v>4208.3999999999996</v>
      </c>
      <c r="O65" s="6">
        <f t="shared" si="10"/>
        <v>-6.6754573924509657</v>
      </c>
      <c r="P65" s="6">
        <f t="shared" si="10"/>
        <v>48.65418580007065</v>
      </c>
      <c r="Q65" s="71">
        <f t="shared" si="11"/>
        <v>50634.16</v>
      </c>
      <c r="R65" s="71">
        <f t="shared" si="12"/>
        <v>55303.81</v>
      </c>
      <c r="S65" s="71">
        <f t="shared" si="13"/>
        <v>62982.51</v>
      </c>
      <c r="T65" s="7">
        <f t="shared" si="14"/>
        <v>9.2223313273094476</v>
      </c>
      <c r="U65" s="6">
        <f t="shared" si="14"/>
        <v>13.884576849226121</v>
      </c>
    </row>
    <row r="66" spans="1:21" ht="16.5">
      <c r="A66" s="24" t="s">
        <v>30</v>
      </c>
      <c r="B66" s="296">
        <v>38005.86</v>
      </c>
      <c r="C66" s="296">
        <v>39489.449999999997</v>
      </c>
      <c r="D66" s="296">
        <v>32902.480000000003</v>
      </c>
      <c r="E66" s="7">
        <f t="shared" si="7"/>
        <v>3.9035822370550051</v>
      </c>
      <c r="F66" s="7">
        <f t="shared" si="7"/>
        <v>-16.680328543446393</v>
      </c>
      <c r="G66" s="296">
        <v>1760</v>
      </c>
      <c r="H66" s="296">
        <v>1760</v>
      </c>
      <c r="I66" s="296">
        <v>1760</v>
      </c>
      <c r="J66" s="6">
        <f t="shared" si="8"/>
        <v>0</v>
      </c>
      <c r="K66" s="6">
        <f t="shared" si="9"/>
        <v>0</v>
      </c>
      <c r="L66" s="296">
        <v>26774.85</v>
      </c>
      <c r="M66" s="296">
        <v>28000.85</v>
      </c>
      <c r="N66" s="296">
        <v>30287.65</v>
      </c>
      <c r="O66" s="6">
        <f t="shared" si="10"/>
        <v>4.5789238781916595</v>
      </c>
      <c r="P66" s="6">
        <f t="shared" si="10"/>
        <v>8.1668949335466721</v>
      </c>
      <c r="Q66" s="71">
        <f t="shared" si="11"/>
        <v>236125.1</v>
      </c>
      <c r="R66" s="71">
        <f t="shared" si="12"/>
        <v>238683.73</v>
      </c>
      <c r="S66" s="71">
        <f t="shared" si="13"/>
        <v>204600.63</v>
      </c>
      <c r="T66" s="7">
        <f t="shared" si="14"/>
        <v>1.0835908592521548</v>
      </c>
      <c r="U66" s="6">
        <f t="shared" si="14"/>
        <v>-14.279607579452531</v>
      </c>
    </row>
    <row r="67" spans="1:21" s="30" customFormat="1" ht="16.5">
      <c r="A67" s="34" t="s">
        <v>363</v>
      </c>
      <c r="B67" s="297">
        <v>118098.13</v>
      </c>
      <c r="C67" s="297">
        <v>117480.95</v>
      </c>
      <c r="D67" s="297">
        <v>125239.70999999999</v>
      </c>
      <c r="E67" s="6">
        <f t="shared" si="7"/>
        <v>-0.52259929941313032</v>
      </c>
      <c r="F67" s="6">
        <f t="shared" si="7"/>
        <v>6.6042707349574385</v>
      </c>
      <c r="G67" s="297">
        <v>75552.800000000003</v>
      </c>
      <c r="H67" s="297">
        <v>72399.8</v>
      </c>
      <c r="I67" s="297">
        <v>54942.5</v>
      </c>
      <c r="J67" s="6">
        <f t="shared" si="8"/>
        <v>-4.1732404358276654</v>
      </c>
      <c r="K67" s="6">
        <f t="shared" si="9"/>
        <v>-24.112359426407266</v>
      </c>
      <c r="L67" s="297">
        <v>81582.149999999994</v>
      </c>
      <c r="M67" s="297">
        <v>82783.399999999994</v>
      </c>
      <c r="N67" s="297">
        <v>85032.639999999999</v>
      </c>
      <c r="O67" s="6">
        <f t="shared" si="10"/>
        <v>1.4724421947693145</v>
      </c>
      <c r="P67" s="6">
        <f t="shared" si="10"/>
        <v>2.7170181461500817</v>
      </c>
      <c r="Q67" s="71">
        <f t="shared" si="11"/>
        <v>738653.74873880611</v>
      </c>
      <c r="R67" s="71">
        <f t="shared" si="12"/>
        <v>730369.11400000006</v>
      </c>
      <c r="S67" s="71">
        <f t="shared" si="13"/>
        <v>735196.08100000012</v>
      </c>
      <c r="T67" s="6">
        <f t="shared" si="14"/>
        <v>-1.1215856892287377</v>
      </c>
      <c r="U67" s="6">
        <f t="shared" si="14"/>
        <v>0.66089418452600057</v>
      </c>
    </row>
    <row r="68" spans="1:21" ht="16.5">
      <c r="A68" s="24" t="s">
        <v>368</v>
      </c>
      <c r="B68" s="296">
        <v>17051.21</v>
      </c>
      <c r="C68" s="296">
        <v>17715.82</v>
      </c>
      <c r="D68" s="296">
        <v>26442</v>
      </c>
      <c r="E68" s="7">
        <f t="shared" si="7"/>
        <v>3.8977292520589515</v>
      </c>
      <c r="F68" s="7">
        <f t="shared" si="7"/>
        <v>49.256427306215585</v>
      </c>
      <c r="G68" s="296">
        <v>5903</v>
      </c>
      <c r="H68" s="296">
        <v>6128</v>
      </c>
      <c r="I68" s="296">
        <v>6379</v>
      </c>
      <c r="J68" s="6">
        <f t="shared" si="8"/>
        <v>3.8116212095544739</v>
      </c>
      <c r="K68" s="6">
        <f t="shared" si="9"/>
        <v>4.095953002610969</v>
      </c>
      <c r="L68" s="296"/>
      <c r="M68" s="296"/>
      <c r="N68" s="296"/>
      <c r="O68" s="6">
        <f t="shared" si="10"/>
        <v>0</v>
      </c>
      <c r="P68" s="6">
        <f t="shared" si="10"/>
        <v>0</v>
      </c>
      <c r="Q68" s="71">
        <f t="shared" si="11"/>
        <v>65669.83</v>
      </c>
      <c r="R68" s="71">
        <f t="shared" si="12"/>
        <v>66245.399999999994</v>
      </c>
      <c r="S68" s="71">
        <f t="shared" si="13"/>
        <v>73650.649999999994</v>
      </c>
      <c r="T68" s="7">
        <f t="shared" si="14"/>
        <v>0.87646031670858804</v>
      </c>
      <c r="U68" s="6">
        <f t="shared" si="14"/>
        <v>11.178512017438209</v>
      </c>
    </row>
    <row r="69" spans="1:21" ht="16.5">
      <c r="A69" s="24" t="s">
        <v>369</v>
      </c>
      <c r="B69" s="296">
        <v>23150.68</v>
      </c>
      <c r="C69" s="296">
        <v>21462.489999999998</v>
      </c>
      <c r="D69" s="296">
        <v>21014.85</v>
      </c>
      <c r="E69" s="7">
        <f t="shared" si="7"/>
        <v>-7.2921832101692132</v>
      </c>
      <c r="F69" s="7">
        <f t="shared" si="7"/>
        <v>-2.0856853049203465</v>
      </c>
      <c r="G69" s="296">
        <v>14013</v>
      </c>
      <c r="H69" s="296">
        <v>14165</v>
      </c>
      <c r="I69" s="296">
        <v>14428</v>
      </c>
      <c r="J69" s="6">
        <f t="shared" si="8"/>
        <v>1.0847070577321176</v>
      </c>
      <c r="K69" s="6">
        <f t="shared" si="9"/>
        <v>1.8566890222379016</v>
      </c>
      <c r="L69" s="296"/>
      <c r="M69" s="296"/>
      <c r="N69" s="296"/>
      <c r="O69" s="6">
        <f t="shared" si="10"/>
        <v>0</v>
      </c>
      <c r="P69" s="6">
        <f t="shared" si="10"/>
        <v>0</v>
      </c>
      <c r="Q69" s="71">
        <f t="shared" si="11"/>
        <v>171170.19</v>
      </c>
      <c r="R69" s="71">
        <f t="shared" si="12"/>
        <v>170162.84</v>
      </c>
      <c r="S69" s="71">
        <f t="shared" si="13"/>
        <v>164298.30000000002</v>
      </c>
      <c r="T69" s="7">
        <f t="shared" si="14"/>
        <v>-0.58850784707314574</v>
      </c>
      <c r="U69" s="6">
        <f t="shared" si="14"/>
        <v>-3.4464281390695959</v>
      </c>
    </row>
    <row r="70" spans="1:21" ht="16.5">
      <c r="A70" s="24" t="s">
        <v>370</v>
      </c>
      <c r="B70" s="296">
        <v>44830.5</v>
      </c>
      <c r="C70" s="296">
        <v>47736.36</v>
      </c>
      <c r="D70" s="296">
        <v>46136.06</v>
      </c>
      <c r="E70" s="7">
        <f t="shared" si="7"/>
        <v>6.4818817546090202</v>
      </c>
      <c r="F70" s="7">
        <f t="shared" si="7"/>
        <v>-3.3523712323268882</v>
      </c>
      <c r="G70" s="296">
        <v>40450</v>
      </c>
      <c r="H70" s="296">
        <v>35874</v>
      </c>
      <c r="I70" s="296">
        <v>16794</v>
      </c>
      <c r="J70" s="6">
        <f t="shared" si="8"/>
        <v>-11.312731767614338</v>
      </c>
      <c r="K70" s="6">
        <f t="shared" si="9"/>
        <v>-53.186151530356248</v>
      </c>
      <c r="L70" s="296"/>
      <c r="M70" s="296"/>
      <c r="N70" s="296"/>
      <c r="O70" s="6">
        <f t="shared" si="10"/>
        <v>0</v>
      </c>
      <c r="P70" s="6">
        <f t="shared" si="10"/>
        <v>0</v>
      </c>
      <c r="Q70" s="71">
        <f t="shared" si="11"/>
        <v>278898.03650000005</v>
      </c>
      <c r="R70" s="71">
        <f t="shared" si="12"/>
        <v>264876.43400000001</v>
      </c>
      <c r="S70" s="71">
        <f t="shared" si="13"/>
        <v>254677.13999999998</v>
      </c>
      <c r="T70" s="7">
        <f t="shared" si="14"/>
        <v>-5.0275013320145945</v>
      </c>
      <c r="U70" s="6">
        <f t="shared" si="14"/>
        <v>-3.8505856659184872</v>
      </c>
    </row>
    <row r="71" spans="1:21" ht="16.5">
      <c r="A71" s="24" t="s">
        <v>371</v>
      </c>
      <c r="B71" s="296">
        <v>147.63999999999999</v>
      </c>
      <c r="C71" s="296">
        <v>142.12999999999997</v>
      </c>
      <c r="D71" s="296">
        <v>28.72</v>
      </c>
      <c r="E71" s="7">
        <f t="shared" si="7"/>
        <v>-3.7320509347060522</v>
      </c>
      <c r="F71" s="7">
        <f t="shared" si="7"/>
        <v>-79.793147118834867</v>
      </c>
      <c r="G71" s="379">
        <v>62.9</v>
      </c>
      <c r="H71" s="296">
        <v>59.9</v>
      </c>
      <c r="I71" s="296">
        <v>49</v>
      </c>
      <c r="J71" s="6">
        <f t="shared" si="8"/>
        <v>-4.7694753577106468</v>
      </c>
      <c r="K71" s="6">
        <f t="shared" si="9"/>
        <v>-18.196994991652744</v>
      </c>
      <c r="L71" s="296"/>
      <c r="M71" s="296"/>
      <c r="N71" s="296"/>
      <c r="O71" s="6">
        <f t="shared" si="10"/>
        <v>0</v>
      </c>
      <c r="P71" s="6">
        <f t="shared" si="10"/>
        <v>0</v>
      </c>
      <c r="Q71" s="71">
        <f t="shared" si="11"/>
        <v>8632.5</v>
      </c>
      <c r="R71" s="71">
        <f t="shared" si="12"/>
        <v>9217.0099999999984</v>
      </c>
      <c r="S71" s="71">
        <f t="shared" si="13"/>
        <v>9159.8409999999985</v>
      </c>
      <c r="T71" s="7">
        <f t="shared" si="14"/>
        <v>6.7710396756443458</v>
      </c>
      <c r="U71" s="6">
        <f t="shared" si="14"/>
        <v>-0.62025537565870081</v>
      </c>
    </row>
    <row r="72" spans="1:21" ht="16.5">
      <c r="A72" s="24" t="s">
        <v>372</v>
      </c>
      <c r="B72" s="296">
        <v>19102.5</v>
      </c>
      <c r="C72" s="296">
        <v>17399.95</v>
      </c>
      <c r="D72" s="296">
        <v>20699</v>
      </c>
      <c r="E72" s="7">
        <f t="shared" si="7"/>
        <v>-8.9127077607642917</v>
      </c>
      <c r="F72" s="7">
        <f t="shared" si="7"/>
        <v>18.960111954344683</v>
      </c>
      <c r="G72" s="296">
        <v>9344</v>
      </c>
      <c r="H72" s="296">
        <v>9726</v>
      </c>
      <c r="I72" s="296">
        <v>9793</v>
      </c>
      <c r="J72" s="6">
        <f t="shared" si="8"/>
        <v>4.088184931506845</v>
      </c>
      <c r="K72" s="6">
        <f t="shared" si="9"/>
        <v>0.68887517993007918</v>
      </c>
      <c r="L72" s="296"/>
      <c r="M72" s="296"/>
      <c r="N72" s="296"/>
      <c r="O72" s="6">
        <f t="shared" si="10"/>
        <v>0</v>
      </c>
      <c r="P72" s="6">
        <f t="shared" si="10"/>
        <v>0</v>
      </c>
      <c r="Q72" s="71">
        <f t="shared" si="11"/>
        <v>72097.582238805975</v>
      </c>
      <c r="R72" s="71">
        <f t="shared" si="12"/>
        <v>90112.3</v>
      </c>
      <c r="S72" s="71">
        <f t="shared" si="13"/>
        <v>91554.48</v>
      </c>
      <c r="T72" s="7">
        <f t="shared" si="14"/>
        <v>24.986576805758332</v>
      </c>
      <c r="U72" s="6">
        <f t="shared" si="14"/>
        <v>1.6004252471638125</v>
      </c>
    </row>
    <row r="73" spans="1:21" ht="16.5">
      <c r="A73" s="24" t="s">
        <v>373</v>
      </c>
      <c r="B73" s="296">
        <v>13815.599999999999</v>
      </c>
      <c r="C73" s="296">
        <v>13024.2</v>
      </c>
      <c r="D73" s="296">
        <v>10919.08</v>
      </c>
      <c r="E73" s="7">
        <f t="shared" si="7"/>
        <v>-5.7283071310692151</v>
      </c>
      <c r="F73" s="7">
        <f t="shared" si="7"/>
        <v>-16.163142457886096</v>
      </c>
      <c r="G73" s="296">
        <v>859</v>
      </c>
      <c r="H73" s="296">
        <v>867</v>
      </c>
      <c r="I73" s="296">
        <v>869</v>
      </c>
      <c r="J73" s="6">
        <f t="shared" si="8"/>
        <v>0.93131548311990286</v>
      </c>
      <c r="K73" s="6">
        <f t="shared" si="9"/>
        <v>0.23068050749712654</v>
      </c>
      <c r="L73" s="296"/>
      <c r="M73" s="296"/>
      <c r="N73" s="296"/>
      <c r="O73" s="6">
        <f t="shared" si="10"/>
        <v>0</v>
      </c>
      <c r="P73" s="6">
        <f t="shared" si="10"/>
        <v>0</v>
      </c>
      <c r="Q73" s="71">
        <f t="shared" si="11"/>
        <v>39094.559999999998</v>
      </c>
      <c r="R73" s="71">
        <f t="shared" si="12"/>
        <v>27317.83</v>
      </c>
      <c r="S73" s="71">
        <f t="shared" si="13"/>
        <v>20024.73</v>
      </c>
      <c r="T73" s="7">
        <f t="shared" si="14"/>
        <v>-30.123705190696597</v>
      </c>
      <c r="U73" s="6">
        <f t="shared" si="14"/>
        <v>-26.697215701247146</v>
      </c>
    </row>
    <row r="74" spans="1:21" ht="16.5">
      <c r="A74" s="34" t="s">
        <v>374</v>
      </c>
      <c r="B74" s="296">
        <v>0</v>
      </c>
      <c r="C74" s="296">
        <v>0</v>
      </c>
      <c r="D74" s="296">
        <v>0</v>
      </c>
      <c r="E74" s="7">
        <f t="shared" si="7"/>
        <v>0</v>
      </c>
      <c r="F74" s="7">
        <f t="shared" si="7"/>
        <v>0</v>
      </c>
      <c r="G74" s="296">
        <v>0</v>
      </c>
      <c r="H74" s="296">
        <v>0</v>
      </c>
      <c r="I74" s="296">
        <v>0</v>
      </c>
      <c r="J74" s="6">
        <f t="shared" si="8"/>
        <v>0</v>
      </c>
      <c r="K74" s="6">
        <f t="shared" si="9"/>
        <v>0</v>
      </c>
      <c r="L74" s="296">
        <v>0</v>
      </c>
      <c r="M74" s="296">
        <v>0</v>
      </c>
      <c r="N74" s="296">
        <v>0</v>
      </c>
      <c r="O74" s="6">
        <f t="shared" si="10"/>
        <v>0</v>
      </c>
      <c r="P74" s="6">
        <f t="shared" si="10"/>
        <v>0</v>
      </c>
      <c r="Q74" s="71">
        <f t="shared" si="11"/>
        <v>23631.109999999997</v>
      </c>
      <c r="R74" s="71">
        <f t="shared" si="12"/>
        <v>23657.649999999998</v>
      </c>
      <c r="S74" s="71">
        <f t="shared" si="13"/>
        <v>25972.179999999997</v>
      </c>
      <c r="T74" s="7">
        <f t="shared" si="14"/>
        <v>0.11230957834820288</v>
      </c>
      <c r="U74" s="6">
        <f t="shared" si="14"/>
        <v>9.7834315749873753</v>
      </c>
    </row>
    <row r="75" spans="1:21" ht="16.5">
      <c r="A75" s="34" t="s">
        <v>375</v>
      </c>
      <c r="B75" s="296">
        <v>132.55000000000001</v>
      </c>
      <c r="C75" s="296">
        <v>144.53</v>
      </c>
      <c r="D75" s="296">
        <v>147</v>
      </c>
      <c r="E75" s="7">
        <f t="shared" si="7"/>
        <v>9.0380988306299344</v>
      </c>
      <c r="F75" s="7">
        <f t="shared" si="7"/>
        <v>1.7089877534075981</v>
      </c>
      <c r="G75" s="296">
        <v>3.5</v>
      </c>
      <c r="H75" s="296">
        <v>2.5</v>
      </c>
      <c r="I75" s="296">
        <v>1.5</v>
      </c>
      <c r="J75" s="6">
        <f t="shared" si="8"/>
        <v>-28.571428571428569</v>
      </c>
      <c r="K75" s="6">
        <f t="shared" si="9"/>
        <v>-40</v>
      </c>
      <c r="L75" s="296">
        <v>4</v>
      </c>
      <c r="M75" s="296">
        <v>4</v>
      </c>
      <c r="N75" s="296">
        <v>4.5</v>
      </c>
      <c r="O75" s="6">
        <f t="shared" si="10"/>
        <v>0</v>
      </c>
      <c r="P75" s="6">
        <f t="shared" si="10"/>
        <v>12.5</v>
      </c>
      <c r="Q75" s="71">
        <f t="shared" si="11"/>
        <v>869.52</v>
      </c>
      <c r="R75" s="71">
        <f t="shared" si="12"/>
        <v>787.52</v>
      </c>
      <c r="S75" s="71">
        <f t="shared" si="13"/>
        <v>946.2</v>
      </c>
      <c r="T75" s="7">
        <f t="shared" si="14"/>
        <v>-9.4304903855000504</v>
      </c>
      <c r="U75" s="6">
        <f t="shared" si="14"/>
        <v>20.149329540837059</v>
      </c>
    </row>
    <row r="76" spans="1:21" ht="16.5">
      <c r="A76" s="34" t="s">
        <v>268</v>
      </c>
      <c r="B76" s="296">
        <v>880.04</v>
      </c>
      <c r="C76" s="296">
        <v>910.65</v>
      </c>
      <c r="D76" s="296">
        <v>879.57</v>
      </c>
      <c r="E76" s="7">
        <f t="shared" si="7"/>
        <v>3.4782509885914266</v>
      </c>
      <c r="F76" s="7">
        <f t="shared" si="7"/>
        <v>-3.4129467962444267</v>
      </c>
      <c r="G76" s="238">
        <v>324.5</v>
      </c>
      <c r="H76" s="238">
        <v>443.5</v>
      </c>
      <c r="I76" s="238">
        <v>422</v>
      </c>
      <c r="J76" s="6">
        <f t="shared" si="8"/>
        <v>36.671802773497689</v>
      </c>
      <c r="K76" s="6">
        <f t="shared" si="9"/>
        <v>-4.8478015783540087</v>
      </c>
      <c r="L76" s="296">
        <v>219.8</v>
      </c>
      <c r="M76" s="296">
        <v>261.26</v>
      </c>
      <c r="N76" s="296">
        <v>254.96</v>
      </c>
      <c r="O76" s="6">
        <f t="shared" si="10"/>
        <v>18.862602365787069</v>
      </c>
      <c r="P76" s="6">
        <f t="shared" si="10"/>
        <v>-2.4113909515425149</v>
      </c>
      <c r="Q76" s="71">
        <f t="shared" si="11"/>
        <v>5515.37</v>
      </c>
      <c r="R76" s="71">
        <f t="shared" si="12"/>
        <v>6422.98</v>
      </c>
      <c r="S76" s="71">
        <f t="shared" si="13"/>
        <v>2869.18</v>
      </c>
      <c r="T76" s="7">
        <f t="shared" si="14"/>
        <v>16.456012923883605</v>
      </c>
      <c r="U76" s="6">
        <f t="shared" si="14"/>
        <v>-55.329457666067775</v>
      </c>
    </row>
    <row r="77" spans="1:21" s="30" customFormat="1" ht="16.5">
      <c r="A77" s="34"/>
      <c r="B77" s="297">
        <f>B44+B58+B61+B67+B74+B75+B76</f>
        <v>3904965.9599999995</v>
      </c>
      <c r="C77" s="297">
        <f>C44+C58+C61+C67+C74+C75+C76</f>
        <v>4192308.4500000007</v>
      </c>
      <c r="D77" s="297">
        <f>D44+D58+D61+D67+D74+D75+D76</f>
        <v>4442444.6749999998</v>
      </c>
      <c r="E77" s="6">
        <f t="shared" si="7"/>
        <v>7.3583865504425887</v>
      </c>
      <c r="F77" s="6">
        <f t="shared" si="7"/>
        <v>5.9665510776049757</v>
      </c>
      <c r="G77" s="245">
        <f>G76+G75+G74+G67+G61+G58+G44</f>
        <v>1222121.7033168867</v>
      </c>
      <c r="H77" s="245">
        <f t="shared" ref="H77:I77" si="15">H76+H75+H74+H67+H61+H58+H44</f>
        <v>1325141.05</v>
      </c>
      <c r="I77" s="245">
        <f t="shared" si="15"/>
        <v>1266097.1200000001</v>
      </c>
      <c r="J77" s="6">
        <f t="shared" si="8"/>
        <v>8.4295489069144907</v>
      </c>
      <c r="K77" s="6">
        <f t="shared" si="9"/>
        <v>-4.4556713415526588</v>
      </c>
      <c r="L77" s="297">
        <f>L76+L75+L74+L67+L61+L58+L44</f>
        <v>2261456.89</v>
      </c>
      <c r="M77" s="297">
        <f t="shared" ref="M77:N77" si="16">M76+M75+M74+M67+M61+M58+M44</f>
        <v>2325820.2405583402</v>
      </c>
      <c r="N77" s="297">
        <f t="shared" si="16"/>
        <v>2390709.4</v>
      </c>
      <c r="O77" s="6">
        <f t="shared" si="10"/>
        <v>2.8461011502341762</v>
      </c>
      <c r="P77" s="6">
        <f t="shared" si="10"/>
        <v>2.7899473188040673</v>
      </c>
      <c r="Q77" s="71">
        <f t="shared" si="11"/>
        <v>24092129.227947727</v>
      </c>
      <c r="R77" s="71">
        <f t="shared" si="12"/>
        <v>24725610.845941801</v>
      </c>
      <c r="S77" s="71">
        <f t="shared" si="13"/>
        <v>25642493.511</v>
      </c>
      <c r="T77" s="7">
        <f t="shared" si="14"/>
        <v>2.6294131664345031</v>
      </c>
      <c r="U77" s="6">
        <f t="shared" si="14"/>
        <v>3.7082305904231561</v>
      </c>
    </row>
    <row r="78" spans="1:21">
      <c r="A78" s="645" t="s">
        <v>574</v>
      </c>
      <c r="B78" s="645"/>
      <c r="C78" s="645"/>
      <c r="D78" s="645"/>
      <c r="E78" s="645"/>
      <c r="F78" s="645"/>
      <c r="G78" s="645"/>
      <c r="H78" s="645"/>
      <c r="I78" s="645"/>
      <c r="J78" s="645"/>
    </row>
    <row r="80" spans="1:21" ht="15.75" customHeight="1">
      <c r="B80" s="643"/>
      <c r="C80" s="644"/>
      <c r="D80" s="644"/>
      <c r="E80" s="644"/>
      <c r="F80" s="644"/>
      <c r="G80" s="644"/>
      <c r="H80" s="644"/>
      <c r="I80" s="644"/>
      <c r="J80" s="644"/>
    </row>
    <row r="81" spans="2:10">
      <c r="B81" s="643"/>
      <c r="C81" s="469"/>
      <c r="D81" s="469"/>
      <c r="E81" s="469"/>
      <c r="F81" s="469"/>
      <c r="G81" s="469"/>
      <c r="H81" s="469"/>
      <c r="I81" s="469"/>
      <c r="J81" s="469"/>
    </row>
    <row r="82" spans="2:10" ht="15.75">
      <c r="B82" s="455"/>
      <c r="C82" s="466"/>
      <c r="D82" s="467"/>
      <c r="E82" s="467"/>
      <c r="F82" s="467"/>
      <c r="G82" s="467"/>
      <c r="H82" s="467"/>
      <c r="I82" s="467"/>
      <c r="J82" s="467"/>
    </row>
    <row r="83" spans="2:10" ht="15.75">
      <c r="B83" s="455"/>
      <c r="C83" s="467"/>
      <c r="D83" s="466"/>
      <c r="E83" s="466"/>
      <c r="F83" s="466"/>
      <c r="G83" s="467"/>
      <c r="H83" s="467"/>
      <c r="I83" s="467"/>
      <c r="J83" s="467"/>
    </row>
    <row r="84" spans="2:10" ht="15.75">
      <c r="B84" s="455"/>
      <c r="C84" s="466"/>
      <c r="D84" s="466"/>
      <c r="E84" s="466"/>
      <c r="F84" s="467"/>
      <c r="G84" s="467"/>
      <c r="H84" s="467"/>
      <c r="I84" s="467"/>
      <c r="J84" s="467"/>
    </row>
    <row r="85" spans="2:10" ht="15.75">
      <c r="B85" s="455"/>
      <c r="C85" s="466"/>
      <c r="D85" s="467"/>
      <c r="E85" s="467"/>
      <c r="F85" s="467"/>
      <c r="G85" s="467"/>
      <c r="H85" s="467"/>
      <c r="I85" s="467"/>
      <c r="J85" s="467"/>
    </row>
    <row r="86" spans="2:10" ht="15.75">
      <c r="B86" s="455"/>
      <c r="C86" s="466"/>
      <c r="D86" s="467"/>
      <c r="E86" s="467"/>
      <c r="F86" s="467"/>
      <c r="G86" s="467"/>
      <c r="H86" s="467"/>
      <c r="I86" s="467"/>
      <c r="J86" s="467"/>
    </row>
    <row r="87" spans="2:10" ht="15.75">
      <c r="B87" s="455"/>
      <c r="C87" s="467"/>
      <c r="D87" s="466"/>
      <c r="E87" s="466"/>
      <c r="F87" s="466"/>
      <c r="G87" s="467"/>
      <c r="H87" s="467"/>
      <c r="I87" s="467"/>
      <c r="J87" s="467"/>
    </row>
    <row r="88" spans="2:10" ht="15.75">
      <c r="B88" s="455"/>
      <c r="C88" s="466"/>
      <c r="D88" s="467"/>
      <c r="E88" s="466"/>
      <c r="F88" s="467"/>
      <c r="G88" s="467"/>
      <c r="H88" s="467"/>
      <c r="I88" s="467"/>
      <c r="J88" s="467"/>
    </row>
    <row r="89" spans="2:10" ht="15.75">
      <c r="B89" s="459"/>
      <c r="C89" s="468"/>
      <c r="D89" s="468"/>
      <c r="E89" s="468"/>
      <c r="F89" s="461"/>
      <c r="G89" s="461"/>
      <c r="H89" s="461"/>
      <c r="I89" s="461"/>
      <c r="J89" s="461"/>
    </row>
  </sheetData>
  <mergeCells count="34"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  <mergeCell ref="U42:U43"/>
    <mergeCell ref="A41:A43"/>
    <mergeCell ref="B41:F41"/>
    <mergeCell ref="G41:K41"/>
    <mergeCell ref="L41:P41"/>
    <mergeCell ref="Q41:U41"/>
    <mergeCell ref="E42:E43"/>
    <mergeCell ref="F42:F43"/>
    <mergeCell ref="J42:J43"/>
    <mergeCell ref="K42:K43"/>
    <mergeCell ref="B80:B81"/>
    <mergeCell ref="C80:F80"/>
    <mergeCell ref="G80:J80"/>
    <mergeCell ref="A78:J78"/>
    <mergeCell ref="T5:T6"/>
    <mergeCell ref="O42:O43"/>
    <mergeCell ref="P42:P43"/>
    <mergeCell ref="T42:T43"/>
  </mergeCells>
  <hyperlinks>
    <hyperlink ref="D6" r:id="rId1" display="cf=j=@)^^÷^&amp;                        -;fpg–kf}if_ "/>
    <hyperlink ref="C6" r:id="rId2" display="cf=j=@)^^÷^&amp;                        -;fpg–kf}if_ "/>
    <hyperlink ref="B6" r:id="rId3" display="cf=j=@)^^÷^&amp;                        -;fpg–kf}if_ "/>
    <hyperlink ref="I6" r:id="rId4" display="cf=j=@)^^÷^&amp;                        -;fpg–kf}if_ "/>
    <hyperlink ref="H6" r:id="rId5" display="cf=j=@)^^÷^&amp;                        -;fpg–kf}if_ "/>
    <hyperlink ref="G6" r:id="rId6" display="cf=j=@)^^÷^&amp;                        -;fpg–kf}if_ "/>
    <hyperlink ref="N6" r:id="rId7" display="cf=j=@)^^÷^&amp;                        -;fpg–kf}if_ "/>
    <hyperlink ref="M6" r:id="rId8" display="cf=j=@)^^÷^&amp;                        -;fpg–kf}if_ "/>
    <hyperlink ref="L6" r:id="rId9" display="cf=j=@)^^÷^&amp;                        -;fpg–kf}if_ "/>
    <hyperlink ref="S6" r:id="rId10" display="cf=j=@)^^÷^&amp;                        -;fpg–kf}if_ "/>
    <hyperlink ref="R6" r:id="rId11" display="cf=j=@)^^÷^&amp;                        -;fpg–kf}if_ "/>
    <hyperlink ref="Q6" r:id="rId12" display="cf=j=@)^^÷^&amp;                        -;fpg–kf}if_ "/>
    <hyperlink ref="D43" r:id="rId13" display="cf=j=@)^^÷^&amp;                        -;fpg–kf}if_ "/>
    <hyperlink ref="C43" r:id="rId14" display="cf=j=@)^^÷^&amp;                        -;fpg–kf}if_ "/>
    <hyperlink ref="B43" r:id="rId15" display="cf=j=@)^^÷^&amp;                        -;fpg–kf}if_ "/>
    <hyperlink ref="I43" r:id="rId16" display="cf=j=@)^^÷^&amp;                        -;fpg–kf}if_ "/>
    <hyperlink ref="H43" r:id="rId17" display="cf=j=@)^^÷^&amp;                        -;fpg–kf}if_ "/>
    <hyperlink ref="G43" r:id="rId18" display="cf=j=@)^^÷^&amp;                        -;fpg–kf}if_ "/>
    <hyperlink ref="N43" r:id="rId19" display="cf=j=@)^^÷^&amp;                        -;fpg–kf}if_ "/>
    <hyperlink ref="M43" r:id="rId20" display="cf=j=@)^^÷^&amp;                        -;fpg–kf}if_ "/>
    <hyperlink ref="L43" r:id="rId21" display="cf=j=@)^^÷^&amp;                        -;fpg–kf}if_ "/>
    <hyperlink ref="S43" r:id="rId22" display="cf=j=@)^^÷^&amp;                        -;fpg–kf}if_ "/>
    <hyperlink ref="R43" r:id="rId23" display="cf=j=@)^^÷^&amp;                        -;fpg–kf}if_ "/>
    <hyperlink ref="Q43" r:id="rId24" display="cf=j=@)^^÷^&amp;                        -;fpg–kf}if_ "/>
  </hyperlinks>
  <pageMargins left="0.7" right="0.7" top="0.75" bottom="0.75" header="0.3" footer="0.3"/>
  <pageSetup paperSize="9" scale="37" orientation="landscape"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I53"/>
  <sheetViews>
    <sheetView view="pageBreakPreview" zoomScale="115" zoomScaleSheetLayoutView="115" workbookViewId="0">
      <selection activeCell="K24" sqref="K24"/>
    </sheetView>
  </sheetViews>
  <sheetFormatPr defaultColWidth="15.7109375" defaultRowHeight="15"/>
  <cols>
    <col min="1" max="1" width="15.42578125" customWidth="1"/>
    <col min="2" max="2" width="16.140625" bestFit="1" customWidth="1"/>
    <col min="3" max="3" width="13.7109375" customWidth="1"/>
    <col min="4" max="4" width="14.42578125" customWidth="1"/>
    <col min="5" max="5" width="13.85546875" customWidth="1"/>
    <col min="6" max="6" width="10.140625" customWidth="1"/>
    <col min="7" max="7" width="12.28515625" customWidth="1"/>
  </cols>
  <sheetData>
    <row r="1" spans="1:9" ht="18">
      <c r="A1" s="650" t="s">
        <v>276</v>
      </c>
      <c r="B1" s="650"/>
      <c r="C1" s="650"/>
      <c r="D1" s="650"/>
      <c r="E1" s="650"/>
      <c r="F1" s="650"/>
      <c r="G1" s="650"/>
    </row>
    <row r="2" spans="1:9" ht="18">
      <c r="A2" s="650" t="s">
        <v>463</v>
      </c>
      <c r="B2" s="650"/>
      <c r="C2" s="650"/>
      <c r="D2" s="650"/>
      <c r="E2" s="650"/>
      <c r="F2" s="650"/>
      <c r="G2" s="650"/>
    </row>
    <row r="3" spans="1:9" ht="15.75" customHeight="1">
      <c r="A3" s="651" t="s">
        <v>39</v>
      </c>
      <c r="B3" s="651" t="s">
        <v>40</v>
      </c>
      <c r="C3" s="626" t="s">
        <v>3</v>
      </c>
      <c r="D3" s="626"/>
      <c r="E3" s="626"/>
      <c r="F3" s="626"/>
      <c r="G3" s="652"/>
      <c r="H3" s="454"/>
      <c r="I3" s="454"/>
    </row>
    <row r="4" spans="1:9" ht="15" customHeight="1">
      <c r="A4" s="651"/>
      <c r="B4" s="651"/>
      <c r="C4" s="3" t="s">
        <v>4</v>
      </c>
      <c r="D4" s="3" t="s">
        <v>481</v>
      </c>
      <c r="E4" s="3" t="s">
        <v>482</v>
      </c>
      <c r="F4" s="627" t="s">
        <v>478</v>
      </c>
      <c r="G4" s="653" t="s">
        <v>479</v>
      </c>
      <c r="H4" s="473"/>
      <c r="I4" s="473"/>
    </row>
    <row r="5" spans="1:9" ht="30">
      <c r="A5" s="651"/>
      <c r="B5" s="651"/>
      <c r="C5" s="369" t="s">
        <v>477</v>
      </c>
      <c r="D5" s="369" t="s">
        <v>520</v>
      </c>
      <c r="E5" s="316" t="s">
        <v>553</v>
      </c>
      <c r="F5" s="627"/>
      <c r="G5" s="653"/>
      <c r="H5" s="474"/>
      <c r="I5" s="467"/>
    </row>
    <row r="6" spans="1:9" ht="18.75">
      <c r="A6" s="78" t="s">
        <v>41</v>
      </c>
      <c r="B6" s="17"/>
      <c r="C6" s="18"/>
      <c r="D6" s="18"/>
      <c r="E6" s="18"/>
      <c r="F6" s="19"/>
      <c r="G6" s="471"/>
      <c r="H6" s="474"/>
      <c r="I6" s="467"/>
    </row>
    <row r="7" spans="1:9" ht="18.75">
      <c r="A7" s="79" t="s">
        <v>42</v>
      </c>
      <c r="B7" s="20" t="s">
        <v>43</v>
      </c>
      <c r="C7" s="21">
        <v>2977169.3079999997</v>
      </c>
      <c r="D7" s="21">
        <v>3027871.3200000003</v>
      </c>
      <c r="E7" s="21">
        <v>2998498.97</v>
      </c>
      <c r="F7" s="22">
        <f t="shared" ref="F7:G20" si="0">IFERROR(D7/C7*100-100,0)</f>
        <v>1.7030274987639586</v>
      </c>
      <c r="G7" s="472">
        <f>IFERROR(E7/D7*100-100,0)</f>
        <v>-0.97006599342537925</v>
      </c>
      <c r="H7" s="474"/>
      <c r="I7" s="467"/>
    </row>
    <row r="8" spans="1:9" ht="18.75">
      <c r="A8" s="78" t="s">
        <v>44</v>
      </c>
      <c r="B8" s="23" t="s">
        <v>45</v>
      </c>
      <c r="C8" s="21">
        <v>537167.16</v>
      </c>
      <c r="D8" s="21">
        <v>542318.96</v>
      </c>
      <c r="E8" s="21">
        <v>540741.85</v>
      </c>
      <c r="F8" s="22">
        <f t="shared" si="0"/>
        <v>0.95906830938807275</v>
      </c>
      <c r="G8" s="472">
        <f t="shared" si="0"/>
        <v>-0.29080856771076924</v>
      </c>
      <c r="H8" s="474"/>
      <c r="I8" s="467"/>
    </row>
    <row r="9" spans="1:9" ht="18.75">
      <c r="A9" s="80" t="s">
        <v>46</v>
      </c>
      <c r="B9" s="17" t="s">
        <v>45</v>
      </c>
      <c r="C9" s="21">
        <v>205826.44000000003</v>
      </c>
      <c r="D9" s="21">
        <v>196068.36</v>
      </c>
      <c r="E9" s="21">
        <v>191474.19</v>
      </c>
      <c r="F9" s="22">
        <f t="shared" si="0"/>
        <v>-4.7409263843848493</v>
      </c>
      <c r="G9" s="472">
        <f t="shared" si="0"/>
        <v>-2.3431470534052465</v>
      </c>
      <c r="H9" s="474"/>
      <c r="I9" s="467"/>
    </row>
    <row r="10" spans="1:9" ht="18.75">
      <c r="A10" s="80" t="s">
        <v>47</v>
      </c>
      <c r="B10" s="17" t="s">
        <v>45</v>
      </c>
      <c r="C10" s="21">
        <v>156272.88000000003</v>
      </c>
      <c r="D10" s="21">
        <v>163348.34999999998</v>
      </c>
      <c r="E10" s="21">
        <v>161370.04999999999</v>
      </c>
      <c r="F10" s="22">
        <f t="shared" si="0"/>
        <v>4.5276378089403266</v>
      </c>
      <c r="G10" s="472">
        <f t="shared" si="0"/>
        <v>-1.2110927352495366</v>
      </c>
      <c r="H10" s="474"/>
      <c r="I10" s="467"/>
    </row>
    <row r="11" spans="1:9" ht="18.75">
      <c r="A11" s="80" t="s">
        <v>48</v>
      </c>
      <c r="B11" s="17" t="s">
        <v>45</v>
      </c>
      <c r="C11" s="21">
        <v>46556.37</v>
      </c>
      <c r="D11" s="21">
        <v>43848.52</v>
      </c>
      <c r="E11" s="21">
        <v>42416.719999999994</v>
      </c>
      <c r="F11" s="22">
        <f t="shared" si="0"/>
        <v>-5.8162824979696808</v>
      </c>
      <c r="G11" s="472">
        <f t="shared" si="0"/>
        <v>-3.2653325585447419</v>
      </c>
      <c r="H11" s="474"/>
      <c r="I11" s="467"/>
    </row>
    <row r="12" spans="1:9" ht="18.75">
      <c r="A12" s="80" t="s">
        <v>49</v>
      </c>
      <c r="B12" s="17" t="s">
        <v>45</v>
      </c>
      <c r="C12" s="21">
        <v>130574.47</v>
      </c>
      <c r="D12" s="21">
        <v>141146.63999999998</v>
      </c>
      <c r="E12" s="21">
        <v>147564.49000000002</v>
      </c>
      <c r="F12" s="22">
        <f t="shared" si="0"/>
        <v>8.0966593239857616</v>
      </c>
      <c r="G12" s="472">
        <f t="shared" si="0"/>
        <v>4.5469378513013368</v>
      </c>
      <c r="H12" s="475"/>
      <c r="I12" s="476"/>
    </row>
    <row r="13" spans="1:9" ht="15.75">
      <c r="A13" s="81" t="s">
        <v>50</v>
      </c>
      <c r="B13" s="23" t="s">
        <v>51</v>
      </c>
      <c r="C13" s="21">
        <v>1676098.3900000001</v>
      </c>
      <c r="D13" s="21">
        <v>1641965.78</v>
      </c>
      <c r="E13" s="21">
        <v>1658226.1440000003</v>
      </c>
      <c r="F13" s="22">
        <f t="shared" si="0"/>
        <v>-2.0364323600358603</v>
      </c>
      <c r="G13" s="472">
        <f t="shared" si="0"/>
        <v>0.99029859197187875</v>
      </c>
      <c r="H13" s="454"/>
      <c r="I13" s="454"/>
    </row>
    <row r="14" spans="1:9" ht="15.75" customHeight="1">
      <c r="A14" s="80" t="s">
        <v>52</v>
      </c>
      <c r="B14" s="17" t="s">
        <v>51</v>
      </c>
      <c r="C14" s="21">
        <v>1620748.0599999998</v>
      </c>
      <c r="D14" s="21">
        <v>1583776.8970000001</v>
      </c>
      <c r="E14" s="21">
        <v>1601027.11</v>
      </c>
      <c r="F14" s="22">
        <f t="shared" si="0"/>
        <v>-2.2811172144793233</v>
      </c>
      <c r="G14" s="472">
        <f t="shared" si="0"/>
        <v>1.0891820074327114</v>
      </c>
      <c r="H14" s="454"/>
      <c r="I14" s="454"/>
    </row>
    <row r="15" spans="1:9" ht="15.75" customHeight="1">
      <c r="A15" s="80" t="s">
        <v>53</v>
      </c>
      <c r="B15" s="17" t="s">
        <v>51</v>
      </c>
      <c r="C15" s="21">
        <v>55350.33</v>
      </c>
      <c r="D15" s="21">
        <v>58188.883000000002</v>
      </c>
      <c r="E15" s="21">
        <v>57484.034</v>
      </c>
      <c r="F15" s="22">
        <f t="shared" si="0"/>
        <v>5.1283397949027432</v>
      </c>
      <c r="G15" s="472">
        <f t="shared" si="0"/>
        <v>-1.2113121332815382</v>
      </c>
      <c r="H15" s="454"/>
      <c r="I15" s="454"/>
    </row>
    <row r="16" spans="1:9" ht="16.5" customHeight="1">
      <c r="A16" s="82" t="s">
        <v>54</v>
      </c>
      <c r="B16" s="17" t="s">
        <v>55</v>
      </c>
      <c r="C16" s="21">
        <v>227217.84999999998</v>
      </c>
      <c r="D16" s="21">
        <v>228388.74</v>
      </c>
      <c r="E16" s="21">
        <v>223818.72999999998</v>
      </c>
      <c r="F16" s="22">
        <f t="shared" si="0"/>
        <v>0.51531602820817568</v>
      </c>
      <c r="G16" s="472">
        <f t="shared" si="0"/>
        <v>-2.0009786822240017</v>
      </c>
      <c r="H16" s="473"/>
      <c r="I16" s="473"/>
    </row>
    <row r="17" spans="1:9" ht="16.5" customHeight="1">
      <c r="A17" s="82" t="s">
        <v>557</v>
      </c>
      <c r="B17" s="17" t="s">
        <v>556</v>
      </c>
      <c r="C17" s="21">
        <v>22.4</v>
      </c>
      <c r="D17" s="21">
        <v>23.5</v>
      </c>
      <c r="E17" s="21">
        <v>24.48</v>
      </c>
      <c r="F17" s="22"/>
      <c r="G17" s="472"/>
      <c r="H17" s="474"/>
      <c r="I17" s="477"/>
    </row>
    <row r="18" spans="1:9" ht="18.75">
      <c r="A18" s="82" t="s">
        <v>56</v>
      </c>
      <c r="B18" s="17" t="s">
        <v>57</v>
      </c>
      <c r="C18" s="21">
        <v>126622.58300000001</v>
      </c>
      <c r="D18" s="21">
        <v>123979.08299999998</v>
      </c>
      <c r="E18" s="21">
        <v>115884.45000000001</v>
      </c>
      <c r="F18" s="22">
        <f t="shared" si="0"/>
        <v>-2.0877002643359646</v>
      </c>
      <c r="G18" s="472">
        <f t="shared" si="0"/>
        <v>-6.529031191495406</v>
      </c>
      <c r="H18" s="474"/>
      <c r="I18" s="477"/>
    </row>
    <row r="19" spans="1:9" ht="18.75">
      <c r="A19" s="78" t="s">
        <v>58</v>
      </c>
      <c r="B19" s="23" t="s">
        <v>45</v>
      </c>
      <c r="C19" s="21">
        <v>85810.414999999994</v>
      </c>
      <c r="D19" s="21">
        <v>89031.179999999978</v>
      </c>
      <c r="E19" s="21">
        <v>95886.01999999999</v>
      </c>
      <c r="F19" s="22">
        <f t="shared" si="0"/>
        <v>3.7533497536400375</v>
      </c>
      <c r="G19" s="472">
        <f t="shared" si="0"/>
        <v>7.6993700409227586</v>
      </c>
      <c r="H19" s="474"/>
      <c r="I19" s="477"/>
    </row>
    <row r="20" spans="1:9" ht="18.75">
      <c r="A20" s="78" t="s">
        <v>59</v>
      </c>
      <c r="B20" s="17" t="s">
        <v>45</v>
      </c>
      <c r="C20" s="21">
        <v>85810.414999999994</v>
      </c>
      <c r="D20" s="21">
        <v>89031.179999999978</v>
      </c>
      <c r="E20" s="21">
        <v>95886.01999999999</v>
      </c>
      <c r="F20" s="22">
        <f t="shared" si="0"/>
        <v>3.7533497536400375</v>
      </c>
      <c r="G20" s="472">
        <f t="shared" si="0"/>
        <v>7.6993700409227586</v>
      </c>
      <c r="H20" s="474"/>
      <c r="I20" s="477"/>
    </row>
    <row r="21" spans="1:9" ht="18.75">
      <c r="A21" s="4" t="s">
        <v>378</v>
      </c>
      <c r="H21" s="474"/>
      <c r="I21" s="477"/>
    </row>
    <row r="22" spans="1:9" ht="18.75">
      <c r="A22" s="4" t="s">
        <v>379</v>
      </c>
      <c r="H22" s="474"/>
      <c r="I22" s="477"/>
    </row>
    <row r="23" spans="1:9" ht="18.75">
      <c r="H23" s="474"/>
      <c r="I23" s="477"/>
    </row>
    <row r="24" spans="1:9" ht="18.75">
      <c r="H24" s="475"/>
      <c r="I24" s="477"/>
    </row>
    <row r="25" spans="1:9">
      <c r="H25" s="454"/>
      <c r="I25" s="454"/>
    </row>
    <row r="26" spans="1:9" ht="15.75" customHeight="1">
      <c r="H26" s="454"/>
      <c r="I26" s="454"/>
    </row>
    <row r="27" spans="1:9">
      <c r="H27" s="454"/>
      <c r="I27" s="454"/>
    </row>
    <row r="28" spans="1:9">
      <c r="H28" s="454"/>
      <c r="I28" s="454"/>
    </row>
    <row r="29" spans="1:9">
      <c r="H29" s="454"/>
      <c r="I29" s="454"/>
    </row>
    <row r="30" spans="1:9" ht="18">
      <c r="H30" s="473"/>
      <c r="I30" s="473"/>
    </row>
    <row r="31" spans="1:9" ht="18.75">
      <c r="H31" s="474"/>
      <c r="I31" s="477"/>
    </row>
    <row r="32" spans="1:9" ht="18.75">
      <c r="H32" s="474"/>
      <c r="I32" s="477"/>
    </row>
    <row r="33" spans="8:9" ht="18.75">
      <c r="H33" s="474"/>
      <c r="I33" s="477"/>
    </row>
    <row r="34" spans="8:9" ht="18.75">
      <c r="H34" s="474"/>
      <c r="I34" s="477"/>
    </row>
    <row r="35" spans="8:9" ht="18.75">
      <c r="H35" s="474"/>
      <c r="I35" s="477"/>
    </row>
    <row r="36" spans="8:9" ht="18.75">
      <c r="H36" s="474"/>
      <c r="I36" s="477"/>
    </row>
    <row r="37" spans="8:9" ht="18.75">
      <c r="H37" s="474"/>
      <c r="I37" s="477"/>
    </row>
    <row r="38" spans="8:9" ht="18.75">
      <c r="H38" s="475"/>
      <c r="I38" s="477"/>
    </row>
    <row r="39" spans="8:9">
      <c r="H39" s="454"/>
      <c r="I39" s="454"/>
    </row>
    <row r="40" spans="8:9">
      <c r="H40" s="454"/>
      <c r="I40" s="454"/>
    </row>
    <row r="41" spans="8:9">
      <c r="H41" s="454"/>
      <c r="I41" s="454"/>
    </row>
    <row r="42" spans="8:9">
      <c r="H42" s="454"/>
      <c r="I42" s="454"/>
    </row>
    <row r="43" spans="8:9">
      <c r="H43" s="454"/>
      <c r="I43" s="454"/>
    </row>
    <row r="44" spans="8:9" ht="18">
      <c r="H44" s="473"/>
      <c r="I44" s="473"/>
    </row>
    <row r="45" spans="8:9" ht="18.75">
      <c r="H45" s="474"/>
      <c r="I45" s="477"/>
    </row>
    <row r="46" spans="8:9" ht="18.75">
      <c r="H46" s="474"/>
      <c r="I46" s="477"/>
    </row>
    <row r="47" spans="8:9" ht="18.75">
      <c r="H47" s="474"/>
      <c r="I47" s="477"/>
    </row>
    <row r="48" spans="8:9" ht="18.75">
      <c r="H48" s="474"/>
      <c r="I48" s="477"/>
    </row>
    <row r="49" spans="8:9" ht="18.75">
      <c r="H49" s="474"/>
      <c r="I49" s="477"/>
    </row>
    <row r="50" spans="8:9" ht="18.75">
      <c r="H50" s="474"/>
      <c r="I50" s="477"/>
    </row>
    <row r="51" spans="8:9" ht="18.75">
      <c r="H51" s="474"/>
      <c r="I51" s="477"/>
    </row>
    <row r="52" spans="8:9" ht="18.75">
      <c r="H52" s="475"/>
      <c r="I52" s="477"/>
    </row>
    <row r="53" spans="8:9">
      <c r="H53" s="454"/>
      <c r="I53" s="454"/>
    </row>
  </sheetData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E5" r:id="rId1" display="cf=j=@)^^÷^&amp;                        -;fpg–kf}if_ "/>
    <hyperlink ref="D5" r:id="rId2" display="cf=j=@)^^÷^&amp;                        -;fpg–kf}if_ "/>
  </hyperlinks>
  <pageMargins left="0.7" right="0.41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V52"/>
  <sheetViews>
    <sheetView view="pageBreakPreview" topLeftCell="A16" zoomScale="95" zoomScaleNormal="90" zoomScaleSheetLayoutView="95" workbookViewId="0">
      <pane xSplit="1" topLeftCell="G1" activePane="topRight" state="frozen"/>
      <selection activeCell="A17" sqref="A17"/>
      <selection pane="topRight" activeCell="W3" sqref="A3:XFD3"/>
    </sheetView>
  </sheetViews>
  <sheetFormatPr defaultColWidth="15.7109375" defaultRowHeight="15"/>
  <cols>
    <col min="1" max="1" width="15.140625" bestFit="1" customWidth="1"/>
    <col min="2" max="2" width="18.5703125" customWidth="1"/>
  </cols>
  <sheetData>
    <row r="1" spans="1:22" ht="18">
      <c r="A1" s="656" t="s">
        <v>277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</row>
    <row r="2" spans="1:22" ht="18">
      <c r="A2" s="657" t="s">
        <v>464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</row>
    <row r="3" spans="1:22" s="470" customFormat="1" ht="15.75">
      <c r="A3" s="655" t="s">
        <v>39</v>
      </c>
      <c r="B3" s="655" t="s">
        <v>40</v>
      </c>
      <c r="C3" s="646" t="s">
        <v>483</v>
      </c>
      <c r="D3" s="646"/>
      <c r="E3" s="646"/>
      <c r="F3" s="646"/>
      <c r="G3" s="646"/>
      <c r="H3" s="646" t="s">
        <v>419</v>
      </c>
      <c r="I3" s="646"/>
      <c r="J3" s="646"/>
      <c r="K3" s="646"/>
      <c r="L3" s="646"/>
      <c r="M3" s="646" t="s">
        <v>487</v>
      </c>
      <c r="N3" s="646"/>
      <c r="O3" s="646"/>
      <c r="P3" s="646"/>
      <c r="Q3" s="646"/>
      <c r="R3" s="646" t="s">
        <v>488</v>
      </c>
      <c r="S3" s="646"/>
      <c r="T3" s="646"/>
      <c r="U3" s="646"/>
      <c r="V3" s="646"/>
    </row>
    <row r="4" spans="1:22" ht="15" customHeight="1">
      <c r="A4" s="655"/>
      <c r="B4" s="655"/>
      <c r="C4" s="234" t="s">
        <v>4</v>
      </c>
      <c r="D4" s="234" t="s">
        <v>481</v>
      </c>
      <c r="E4" s="234" t="s">
        <v>482</v>
      </c>
      <c r="F4" s="638" t="s">
        <v>478</v>
      </c>
      <c r="G4" s="638" t="s">
        <v>479</v>
      </c>
      <c r="H4" s="234" t="s">
        <v>4</v>
      </c>
      <c r="I4" s="234" t="s">
        <v>481</v>
      </c>
      <c r="J4" s="234" t="s">
        <v>482</v>
      </c>
      <c r="K4" s="638" t="s">
        <v>478</v>
      </c>
      <c r="L4" s="638" t="s">
        <v>479</v>
      </c>
      <c r="M4" s="234" t="s">
        <v>4</v>
      </c>
      <c r="N4" s="234" t="s">
        <v>481</v>
      </c>
      <c r="O4" s="234" t="s">
        <v>482</v>
      </c>
      <c r="P4" s="638" t="s">
        <v>478</v>
      </c>
      <c r="Q4" s="638" t="s">
        <v>479</v>
      </c>
      <c r="R4" s="234" t="s">
        <v>4</v>
      </c>
      <c r="S4" s="234" t="s">
        <v>481</v>
      </c>
      <c r="T4" s="234" t="s">
        <v>482</v>
      </c>
      <c r="U4" s="638" t="s">
        <v>478</v>
      </c>
      <c r="V4" s="638" t="s">
        <v>479</v>
      </c>
    </row>
    <row r="5" spans="1:22" ht="45" customHeight="1">
      <c r="A5" s="655"/>
      <c r="B5" s="655"/>
      <c r="C5" s="368" t="s">
        <v>477</v>
      </c>
      <c r="D5" s="368" t="s">
        <v>520</v>
      </c>
      <c r="E5" s="368" t="s">
        <v>553</v>
      </c>
      <c r="F5" s="638"/>
      <c r="G5" s="638"/>
      <c r="H5" s="368" t="s">
        <v>477</v>
      </c>
      <c r="I5" s="368" t="s">
        <v>520</v>
      </c>
      <c r="J5" s="368" t="s">
        <v>553</v>
      </c>
      <c r="K5" s="638"/>
      <c r="L5" s="638"/>
      <c r="M5" s="368" t="s">
        <v>477</v>
      </c>
      <c r="N5" s="368" t="s">
        <v>520</v>
      </c>
      <c r="O5" s="368" t="s">
        <v>553</v>
      </c>
      <c r="P5" s="638"/>
      <c r="Q5" s="638"/>
      <c r="R5" s="368" t="s">
        <v>477</v>
      </c>
      <c r="S5" s="368" t="s">
        <v>520</v>
      </c>
      <c r="T5" s="368" t="s">
        <v>553</v>
      </c>
      <c r="U5" s="638"/>
      <c r="V5" s="638"/>
    </row>
    <row r="6" spans="1:22" ht="15.75">
      <c r="A6" s="78" t="s">
        <v>41</v>
      </c>
      <c r="B6" s="17"/>
      <c r="C6" s="18"/>
      <c r="D6" s="18"/>
      <c r="E6" s="18"/>
      <c r="F6" s="73"/>
      <c r="G6" s="73"/>
      <c r="H6" s="18"/>
      <c r="I6" s="18"/>
      <c r="J6" s="18"/>
      <c r="K6" s="73"/>
      <c r="L6" s="73"/>
      <c r="M6" s="18"/>
      <c r="N6" s="18"/>
      <c r="O6" s="18"/>
      <c r="P6" s="73"/>
      <c r="Q6" s="73"/>
      <c r="R6" s="18"/>
      <c r="S6" s="18"/>
      <c r="T6" s="18"/>
      <c r="U6" s="73"/>
      <c r="V6" s="73"/>
    </row>
    <row r="7" spans="1:22" ht="15.75">
      <c r="A7" s="79" t="s">
        <v>42</v>
      </c>
      <c r="B7" s="20" t="s">
        <v>43</v>
      </c>
      <c r="C7" s="21">
        <v>486807.88</v>
      </c>
      <c r="D7" s="21">
        <v>577264.80000000005</v>
      </c>
      <c r="E7" s="21">
        <v>505281.9</v>
      </c>
      <c r="F7" s="22">
        <f t="shared" ref="F7:G20" si="0">IFERROR(D7/C7*100-100,0)</f>
        <v>18.581646624126137</v>
      </c>
      <c r="G7" s="22">
        <f t="shared" si="0"/>
        <v>-12.469649976925666</v>
      </c>
      <c r="H7" s="21">
        <v>641733</v>
      </c>
      <c r="I7" s="21">
        <v>654123</v>
      </c>
      <c r="J7" s="21">
        <v>674807</v>
      </c>
      <c r="K7" s="22">
        <f t="shared" ref="K7:L20" si="1">IFERROR(I7/H7*100-100,0)</f>
        <v>1.9307095006801944</v>
      </c>
      <c r="L7" s="22">
        <f t="shared" si="1"/>
        <v>3.162096425290045</v>
      </c>
      <c r="M7" s="21">
        <v>694587.11</v>
      </c>
      <c r="N7" s="21">
        <v>686727.70000000007</v>
      </c>
      <c r="O7" s="21">
        <v>678321.60000000009</v>
      </c>
      <c r="P7" s="22">
        <f t="shared" ref="P7:Q20" si="2">IFERROR(N7/M7*100-100,0)</f>
        <v>-1.1315225818112111</v>
      </c>
      <c r="Q7" s="22">
        <f t="shared" si="2"/>
        <v>-1.2240805198334073</v>
      </c>
      <c r="R7" s="21">
        <v>269548.78000000003</v>
      </c>
      <c r="S7" s="21">
        <v>260426.55999999997</v>
      </c>
      <c r="T7" s="21">
        <v>257168.45000000004</v>
      </c>
      <c r="U7" s="22">
        <f t="shared" ref="U7:V20" si="3">IFERROR(S7/R7*100-100,0)</f>
        <v>-3.3842557180188635</v>
      </c>
      <c r="V7" s="22">
        <f t="shared" si="3"/>
        <v>-1.2510667114751755</v>
      </c>
    </row>
    <row r="8" spans="1:22" ht="15.75">
      <c r="A8" s="78" t="s">
        <v>44</v>
      </c>
      <c r="B8" s="23" t="s">
        <v>45</v>
      </c>
      <c r="C8" s="241">
        <v>74767.489999999991</v>
      </c>
      <c r="D8" s="241">
        <v>77931.75</v>
      </c>
      <c r="E8" s="241">
        <v>76350.929999999993</v>
      </c>
      <c r="F8" s="22">
        <f t="shared" si="0"/>
        <v>4.2321335115034628</v>
      </c>
      <c r="G8" s="22">
        <f t="shared" si="0"/>
        <v>-2.0284672165067548</v>
      </c>
      <c r="H8" s="241">
        <v>139518.49</v>
      </c>
      <c r="I8" s="241">
        <v>142955</v>
      </c>
      <c r="J8" s="241">
        <v>141662</v>
      </c>
      <c r="K8" s="22">
        <f t="shared" si="1"/>
        <v>2.4631215547129273</v>
      </c>
      <c r="L8" s="22">
        <f t="shared" si="1"/>
        <v>-0.90448043090482599</v>
      </c>
      <c r="M8" s="241">
        <v>89971.76999999999</v>
      </c>
      <c r="N8" s="241">
        <v>97543.96</v>
      </c>
      <c r="O8" s="241">
        <v>94726.34</v>
      </c>
      <c r="P8" s="22">
        <f t="shared" si="2"/>
        <v>8.4161843209264617</v>
      </c>
      <c r="Q8" s="22">
        <f t="shared" si="2"/>
        <v>-2.8885642944986216</v>
      </c>
      <c r="R8" s="241">
        <v>55160.12000000001</v>
      </c>
      <c r="S8" s="241">
        <v>54605.860000000008</v>
      </c>
      <c r="T8" s="241">
        <v>55346.080000000002</v>
      </c>
      <c r="U8" s="22">
        <f t="shared" si="3"/>
        <v>-1.0048201490497064</v>
      </c>
      <c r="V8" s="22">
        <f t="shared" si="3"/>
        <v>1.3555687979275319</v>
      </c>
    </row>
    <row r="9" spans="1:22" ht="15.75">
      <c r="A9" s="80" t="s">
        <v>46</v>
      </c>
      <c r="B9" s="17" t="s">
        <v>45</v>
      </c>
      <c r="C9" s="18">
        <v>24884</v>
      </c>
      <c r="D9" s="18">
        <v>25669.81</v>
      </c>
      <c r="E9" s="18">
        <v>20702.099999999999</v>
      </c>
      <c r="F9" s="19">
        <f t="shared" si="0"/>
        <v>3.1578926217650007</v>
      </c>
      <c r="G9" s="19">
        <f t="shared" si="0"/>
        <v>-19.352344251866299</v>
      </c>
      <c r="H9" s="18">
        <v>47710.229999999996</v>
      </c>
      <c r="I9" s="18">
        <v>48660</v>
      </c>
      <c r="J9" s="18">
        <v>49445</v>
      </c>
      <c r="K9" s="19">
        <f t="shared" si="1"/>
        <v>1.9907051380804575</v>
      </c>
      <c r="L9" s="19">
        <f t="shared" si="1"/>
        <v>1.613234689683523</v>
      </c>
      <c r="M9" s="18">
        <v>35092.160000000003</v>
      </c>
      <c r="N9" s="18">
        <v>36359.11</v>
      </c>
      <c r="O9" s="18">
        <v>34386.449999999997</v>
      </c>
      <c r="P9" s="19">
        <f t="shared" si="2"/>
        <v>3.6103505740313437</v>
      </c>
      <c r="Q9" s="19">
        <f t="shared" si="2"/>
        <v>-5.4254903379098209</v>
      </c>
      <c r="R9" s="18">
        <v>14280.130000000001</v>
      </c>
      <c r="S9" s="18">
        <v>14512.800000000001</v>
      </c>
      <c r="T9" s="18">
        <v>14350.080000000002</v>
      </c>
      <c r="U9" s="19">
        <f t="shared" si="3"/>
        <v>1.6293269038867351</v>
      </c>
      <c r="V9" s="19">
        <f t="shared" si="3"/>
        <v>-1.1212171324623768</v>
      </c>
    </row>
    <row r="10" spans="1:22" ht="15.75">
      <c r="A10" s="80" t="s">
        <v>47</v>
      </c>
      <c r="B10" s="17" t="s">
        <v>45</v>
      </c>
      <c r="C10" s="18">
        <v>17502.25</v>
      </c>
      <c r="D10" s="18">
        <v>17994.510000000002</v>
      </c>
      <c r="E10" s="18">
        <v>18005.55</v>
      </c>
      <c r="F10" s="19">
        <f t="shared" si="0"/>
        <v>2.8125526717993665</v>
      </c>
      <c r="G10" s="19">
        <f t="shared" si="0"/>
        <v>6.1352045707252501E-2</v>
      </c>
      <c r="H10" s="18">
        <v>52320.91</v>
      </c>
      <c r="I10" s="18">
        <v>53810</v>
      </c>
      <c r="J10" s="18">
        <v>50374</v>
      </c>
      <c r="K10" s="19">
        <f t="shared" si="1"/>
        <v>2.8460705289720494</v>
      </c>
      <c r="L10" s="19">
        <f t="shared" si="1"/>
        <v>-6.3854302174317041</v>
      </c>
      <c r="M10" s="18">
        <v>19352.670000000002</v>
      </c>
      <c r="N10" s="18">
        <v>18502.46</v>
      </c>
      <c r="O10" s="18">
        <v>19989.3</v>
      </c>
      <c r="P10" s="19">
        <f t="shared" si="2"/>
        <v>-4.3932439296489889</v>
      </c>
      <c r="Q10" s="19">
        <f t="shared" si="2"/>
        <v>8.0359044148724053</v>
      </c>
      <c r="R10" s="18">
        <v>9204.880000000001</v>
      </c>
      <c r="S10" s="18">
        <v>9312.2799999999988</v>
      </c>
      <c r="T10" s="18">
        <v>9580.27</v>
      </c>
      <c r="U10" s="19">
        <f t="shared" si="3"/>
        <v>1.1667724076793746</v>
      </c>
      <c r="V10" s="19">
        <f t="shared" si="3"/>
        <v>2.8778129523596903</v>
      </c>
    </row>
    <row r="11" spans="1:22" ht="15.75">
      <c r="A11" s="80" t="s">
        <v>48</v>
      </c>
      <c r="B11" s="17" t="s">
        <v>45</v>
      </c>
      <c r="C11" s="18">
        <v>13969.93</v>
      </c>
      <c r="D11" s="18">
        <v>15473.369999999999</v>
      </c>
      <c r="E11" s="18">
        <v>15944.869999999999</v>
      </c>
      <c r="F11" s="19">
        <f t="shared" si="0"/>
        <v>10.761972321980124</v>
      </c>
      <c r="G11" s="19">
        <f t="shared" si="0"/>
        <v>3.0471707197591797</v>
      </c>
      <c r="H11" s="18">
        <v>9487.0299999999988</v>
      </c>
      <c r="I11" s="18">
        <v>9751</v>
      </c>
      <c r="J11" s="18">
        <v>9056</v>
      </c>
      <c r="K11" s="19">
        <f t="shared" si="1"/>
        <v>2.7824303285643737</v>
      </c>
      <c r="L11" s="19">
        <f t="shared" si="1"/>
        <v>-7.1274741052199744</v>
      </c>
      <c r="M11" s="18">
        <v>2775.88</v>
      </c>
      <c r="N11" s="18">
        <v>3076.05</v>
      </c>
      <c r="O11" s="18">
        <v>3051.32</v>
      </c>
      <c r="P11" s="19">
        <f t="shared" si="2"/>
        <v>10.813507788521122</v>
      </c>
      <c r="Q11" s="19">
        <f t="shared" si="2"/>
        <v>-0.80395312169828514</v>
      </c>
      <c r="R11" s="18">
        <v>4163.25</v>
      </c>
      <c r="S11" s="18">
        <v>3710.47</v>
      </c>
      <c r="T11" s="18">
        <v>3248.96</v>
      </c>
      <c r="U11" s="19">
        <f t="shared" si="3"/>
        <v>-10.875638023179008</v>
      </c>
      <c r="V11" s="19">
        <f t="shared" si="3"/>
        <v>-12.438046932059805</v>
      </c>
    </row>
    <row r="12" spans="1:22" ht="15.75">
      <c r="A12" s="80" t="s">
        <v>49</v>
      </c>
      <c r="B12" s="17" t="s">
        <v>45</v>
      </c>
      <c r="C12" s="18">
        <v>19197.309999999998</v>
      </c>
      <c r="D12" s="18">
        <v>19583.059999999998</v>
      </c>
      <c r="E12" s="18">
        <v>22492.41</v>
      </c>
      <c r="F12" s="19">
        <f t="shared" si="0"/>
        <v>2.0093961081005602</v>
      </c>
      <c r="G12" s="19">
        <f t="shared" si="0"/>
        <v>14.856462677436525</v>
      </c>
      <c r="H12" s="18">
        <v>30000.32</v>
      </c>
      <c r="I12" s="18">
        <v>30734</v>
      </c>
      <c r="J12" s="18">
        <v>32787</v>
      </c>
      <c r="K12" s="19">
        <f t="shared" si="1"/>
        <v>2.4455739138782491</v>
      </c>
      <c r="L12" s="19">
        <f t="shared" si="1"/>
        <v>6.6798984837639068</v>
      </c>
      <c r="M12" s="18">
        <v>32751.06</v>
      </c>
      <c r="N12" s="18">
        <v>39606.340000000004</v>
      </c>
      <c r="O12" s="18">
        <v>37299.269999999997</v>
      </c>
      <c r="P12" s="19">
        <f t="shared" si="2"/>
        <v>20.93147519500134</v>
      </c>
      <c r="Q12" s="19">
        <f t="shared" si="2"/>
        <v>-5.8250017547695734</v>
      </c>
      <c r="R12" s="18">
        <v>27511.86</v>
      </c>
      <c r="S12" s="18">
        <v>27070.31</v>
      </c>
      <c r="T12" s="18">
        <v>28166.77</v>
      </c>
      <c r="U12" s="19">
        <f t="shared" si="3"/>
        <v>-1.6049441949762695</v>
      </c>
      <c r="V12" s="19">
        <f t="shared" si="3"/>
        <v>4.0504153812793504</v>
      </c>
    </row>
    <row r="13" spans="1:22" ht="15.75">
      <c r="A13" s="81" t="s">
        <v>50</v>
      </c>
      <c r="B13" s="23" t="s">
        <v>51</v>
      </c>
      <c r="C13" s="242">
        <v>145443.76</v>
      </c>
      <c r="D13" s="242">
        <v>145020.14000000001</v>
      </c>
      <c r="E13" s="242">
        <v>150684.5</v>
      </c>
      <c r="F13" s="22">
        <f t="shared" si="0"/>
        <v>-0.29126034695472924</v>
      </c>
      <c r="G13" s="22">
        <f t="shared" si="0"/>
        <v>3.905912654614724</v>
      </c>
      <c r="H13" s="242">
        <v>104993.94</v>
      </c>
      <c r="I13" s="242">
        <v>107942</v>
      </c>
      <c r="J13" s="242">
        <v>118344</v>
      </c>
      <c r="K13" s="22">
        <f t="shared" si="1"/>
        <v>2.8078382428547712</v>
      </c>
      <c r="L13" s="22">
        <f t="shared" si="1"/>
        <v>9.6366567230549833</v>
      </c>
      <c r="M13" s="242">
        <v>656306.27</v>
      </c>
      <c r="N13" s="242">
        <v>766660.28</v>
      </c>
      <c r="O13" s="242">
        <v>787598.18300000008</v>
      </c>
      <c r="P13" s="22">
        <f t="shared" si="2"/>
        <v>16.814407395498449</v>
      </c>
      <c r="Q13" s="22">
        <f t="shared" si="2"/>
        <v>2.7310535769506714</v>
      </c>
      <c r="R13" s="242">
        <v>284839.92000000004</v>
      </c>
      <c r="S13" s="242">
        <v>241273.12</v>
      </c>
      <c r="T13" s="242">
        <v>252975.61000000002</v>
      </c>
      <c r="U13" s="22">
        <f t="shared" si="3"/>
        <v>-15.295187556575655</v>
      </c>
      <c r="V13" s="22">
        <f t="shared" si="3"/>
        <v>4.8503082316007777</v>
      </c>
    </row>
    <row r="14" spans="1:22" ht="15.75">
      <c r="A14" s="80" t="s">
        <v>52</v>
      </c>
      <c r="B14" s="17" t="s">
        <v>51</v>
      </c>
      <c r="C14" s="18">
        <v>139809.54</v>
      </c>
      <c r="D14" s="18">
        <v>139224.12</v>
      </c>
      <c r="E14" s="18">
        <v>144462.5</v>
      </c>
      <c r="F14" s="19">
        <f t="shared" si="0"/>
        <v>-0.41872679074690211</v>
      </c>
      <c r="G14" s="19">
        <f t="shared" si="0"/>
        <v>3.762552063536134</v>
      </c>
      <c r="H14" s="18">
        <v>90326.94</v>
      </c>
      <c r="I14" s="18">
        <v>92744</v>
      </c>
      <c r="J14" s="18">
        <v>97271</v>
      </c>
      <c r="K14" s="19">
        <f t="shared" si="1"/>
        <v>2.6759015638080967</v>
      </c>
      <c r="L14" s="19">
        <f t="shared" si="1"/>
        <v>4.88117829724834</v>
      </c>
      <c r="M14" s="18">
        <v>645565.69999999995</v>
      </c>
      <c r="N14" s="18">
        <v>755861.60700000008</v>
      </c>
      <c r="O14" s="18">
        <v>784104.4</v>
      </c>
      <c r="P14" s="19">
        <f t="shared" si="2"/>
        <v>17.085156011231732</v>
      </c>
      <c r="Q14" s="19">
        <f t="shared" si="2"/>
        <v>3.7365031823874517</v>
      </c>
      <c r="R14" s="18">
        <v>282569.34999999998</v>
      </c>
      <c r="S14" s="18">
        <v>239186.43000000002</v>
      </c>
      <c r="T14" s="18">
        <v>250706.71</v>
      </c>
      <c r="U14" s="19">
        <f t="shared" si="3"/>
        <v>-15.353016878865304</v>
      </c>
      <c r="V14" s="19">
        <f t="shared" si="3"/>
        <v>4.8164438091241095</v>
      </c>
    </row>
    <row r="15" spans="1:22" ht="15.75">
      <c r="A15" s="80" t="s">
        <v>53</v>
      </c>
      <c r="B15" s="17" t="s">
        <v>51</v>
      </c>
      <c r="C15" s="18">
        <v>5634.22</v>
      </c>
      <c r="D15" s="18">
        <v>5796.02</v>
      </c>
      <c r="E15" s="18">
        <v>6222</v>
      </c>
      <c r="F15" s="19">
        <f t="shared" si="0"/>
        <v>2.8717373478494039</v>
      </c>
      <c r="G15" s="19">
        <f t="shared" si="0"/>
        <v>7.3495260540853877</v>
      </c>
      <c r="H15" s="18">
        <v>14667</v>
      </c>
      <c r="I15" s="18">
        <v>15198</v>
      </c>
      <c r="J15" s="18">
        <v>21073</v>
      </c>
      <c r="K15" s="19">
        <f t="shared" si="1"/>
        <v>3.6203722642667202</v>
      </c>
      <c r="L15" s="19">
        <f t="shared" si="1"/>
        <v>38.656402158178707</v>
      </c>
      <c r="M15" s="18">
        <v>10740.57</v>
      </c>
      <c r="N15" s="18">
        <v>10798.672999999999</v>
      </c>
      <c r="O15" s="18">
        <v>3493.7829999999994</v>
      </c>
      <c r="P15" s="19">
        <f t="shared" si="2"/>
        <v>0.54096756503612653</v>
      </c>
      <c r="Q15" s="19">
        <f t="shared" si="2"/>
        <v>-67.646182081816903</v>
      </c>
      <c r="R15" s="18">
        <v>2270.5699999999997</v>
      </c>
      <c r="S15" s="18">
        <v>2086.69</v>
      </c>
      <c r="T15" s="18">
        <v>2268.9</v>
      </c>
      <c r="U15" s="19">
        <f t="shared" si="3"/>
        <v>-8.098407007931911</v>
      </c>
      <c r="V15" s="19">
        <f t="shared" si="3"/>
        <v>8.7320109839027253</v>
      </c>
    </row>
    <row r="16" spans="1:22" ht="15.75">
      <c r="A16" s="82" t="s">
        <v>54</v>
      </c>
      <c r="B16" s="17" t="s">
        <v>55</v>
      </c>
      <c r="C16" s="18">
        <v>23547.65</v>
      </c>
      <c r="D16" s="18">
        <v>21711.25</v>
      </c>
      <c r="E16" s="18">
        <v>23990.400000000001</v>
      </c>
      <c r="F16" s="19">
        <f t="shared" si="0"/>
        <v>-7.7986550674908131</v>
      </c>
      <c r="G16" s="19">
        <f t="shared" si="0"/>
        <v>10.497553111865983</v>
      </c>
      <c r="H16" s="18">
        <v>843.51</v>
      </c>
      <c r="I16" s="18">
        <v>875.5</v>
      </c>
      <c r="J16" s="18">
        <v>1116.95</v>
      </c>
      <c r="K16" s="19">
        <f t="shared" si="1"/>
        <v>3.7924861590259695</v>
      </c>
      <c r="L16" s="19">
        <f t="shared" si="1"/>
        <v>27.578526556253564</v>
      </c>
      <c r="M16" s="18">
        <v>49429.2</v>
      </c>
      <c r="N16" s="18">
        <v>53174.01</v>
      </c>
      <c r="O16" s="18">
        <v>43006.899999999994</v>
      </c>
      <c r="P16" s="19">
        <f t="shared" si="2"/>
        <v>7.5761088587312742</v>
      </c>
      <c r="Q16" s="19">
        <f t="shared" si="2"/>
        <v>-19.120450009318475</v>
      </c>
      <c r="R16" s="18">
        <v>48351</v>
      </c>
      <c r="S16" s="18">
        <v>54565</v>
      </c>
      <c r="T16" s="18">
        <v>61105</v>
      </c>
      <c r="U16" s="19">
        <f t="shared" si="3"/>
        <v>12.851854149862476</v>
      </c>
      <c r="V16" s="19">
        <f t="shared" si="3"/>
        <v>11.985705122331169</v>
      </c>
    </row>
    <row r="17" spans="1:22" ht="15.75">
      <c r="A17" s="82" t="s">
        <v>555</v>
      </c>
      <c r="B17" s="17"/>
      <c r="C17" s="18"/>
      <c r="D17" s="18"/>
      <c r="E17" s="18"/>
      <c r="F17" s="19"/>
      <c r="G17" s="19"/>
      <c r="H17" s="18">
        <v>0</v>
      </c>
      <c r="I17" s="18">
        <v>23.5</v>
      </c>
      <c r="J17" s="18">
        <v>24.48</v>
      </c>
      <c r="K17" s="19"/>
      <c r="L17" s="19"/>
      <c r="M17" s="18"/>
      <c r="N17" s="18"/>
      <c r="O17" s="18"/>
      <c r="P17" s="19"/>
      <c r="Q17" s="19"/>
      <c r="R17" s="18"/>
      <c r="S17" s="18"/>
      <c r="T17" s="18"/>
      <c r="U17" s="19"/>
      <c r="V17" s="19"/>
    </row>
    <row r="18" spans="1:22" ht="15.75">
      <c r="A18" s="82" t="s">
        <v>56</v>
      </c>
      <c r="B18" s="17" t="s">
        <v>57</v>
      </c>
      <c r="C18" s="18">
        <v>3260</v>
      </c>
      <c r="D18" s="18">
        <v>3148</v>
      </c>
      <c r="E18" s="18">
        <v>3158</v>
      </c>
      <c r="F18" s="19">
        <f t="shared" si="0"/>
        <v>-3.4355828220858911</v>
      </c>
      <c r="G18" s="19">
        <f t="shared" si="0"/>
        <v>0.31766200762388053</v>
      </c>
      <c r="H18" s="18">
        <v>78335.27</v>
      </c>
      <c r="I18" s="18">
        <v>76872.489999999991</v>
      </c>
      <c r="J18" s="18">
        <v>77199.83</v>
      </c>
      <c r="K18" s="19">
        <f t="shared" si="1"/>
        <v>-1.8673325565866037</v>
      </c>
      <c r="L18" s="19">
        <f t="shared" si="1"/>
        <v>0.42582203334380608</v>
      </c>
      <c r="M18" s="18">
        <v>17449.933000000001</v>
      </c>
      <c r="N18" s="18">
        <v>16100.633</v>
      </c>
      <c r="O18" s="18">
        <v>20944.310000000001</v>
      </c>
      <c r="P18" s="19">
        <f t="shared" si="2"/>
        <v>-7.7324079123971501</v>
      </c>
      <c r="Q18" s="19">
        <f t="shared" si="2"/>
        <v>30.08376751398535</v>
      </c>
      <c r="R18" s="18">
        <v>47</v>
      </c>
      <c r="S18" s="18">
        <v>327</v>
      </c>
      <c r="T18" s="18">
        <v>433.1</v>
      </c>
      <c r="U18" s="19">
        <f t="shared" si="3"/>
        <v>595.74468085106378</v>
      </c>
      <c r="V18" s="19">
        <f t="shared" si="3"/>
        <v>32.446483180428118</v>
      </c>
    </row>
    <row r="19" spans="1:22" ht="15.75">
      <c r="A19" s="78" t="s">
        <v>58</v>
      </c>
      <c r="B19" s="23" t="s">
        <v>45</v>
      </c>
      <c r="C19" s="242">
        <v>9207.7999999999993</v>
      </c>
      <c r="D19" s="242">
        <v>9325.06</v>
      </c>
      <c r="E19" s="242">
        <v>10490.1</v>
      </c>
      <c r="F19" s="22">
        <f t="shared" si="0"/>
        <v>1.273485523143421</v>
      </c>
      <c r="G19" s="22">
        <f t="shared" si="0"/>
        <v>12.493646153483212</v>
      </c>
      <c r="H19" s="242">
        <v>43385.84</v>
      </c>
      <c r="I19" s="242">
        <v>45571</v>
      </c>
      <c r="J19" s="242">
        <v>48281.2</v>
      </c>
      <c r="K19" s="22">
        <f t="shared" si="1"/>
        <v>5.0365741449283945</v>
      </c>
      <c r="L19" s="22">
        <f t="shared" si="1"/>
        <v>5.9472032652344637</v>
      </c>
      <c r="M19" s="242">
        <v>5425.9449999999997</v>
      </c>
      <c r="N19" s="242">
        <v>5745.49</v>
      </c>
      <c r="O19" s="242">
        <v>5584.9</v>
      </c>
      <c r="P19" s="22">
        <f t="shared" si="2"/>
        <v>5.8892045533082324</v>
      </c>
      <c r="Q19" s="22">
        <f t="shared" si="2"/>
        <v>-2.7950618659156987</v>
      </c>
      <c r="R19" s="242">
        <v>1551.9099999999999</v>
      </c>
      <c r="S19" s="242">
        <v>1629.38</v>
      </c>
      <c r="T19" s="242">
        <v>1617.3700000000001</v>
      </c>
      <c r="U19" s="22">
        <f t="shared" si="3"/>
        <v>4.9919131908422685</v>
      </c>
      <c r="V19" s="22">
        <f t="shared" si="3"/>
        <v>-0.73709018154144701</v>
      </c>
    </row>
    <row r="20" spans="1:22" ht="15.75">
      <c r="A20" s="78" t="s">
        <v>59</v>
      </c>
      <c r="B20" s="17" t="s">
        <v>45</v>
      </c>
      <c r="C20" s="18">
        <v>9207.7999999999993</v>
      </c>
      <c r="D20" s="18">
        <v>9325.06</v>
      </c>
      <c r="E20" s="18">
        <v>10490.1</v>
      </c>
      <c r="F20" s="19">
        <f t="shared" si="0"/>
        <v>1.273485523143421</v>
      </c>
      <c r="G20" s="19">
        <f t="shared" si="0"/>
        <v>12.493646153483212</v>
      </c>
      <c r="H20" s="18">
        <v>43385.84</v>
      </c>
      <c r="I20" s="18">
        <v>45571</v>
      </c>
      <c r="J20" s="18">
        <v>48281.2</v>
      </c>
      <c r="K20" s="19">
        <f t="shared" si="1"/>
        <v>5.0365741449283945</v>
      </c>
      <c r="L20" s="19">
        <f t="shared" si="1"/>
        <v>5.9472032652344637</v>
      </c>
      <c r="M20" s="18">
        <v>5425.9449999999997</v>
      </c>
      <c r="N20" s="18">
        <v>5745.49</v>
      </c>
      <c r="O20" s="18">
        <v>5584.9</v>
      </c>
      <c r="P20" s="19">
        <f t="shared" si="2"/>
        <v>5.8892045533082324</v>
      </c>
      <c r="Q20" s="19">
        <f t="shared" si="2"/>
        <v>-2.7950618659156987</v>
      </c>
      <c r="R20" s="18">
        <v>1551.9099999999999</v>
      </c>
      <c r="S20" s="18">
        <v>1629.38</v>
      </c>
      <c r="T20" s="18">
        <v>1617.3700000000001</v>
      </c>
      <c r="U20" s="19">
        <f t="shared" si="3"/>
        <v>4.9919131908422685</v>
      </c>
      <c r="V20" s="19">
        <f t="shared" si="3"/>
        <v>-0.73709018154144701</v>
      </c>
    </row>
    <row r="21" spans="1:22">
      <c r="A21" s="99"/>
      <c r="B21" s="100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</row>
    <row r="22" spans="1:22" s="470" customFormat="1" ht="15.75">
      <c r="A22" s="654" t="s">
        <v>39</v>
      </c>
      <c r="B22" s="654" t="s">
        <v>40</v>
      </c>
      <c r="C22" s="646" t="s">
        <v>484</v>
      </c>
      <c r="D22" s="646"/>
      <c r="E22" s="646"/>
      <c r="F22" s="646"/>
      <c r="G22" s="646"/>
      <c r="H22" s="646" t="s">
        <v>485</v>
      </c>
      <c r="I22" s="646"/>
      <c r="J22" s="646"/>
      <c r="K22" s="646"/>
      <c r="L22" s="646"/>
      <c r="M22" s="646" t="s">
        <v>490</v>
      </c>
      <c r="N22" s="646"/>
      <c r="O22" s="646"/>
      <c r="P22" s="646"/>
      <c r="Q22" s="646"/>
      <c r="R22" s="647" t="s">
        <v>34</v>
      </c>
      <c r="S22" s="647"/>
      <c r="T22" s="647"/>
      <c r="U22" s="647"/>
      <c r="V22" s="647"/>
    </row>
    <row r="23" spans="1:22" ht="15" customHeight="1">
      <c r="A23" s="655"/>
      <c r="B23" s="655"/>
      <c r="C23" s="234" t="s">
        <v>4</v>
      </c>
      <c r="D23" s="234" t="s">
        <v>481</v>
      </c>
      <c r="E23" s="234" t="s">
        <v>482</v>
      </c>
      <c r="F23" s="638" t="s">
        <v>478</v>
      </c>
      <c r="G23" s="638" t="s">
        <v>479</v>
      </c>
      <c r="H23" s="234" t="s">
        <v>4</v>
      </c>
      <c r="I23" s="234" t="s">
        <v>481</v>
      </c>
      <c r="J23" s="234" t="s">
        <v>482</v>
      </c>
      <c r="K23" s="638" t="s">
        <v>478</v>
      </c>
      <c r="L23" s="638" t="s">
        <v>479</v>
      </c>
      <c r="M23" s="234" t="s">
        <v>4</v>
      </c>
      <c r="N23" s="234" t="s">
        <v>481</v>
      </c>
      <c r="O23" s="234" t="s">
        <v>482</v>
      </c>
      <c r="P23" s="638" t="s">
        <v>478</v>
      </c>
      <c r="Q23" s="638" t="s">
        <v>479</v>
      </c>
      <c r="R23" s="234" t="s">
        <v>4</v>
      </c>
      <c r="S23" s="234" t="s">
        <v>481</v>
      </c>
      <c r="T23" s="234" t="s">
        <v>482</v>
      </c>
      <c r="U23" s="638" t="s">
        <v>478</v>
      </c>
      <c r="V23" s="638" t="s">
        <v>479</v>
      </c>
    </row>
    <row r="24" spans="1:22" ht="45" customHeight="1">
      <c r="A24" s="655"/>
      <c r="B24" s="655"/>
      <c r="C24" s="368" t="s">
        <v>477</v>
      </c>
      <c r="D24" s="368" t="s">
        <v>520</v>
      </c>
      <c r="E24" s="368" t="s">
        <v>553</v>
      </c>
      <c r="F24" s="638"/>
      <c r="G24" s="638"/>
      <c r="H24" s="368" t="s">
        <v>477</v>
      </c>
      <c r="I24" s="368" t="s">
        <v>520</v>
      </c>
      <c r="J24" s="368" t="s">
        <v>553</v>
      </c>
      <c r="K24" s="638"/>
      <c r="L24" s="638"/>
      <c r="M24" s="368" t="s">
        <v>477</v>
      </c>
      <c r="N24" s="368" t="s">
        <v>520</v>
      </c>
      <c r="O24" s="316" t="s">
        <v>553</v>
      </c>
      <c r="P24" s="638"/>
      <c r="Q24" s="638"/>
      <c r="R24" s="368" t="s">
        <v>477</v>
      </c>
      <c r="S24" s="368" t="s">
        <v>520</v>
      </c>
      <c r="T24" s="368" t="s">
        <v>553</v>
      </c>
      <c r="U24" s="638"/>
      <c r="V24" s="638"/>
    </row>
    <row r="25" spans="1:22" ht="15.75">
      <c r="A25" s="78" t="s">
        <v>41</v>
      </c>
      <c r="B25" s="17"/>
      <c r="C25" s="18"/>
      <c r="D25" s="18"/>
      <c r="E25" s="18"/>
      <c r="F25" s="73"/>
      <c r="G25" s="73"/>
      <c r="H25" s="18"/>
      <c r="I25" s="18"/>
      <c r="J25" s="18"/>
      <c r="K25" s="73"/>
      <c r="L25" s="73"/>
      <c r="M25" s="18"/>
      <c r="N25" s="18"/>
      <c r="O25" s="18"/>
      <c r="P25" s="73"/>
      <c r="Q25" s="73"/>
      <c r="R25" s="18"/>
      <c r="S25" s="18"/>
      <c r="T25" s="18"/>
      <c r="U25" s="73"/>
      <c r="V25" s="73"/>
    </row>
    <row r="26" spans="1:22" ht="15.75">
      <c r="A26" s="79" t="s">
        <v>42</v>
      </c>
      <c r="B26" s="20" t="s">
        <v>43</v>
      </c>
      <c r="C26" s="21">
        <v>558887.30000000005</v>
      </c>
      <c r="D26" s="21">
        <v>514279</v>
      </c>
      <c r="E26" s="21">
        <v>529107</v>
      </c>
      <c r="F26" s="22">
        <f t="shared" ref="F26:G39" si="4">IFERROR(D26/C26*100-100,0)</f>
        <v>-7.9816270650630372</v>
      </c>
      <c r="G26" s="22">
        <f t="shared" si="4"/>
        <v>2.8832598647815786</v>
      </c>
      <c r="H26" s="21">
        <v>69737.31</v>
      </c>
      <c r="I26" s="21">
        <v>67476</v>
      </c>
      <c r="J26" s="21">
        <v>81843.839999999997</v>
      </c>
      <c r="K26" s="22">
        <f t="shared" ref="K26:L39" si="5">IFERROR(I26/H26*100-100,0)</f>
        <v>-3.2426114514597657</v>
      </c>
      <c r="L26" s="22">
        <f t="shared" si="5"/>
        <v>21.293259825715822</v>
      </c>
      <c r="M26" s="21">
        <v>255867.92800000001</v>
      </c>
      <c r="N26" s="21">
        <v>267574.26</v>
      </c>
      <c r="O26" s="21">
        <v>271969.18</v>
      </c>
      <c r="P26" s="22">
        <f t="shared" ref="P26:Q39" si="6">IFERROR(N26/M26*100-100,0)</f>
        <v>4.5751462840626118</v>
      </c>
      <c r="Q26" s="22">
        <f t="shared" si="6"/>
        <v>1.6425047760572937</v>
      </c>
      <c r="R26" s="21">
        <f t="shared" ref="R26:R35" si="7">C7+H7+M7+R7+C26+H26+M26</f>
        <v>2977169.3079999997</v>
      </c>
      <c r="S26" s="21">
        <f t="shared" ref="S26:S35" si="8">D7+I7+N7+S7+D26+I26+N26</f>
        <v>3027871.3200000003</v>
      </c>
      <c r="T26" s="21">
        <f t="shared" ref="T26:T35" si="9">E7+J7+O7+T7+E26+J26+O26</f>
        <v>2998498.97</v>
      </c>
      <c r="U26" s="22">
        <f t="shared" ref="U26:V39" si="10">IFERROR(S26/R26*100-100,0)</f>
        <v>1.7030274987639586</v>
      </c>
      <c r="V26" s="22">
        <f t="shared" si="10"/>
        <v>-0.97006599342537925</v>
      </c>
    </row>
    <row r="27" spans="1:22" ht="15.75">
      <c r="A27" s="78" t="s">
        <v>44</v>
      </c>
      <c r="B27" s="23" t="s">
        <v>45</v>
      </c>
      <c r="C27" s="241">
        <v>100902.33</v>
      </c>
      <c r="D27" s="241">
        <v>85794.559999999998</v>
      </c>
      <c r="E27" s="241">
        <v>88395.540000000008</v>
      </c>
      <c r="F27" s="22">
        <f t="shared" si="4"/>
        <v>-14.972667132661854</v>
      </c>
      <c r="G27" s="22">
        <f t="shared" si="4"/>
        <v>3.0316374371521988</v>
      </c>
      <c r="H27" s="241">
        <v>32480.629999999997</v>
      </c>
      <c r="I27" s="241">
        <v>34988.43</v>
      </c>
      <c r="J27" s="241">
        <v>35377.980000000003</v>
      </c>
      <c r="K27" s="22">
        <f t="shared" si="5"/>
        <v>7.7209093542828384</v>
      </c>
      <c r="L27" s="22">
        <f>IFERROR(J27/I27*100-100,0)</f>
        <v>1.113368047666043</v>
      </c>
      <c r="M27" s="241">
        <v>44366.33</v>
      </c>
      <c r="N27" s="241">
        <v>48499.399999999994</v>
      </c>
      <c r="O27" s="241">
        <v>48882.979999999996</v>
      </c>
      <c r="P27" s="22">
        <f t="shared" si="6"/>
        <v>9.3157806832343084</v>
      </c>
      <c r="Q27" s="22">
        <f t="shared" si="6"/>
        <v>0.79089638222329484</v>
      </c>
      <c r="R27" s="21">
        <f t="shared" si="7"/>
        <v>537167.16</v>
      </c>
      <c r="S27" s="21">
        <f t="shared" si="8"/>
        <v>542318.96</v>
      </c>
      <c r="T27" s="21">
        <f t="shared" si="9"/>
        <v>540741.85</v>
      </c>
      <c r="U27" s="22">
        <f t="shared" si="10"/>
        <v>0.95906830938807275</v>
      </c>
      <c r="V27" s="22">
        <f t="shared" si="10"/>
        <v>-0.29080856771076924</v>
      </c>
    </row>
    <row r="28" spans="1:22" ht="15.75">
      <c r="A28" s="80" t="s">
        <v>46</v>
      </c>
      <c r="B28" s="17" t="s">
        <v>45</v>
      </c>
      <c r="C28" s="18">
        <v>54642</v>
      </c>
      <c r="D28" s="18">
        <v>40277.74</v>
      </c>
      <c r="E28" s="18">
        <v>41321.25</v>
      </c>
      <c r="F28" s="19">
        <f t="shared" si="4"/>
        <v>-26.287947000475825</v>
      </c>
      <c r="G28" s="19">
        <f t="shared" si="4"/>
        <v>2.5907858782543371</v>
      </c>
      <c r="H28" s="18">
        <v>12027.91</v>
      </c>
      <c r="I28" s="18">
        <v>12731.1</v>
      </c>
      <c r="J28" s="18">
        <v>13203.21</v>
      </c>
      <c r="K28" s="19">
        <f t="shared" si="5"/>
        <v>5.8463191028200328</v>
      </c>
      <c r="L28" s="19">
        <f t="shared" si="5"/>
        <v>3.7083205693144947</v>
      </c>
      <c r="M28" s="18">
        <v>17190.010000000002</v>
      </c>
      <c r="N28" s="18">
        <v>17857.8</v>
      </c>
      <c r="O28" s="18">
        <v>18066.099999999999</v>
      </c>
      <c r="P28" s="19">
        <f t="shared" si="6"/>
        <v>3.884756320676928</v>
      </c>
      <c r="Q28" s="19">
        <f t="shared" si="6"/>
        <v>1.1664370751156383</v>
      </c>
      <c r="R28" s="21">
        <f t="shared" si="7"/>
        <v>205826.44000000003</v>
      </c>
      <c r="S28" s="21">
        <f t="shared" si="8"/>
        <v>196068.36</v>
      </c>
      <c r="T28" s="21">
        <f t="shared" si="9"/>
        <v>191474.19</v>
      </c>
      <c r="U28" s="22">
        <f t="shared" si="10"/>
        <v>-4.7409263843848493</v>
      </c>
      <c r="V28" s="19">
        <f t="shared" si="10"/>
        <v>-2.3431470534052465</v>
      </c>
    </row>
    <row r="29" spans="1:22" ht="15.75">
      <c r="A29" s="80" t="s">
        <v>47</v>
      </c>
      <c r="B29" s="17" t="s">
        <v>45</v>
      </c>
      <c r="C29" s="18">
        <v>22991.8</v>
      </c>
      <c r="D29" s="18">
        <v>24661.26</v>
      </c>
      <c r="E29" s="18">
        <v>23867.85</v>
      </c>
      <c r="F29" s="19">
        <f t="shared" si="4"/>
        <v>7.2611104828677924</v>
      </c>
      <c r="G29" s="19">
        <f t="shared" si="4"/>
        <v>-3.2172322095464665</v>
      </c>
      <c r="H29" s="18">
        <v>14880.14</v>
      </c>
      <c r="I29" s="18">
        <v>16063.6</v>
      </c>
      <c r="J29" s="18">
        <v>15462.68</v>
      </c>
      <c r="K29" s="19">
        <f t="shared" si="5"/>
        <v>7.953285385755791</v>
      </c>
      <c r="L29" s="19">
        <f t="shared" si="5"/>
        <v>-3.7408800019920818</v>
      </c>
      <c r="M29" s="18">
        <v>20020.23</v>
      </c>
      <c r="N29" s="18">
        <v>23004.240000000002</v>
      </c>
      <c r="O29" s="18">
        <v>24090.400000000001</v>
      </c>
      <c r="P29" s="19">
        <f t="shared" si="6"/>
        <v>14.904973619184219</v>
      </c>
      <c r="Q29" s="19">
        <f t="shared" si="6"/>
        <v>4.7215643724808984</v>
      </c>
      <c r="R29" s="21">
        <f t="shared" si="7"/>
        <v>156272.88000000003</v>
      </c>
      <c r="S29" s="21">
        <f t="shared" si="8"/>
        <v>163348.34999999998</v>
      </c>
      <c r="T29" s="21">
        <f t="shared" si="9"/>
        <v>161370.04999999999</v>
      </c>
      <c r="U29" s="22">
        <f t="shared" si="10"/>
        <v>4.5276378089403266</v>
      </c>
      <c r="V29" s="19">
        <f t="shared" si="10"/>
        <v>-1.2110927352495366</v>
      </c>
    </row>
    <row r="30" spans="1:22" ht="15.75">
      <c r="A30" s="80" t="s">
        <v>48</v>
      </c>
      <c r="B30" s="17" t="s">
        <v>45</v>
      </c>
      <c r="C30" s="18">
        <v>12087.5</v>
      </c>
      <c r="D30" s="18">
        <v>7505</v>
      </c>
      <c r="E30" s="18">
        <v>7420.2</v>
      </c>
      <c r="F30" s="19">
        <f t="shared" si="4"/>
        <v>-37.9110651499483</v>
      </c>
      <c r="G30" s="19">
        <f t="shared" si="4"/>
        <v>-1.1299133910726198</v>
      </c>
      <c r="H30" s="18">
        <v>2838.48</v>
      </c>
      <c r="I30" s="18">
        <v>3037.5699999999997</v>
      </c>
      <c r="J30" s="18">
        <v>2582.5200000000004</v>
      </c>
      <c r="K30" s="19">
        <f t="shared" si="5"/>
        <v>7.0139652208223993</v>
      </c>
      <c r="L30" s="19">
        <f t="shared" si="5"/>
        <v>-14.980724724039263</v>
      </c>
      <c r="M30" s="18">
        <v>1234.3</v>
      </c>
      <c r="N30" s="18">
        <v>1295.06</v>
      </c>
      <c r="O30" s="18">
        <v>1112.8499999999999</v>
      </c>
      <c r="P30" s="19">
        <f t="shared" si="6"/>
        <v>4.9226282103216334</v>
      </c>
      <c r="Q30" s="19">
        <f t="shared" si="6"/>
        <v>-14.069618396058871</v>
      </c>
      <c r="R30" s="21">
        <f t="shared" si="7"/>
        <v>46556.37</v>
      </c>
      <c r="S30" s="21">
        <f t="shared" si="8"/>
        <v>43848.52</v>
      </c>
      <c r="T30" s="21">
        <f t="shared" si="9"/>
        <v>42416.719999999994</v>
      </c>
      <c r="U30" s="22">
        <f t="shared" si="10"/>
        <v>-5.8162824979696808</v>
      </c>
      <c r="V30" s="19">
        <f t="shared" si="10"/>
        <v>-3.2653325585447419</v>
      </c>
    </row>
    <row r="31" spans="1:22" ht="15.75">
      <c r="A31" s="80" t="s">
        <v>49</v>
      </c>
      <c r="B31" s="17" t="s">
        <v>45</v>
      </c>
      <c r="C31" s="18">
        <v>11181.03</v>
      </c>
      <c r="D31" s="18">
        <v>13350.56</v>
      </c>
      <c r="E31" s="18">
        <v>15786.24</v>
      </c>
      <c r="F31" s="19">
        <f t="shared" si="4"/>
        <v>19.403668535009729</v>
      </c>
      <c r="G31" s="19">
        <f t="shared" si="4"/>
        <v>18.244028714900367</v>
      </c>
      <c r="H31" s="18">
        <v>4011.1</v>
      </c>
      <c r="I31" s="18">
        <v>4460.07</v>
      </c>
      <c r="J31" s="18">
        <v>5419.1699999999992</v>
      </c>
      <c r="K31" s="19">
        <f t="shared" si="5"/>
        <v>11.19318890080028</v>
      </c>
      <c r="L31" s="19">
        <f t="shared" si="5"/>
        <v>21.504146795902287</v>
      </c>
      <c r="M31" s="18">
        <v>5921.7900000000009</v>
      </c>
      <c r="N31" s="18">
        <v>6342.3</v>
      </c>
      <c r="O31" s="18">
        <v>5613.63</v>
      </c>
      <c r="P31" s="19">
        <f t="shared" si="6"/>
        <v>7.1010623477022961</v>
      </c>
      <c r="Q31" s="19">
        <f t="shared" si="6"/>
        <v>-11.489049713826219</v>
      </c>
      <c r="R31" s="21">
        <f t="shared" si="7"/>
        <v>130574.47</v>
      </c>
      <c r="S31" s="21">
        <f t="shared" si="8"/>
        <v>141146.63999999998</v>
      </c>
      <c r="T31" s="21">
        <f t="shared" si="9"/>
        <v>147564.49000000002</v>
      </c>
      <c r="U31" s="22">
        <f t="shared" si="10"/>
        <v>8.0966593239857616</v>
      </c>
      <c r="V31" s="19">
        <f t="shared" si="10"/>
        <v>4.5469378513013368</v>
      </c>
    </row>
    <row r="32" spans="1:22" ht="15.75">
      <c r="A32" s="81" t="s">
        <v>50</v>
      </c>
      <c r="B32" s="23" t="s">
        <v>51</v>
      </c>
      <c r="C32" s="242">
        <v>335956.44</v>
      </c>
      <c r="D32" s="242">
        <v>225199.94</v>
      </c>
      <c r="E32" s="242">
        <v>232209.53100000002</v>
      </c>
      <c r="F32" s="22">
        <f t="shared" si="4"/>
        <v>-32.967518050852078</v>
      </c>
      <c r="G32" s="22">
        <f t="shared" si="4"/>
        <v>3.1126078452774095</v>
      </c>
      <c r="H32" s="242">
        <v>74658.3</v>
      </c>
      <c r="I32" s="242">
        <v>77515</v>
      </c>
      <c r="J32" s="242">
        <v>36678.5</v>
      </c>
      <c r="K32" s="22">
        <f t="shared" si="5"/>
        <v>3.8263662580048106</v>
      </c>
      <c r="L32" s="22">
        <f t="shared" si="5"/>
        <v>-52.682061536476809</v>
      </c>
      <c r="M32" s="242">
        <v>73899.760000000009</v>
      </c>
      <c r="N32" s="242">
        <v>78355.3</v>
      </c>
      <c r="O32" s="242">
        <v>79735.820000000007</v>
      </c>
      <c r="P32" s="22">
        <f t="shared" si="6"/>
        <v>6.0291670771325983</v>
      </c>
      <c r="Q32" s="22">
        <f t="shared" si="6"/>
        <v>1.7618718835866929</v>
      </c>
      <c r="R32" s="21">
        <f t="shared" si="7"/>
        <v>1676098.3900000001</v>
      </c>
      <c r="S32" s="21">
        <f t="shared" si="8"/>
        <v>1641965.78</v>
      </c>
      <c r="T32" s="21">
        <f t="shared" si="9"/>
        <v>1658226.1440000003</v>
      </c>
      <c r="U32" s="22">
        <f t="shared" si="10"/>
        <v>-2.0364323600358603</v>
      </c>
      <c r="V32" s="22">
        <f t="shared" si="10"/>
        <v>0.99029859197187875</v>
      </c>
    </row>
    <row r="33" spans="1:22" ht="15.75">
      <c r="A33" s="80" t="s">
        <v>52</v>
      </c>
      <c r="B33" s="17" t="s">
        <v>51</v>
      </c>
      <c r="C33" s="18">
        <v>332814.83</v>
      </c>
      <c r="D33" s="18">
        <v>220232.34</v>
      </c>
      <c r="E33" s="18">
        <v>227727.5</v>
      </c>
      <c r="F33" s="19">
        <f t="shared" si="4"/>
        <v>-33.827365805784552</v>
      </c>
      <c r="G33" s="19">
        <f t="shared" si="4"/>
        <v>3.403296718365695</v>
      </c>
      <c r="H33" s="18">
        <v>74354.7</v>
      </c>
      <c r="I33" s="18">
        <v>77178</v>
      </c>
      <c r="J33" s="18">
        <v>36113.199999999997</v>
      </c>
      <c r="K33" s="19">
        <f t="shared" si="5"/>
        <v>3.797069990195638</v>
      </c>
      <c r="L33" s="19">
        <f t="shared" si="5"/>
        <v>-53.207908989608441</v>
      </c>
      <c r="M33" s="18">
        <v>55307</v>
      </c>
      <c r="N33" s="18">
        <v>59350.400000000001</v>
      </c>
      <c r="O33" s="18">
        <v>60641.8</v>
      </c>
      <c r="P33" s="19">
        <f t="shared" si="6"/>
        <v>7.3108286473683393</v>
      </c>
      <c r="Q33" s="19">
        <f t="shared" si="6"/>
        <v>2.1758909796732553</v>
      </c>
      <c r="R33" s="21">
        <f t="shared" si="7"/>
        <v>1620748.0599999998</v>
      </c>
      <c r="S33" s="21">
        <f t="shared" si="8"/>
        <v>1583776.8970000001</v>
      </c>
      <c r="T33" s="21">
        <f t="shared" si="9"/>
        <v>1601027.11</v>
      </c>
      <c r="U33" s="22">
        <f t="shared" si="10"/>
        <v>-2.2811172144793233</v>
      </c>
      <c r="V33" s="19">
        <f t="shared" si="10"/>
        <v>1.0891820074327114</v>
      </c>
    </row>
    <row r="34" spans="1:22" ht="15.75">
      <c r="A34" s="80" t="s">
        <v>53</v>
      </c>
      <c r="B34" s="17" t="s">
        <v>51</v>
      </c>
      <c r="C34" s="18">
        <v>3141.61</v>
      </c>
      <c r="D34" s="18">
        <v>4967.6000000000004</v>
      </c>
      <c r="E34" s="18">
        <v>4482.0309999999999</v>
      </c>
      <c r="F34" s="19">
        <f t="shared" si="4"/>
        <v>58.122745980564105</v>
      </c>
      <c r="G34" s="19">
        <f t="shared" si="4"/>
        <v>-9.7747201868105407</v>
      </c>
      <c r="H34" s="18">
        <v>303.60000000000002</v>
      </c>
      <c r="I34" s="18">
        <v>337</v>
      </c>
      <c r="J34" s="18">
        <v>850.3</v>
      </c>
      <c r="K34" s="19">
        <f t="shared" si="5"/>
        <v>11.001317523056642</v>
      </c>
      <c r="L34" s="19">
        <f t="shared" si="5"/>
        <v>152.31454005934717</v>
      </c>
      <c r="M34" s="18">
        <v>18592.759999999998</v>
      </c>
      <c r="N34" s="18">
        <v>19004.900000000001</v>
      </c>
      <c r="O34" s="18">
        <v>19094.02</v>
      </c>
      <c r="P34" s="19">
        <f t="shared" si="6"/>
        <v>2.216669284172994</v>
      </c>
      <c r="Q34" s="19">
        <f t="shared" si="6"/>
        <v>0.46893169656246414</v>
      </c>
      <c r="R34" s="21">
        <f t="shared" si="7"/>
        <v>55350.33</v>
      </c>
      <c r="S34" s="21">
        <f t="shared" si="8"/>
        <v>58188.883000000002</v>
      </c>
      <c r="T34" s="21">
        <f t="shared" si="9"/>
        <v>57484.034</v>
      </c>
      <c r="U34" s="22">
        <f t="shared" si="10"/>
        <v>5.1283397949027432</v>
      </c>
      <c r="V34" s="19">
        <f t="shared" si="10"/>
        <v>-1.2113121332815382</v>
      </c>
    </row>
    <row r="35" spans="1:22" ht="15.75">
      <c r="A35" s="82" t="s">
        <v>54</v>
      </c>
      <c r="B35" s="17" t="s">
        <v>55</v>
      </c>
      <c r="C35" s="18">
        <v>58470.64</v>
      </c>
      <c r="D35" s="18">
        <v>41628.5</v>
      </c>
      <c r="E35" s="18">
        <v>34910</v>
      </c>
      <c r="F35" s="19">
        <f t="shared" si="4"/>
        <v>-28.804439287820344</v>
      </c>
      <c r="G35" s="19">
        <f t="shared" si="4"/>
        <v>-16.139183492078743</v>
      </c>
      <c r="H35" s="18">
        <v>11076.05</v>
      </c>
      <c r="I35" s="18">
        <v>17459.120000000003</v>
      </c>
      <c r="J35" s="18">
        <v>19438.900000000001</v>
      </c>
      <c r="K35" s="19">
        <f t="shared" si="5"/>
        <v>57.629479823583353</v>
      </c>
      <c r="L35" s="19">
        <f t="shared" si="5"/>
        <v>11.339517684740102</v>
      </c>
      <c r="M35" s="18">
        <v>35499.800000000003</v>
      </c>
      <c r="N35" s="18">
        <v>38975.360000000001</v>
      </c>
      <c r="O35" s="18">
        <v>40250.58</v>
      </c>
      <c r="P35" s="19">
        <f t="shared" si="6"/>
        <v>9.7903650161409246</v>
      </c>
      <c r="Q35" s="19">
        <f t="shared" si="6"/>
        <v>3.2718620174387212</v>
      </c>
      <c r="R35" s="21">
        <f t="shared" si="7"/>
        <v>227217.84999999998</v>
      </c>
      <c r="S35" s="21">
        <f t="shared" si="8"/>
        <v>228388.74</v>
      </c>
      <c r="T35" s="21">
        <f t="shared" si="9"/>
        <v>223818.72999999998</v>
      </c>
      <c r="U35" s="22">
        <f t="shared" si="10"/>
        <v>0.51531602820817568</v>
      </c>
      <c r="V35" s="19">
        <f t="shared" si="10"/>
        <v>-2.0009786822240017</v>
      </c>
    </row>
    <row r="36" spans="1:22" ht="15.75">
      <c r="A36" s="82" t="s">
        <v>555</v>
      </c>
      <c r="B36" s="17"/>
      <c r="C36" s="18"/>
      <c r="D36" s="18"/>
      <c r="E36" s="18"/>
      <c r="F36" s="19"/>
      <c r="G36" s="19"/>
      <c r="H36" s="18"/>
      <c r="I36" s="18"/>
      <c r="J36" s="18"/>
      <c r="K36" s="19"/>
      <c r="L36" s="19"/>
      <c r="M36" s="18">
        <v>22.4</v>
      </c>
      <c r="N36" s="18"/>
      <c r="O36" s="18">
        <v>0</v>
      </c>
      <c r="P36" s="19">
        <f t="shared" si="6"/>
        <v>-100</v>
      </c>
      <c r="Q36" s="19">
        <f t="shared" si="6"/>
        <v>0</v>
      </c>
      <c r="R36" s="21">
        <f t="shared" ref="R36" si="11">C17+H17+M17+R17+C36+H36+M36</f>
        <v>22.4</v>
      </c>
      <c r="S36" s="21">
        <f t="shared" ref="S36" si="12">D17+I17+N17+S17+D36+I36+N36</f>
        <v>23.5</v>
      </c>
      <c r="T36" s="21">
        <f t="shared" ref="T36" si="13">E17+J17+O17+T17+E36+J36+O36</f>
        <v>24.48</v>
      </c>
      <c r="U36" s="22"/>
      <c r="V36" s="19"/>
    </row>
    <row r="37" spans="1:22" ht="15.75">
      <c r="A37" s="82" t="s">
        <v>56</v>
      </c>
      <c r="B37" s="17" t="s">
        <v>57</v>
      </c>
      <c r="C37" s="18">
        <v>13943.08</v>
      </c>
      <c r="D37" s="18">
        <v>13956.12</v>
      </c>
      <c r="E37" s="18">
        <v>300.14</v>
      </c>
      <c r="F37" s="19">
        <f t="shared" si="4"/>
        <v>9.3523095327569195E-2</v>
      </c>
      <c r="G37" s="19">
        <f t="shared" si="4"/>
        <v>-97.849402269398652</v>
      </c>
      <c r="H37" s="18">
        <v>8606.7999999999993</v>
      </c>
      <c r="I37" s="18">
        <v>8472.84</v>
      </c>
      <c r="J37" s="18">
        <v>8825.07</v>
      </c>
      <c r="K37" s="19">
        <f t="shared" si="5"/>
        <v>-1.5564437421573558</v>
      </c>
      <c r="L37" s="19">
        <f t="shared" si="5"/>
        <v>4.1571657201127294</v>
      </c>
      <c r="M37" s="18">
        <v>4980.5</v>
      </c>
      <c r="N37" s="18">
        <v>5102</v>
      </c>
      <c r="O37" s="18">
        <v>5024</v>
      </c>
      <c r="P37" s="19">
        <f t="shared" si="6"/>
        <v>2.4395141050095361</v>
      </c>
      <c r="Q37" s="19">
        <f t="shared" si="6"/>
        <v>-1.5288122304978486</v>
      </c>
      <c r="R37" s="21">
        <f t="shared" ref="R37:T39" si="14">C18+H18+M18+R18+C37+H37+M37</f>
        <v>126622.58300000001</v>
      </c>
      <c r="S37" s="21">
        <f t="shared" si="14"/>
        <v>123979.08299999998</v>
      </c>
      <c r="T37" s="21">
        <f t="shared" si="14"/>
        <v>115884.45000000001</v>
      </c>
      <c r="U37" s="22">
        <f t="shared" si="10"/>
        <v>-2.0877002643359646</v>
      </c>
      <c r="V37" s="19">
        <f t="shared" si="10"/>
        <v>-6.529031191495406</v>
      </c>
    </row>
    <row r="38" spans="1:22" ht="15.75">
      <c r="A38" s="78" t="s">
        <v>58</v>
      </c>
      <c r="B38" s="23" t="s">
        <v>45</v>
      </c>
      <c r="C38" s="242">
        <v>15757.32</v>
      </c>
      <c r="D38" s="242">
        <v>15767.15</v>
      </c>
      <c r="E38" s="242">
        <v>17972.07</v>
      </c>
      <c r="F38" s="22">
        <f t="shared" si="4"/>
        <v>6.238370484321365E-2</v>
      </c>
      <c r="G38" s="22">
        <f t="shared" si="4"/>
        <v>13.984264752983265</v>
      </c>
      <c r="H38" s="242">
        <v>423.12</v>
      </c>
      <c r="I38" s="242">
        <v>438.90000000000003</v>
      </c>
      <c r="J38" s="242">
        <v>293.27</v>
      </c>
      <c r="K38" s="22">
        <f t="shared" si="5"/>
        <v>3.7294384571752772</v>
      </c>
      <c r="L38" s="22">
        <f t="shared" si="5"/>
        <v>-33.18067897015267</v>
      </c>
      <c r="M38" s="242">
        <v>10058.48</v>
      </c>
      <c r="N38" s="242">
        <v>10554.199999999999</v>
      </c>
      <c r="O38" s="242">
        <v>11647.11</v>
      </c>
      <c r="P38" s="22">
        <f t="shared" si="6"/>
        <v>4.9283788405405176</v>
      </c>
      <c r="Q38" s="22">
        <f t="shared" si="6"/>
        <v>10.355214038013315</v>
      </c>
      <c r="R38" s="21">
        <f t="shared" si="14"/>
        <v>85810.414999999994</v>
      </c>
      <c r="S38" s="21">
        <f t="shared" si="14"/>
        <v>89031.179999999978</v>
      </c>
      <c r="T38" s="21">
        <f t="shared" si="14"/>
        <v>95886.01999999999</v>
      </c>
      <c r="U38" s="22">
        <f t="shared" si="10"/>
        <v>3.7533497536400375</v>
      </c>
      <c r="V38" s="22">
        <f t="shared" si="10"/>
        <v>7.6993700409227586</v>
      </c>
    </row>
    <row r="39" spans="1:22" ht="15.75">
      <c r="A39" s="78" t="s">
        <v>59</v>
      </c>
      <c r="B39" s="17" t="s">
        <v>45</v>
      </c>
      <c r="C39" s="18">
        <v>15757.32</v>
      </c>
      <c r="D39" s="18">
        <v>15767.15</v>
      </c>
      <c r="E39" s="18">
        <v>17972.07</v>
      </c>
      <c r="F39" s="19">
        <f t="shared" si="4"/>
        <v>6.238370484321365E-2</v>
      </c>
      <c r="G39" s="19">
        <f t="shared" si="4"/>
        <v>13.984264752983265</v>
      </c>
      <c r="H39" s="18">
        <v>423.12</v>
      </c>
      <c r="I39" s="18">
        <v>438.90000000000003</v>
      </c>
      <c r="J39" s="18">
        <v>293.27</v>
      </c>
      <c r="K39" s="19">
        <f t="shared" si="5"/>
        <v>3.7294384571752772</v>
      </c>
      <c r="L39" s="19">
        <f t="shared" si="5"/>
        <v>-33.18067897015267</v>
      </c>
      <c r="M39" s="18">
        <v>10058.48</v>
      </c>
      <c r="N39" s="18">
        <v>10554.199999999999</v>
      </c>
      <c r="O39" s="18">
        <v>11647.11</v>
      </c>
      <c r="P39" s="22">
        <f t="shared" si="6"/>
        <v>4.9283788405405176</v>
      </c>
      <c r="Q39" s="19">
        <f t="shared" si="6"/>
        <v>10.355214038013315</v>
      </c>
      <c r="R39" s="21">
        <f t="shared" si="14"/>
        <v>85810.414999999994</v>
      </c>
      <c r="S39" s="21">
        <f t="shared" si="14"/>
        <v>89031.179999999978</v>
      </c>
      <c r="T39" s="21">
        <f t="shared" si="14"/>
        <v>95886.01999999999</v>
      </c>
      <c r="U39" s="22">
        <f t="shared" si="10"/>
        <v>3.7533497536400375</v>
      </c>
      <c r="V39" s="19">
        <f t="shared" si="10"/>
        <v>7.6993700409227586</v>
      </c>
    </row>
    <row r="40" spans="1:22">
      <c r="A40" s="4" t="s">
        <v>380</v>
      </c>
    </row>
    <row r="42" spans="1:22" ht="15.75">
      <c r="B42" s="658"/>
      <c r="C42" s="658"/>
      <c r="D42" s="658"/>
      <c r="E42" s="658"/>
      <c r="F42" s="658"/>
      <c r="G42" s="658"/>
      <c r="H42" s="658"/>
      <c r="I42" s="658"/>
      <c r="J42" s="658"/>
    </row>
    <row r="43" spans="1:22" ht="15.75">
      <c r="B43" s="658"/>
      <c r="C43" s="659"/>
      <c r="D43" s="480"/>
      <c r="E43" s="480"/>
      <c r="F43" s="480"/>
      <c r="G43" s="659"/>
      <c r="H43" s="659"/>
      <c r="I43" s="659"/>
      <c r="J43" s="658"/>
    </row>
    <row r="44" spans="1:22" ht="15.75">
      <c r="B44" s="658"/>
      <c r="C44" s="659"/>
      <c r="D44" s="481"/>
      <c r="E44" s="481"/>
      <c r="F44" s="481"/>
      <c r="G44" s="659"/>
      <c r="H44" s="659"/>
      <c r="I44" s="659"/>
      <c r="J44" s="658"/>
    </row>
    <row r="45" spans="1:22" ht="15.75">
      <c r="B45" s="455"/>
      <c r="C45" s="478"/>
      <c r="D45" s="479"/>
      <c r="E45" s="478"/>
      <c r="F45" s="466"/>
      <c r="G45" s="467"/>
      <c r="H45" s="467"/>
      <c r="I45" s="467"/>
      <c r="J45" s="467"/>
    </row>
    <row r="46" spans="1:22" ht="15.75">
      <c r="B46" s="455"/>
      <c r="C46" s="466"/>
      <c r="D46" s="466"/>
      <c r="E46" s="466"/>
      <c r="F46" s="466"/>
      <c r="G46" s="467"/>
      <c r="H46" s="467"/>
      <c r="I46" s="467"/>
      <c r="J46" s="467"/>
    </row>
    <row r="47" spans="1:22" ht="15.75">
      <c r="B47" s="455"/>
      <c r="C47" s="466"/>
      <c r="D47" s="467"/>
      <c r="E47" s="467"/>
      <c r="F47" s="466"/>
      <c r="G47" s="467"/>
      <c r="H47" s="467"/>
      <c r="I47" s="467"/>
      <c r="J47" s="467"/>
    </row>
    <row r="48" spans="1:22" ht="15.75">
      <c r="B48" s="455"/>
      <c r="C48" s="467"/>
      <c r="D48" s="467"/>
      <c r="E48" s="467"/>
      <c r="F48" s="467"/>
      <c r="G48" s="467"/>
      <c r="H48" s="467"/>
      <c r="I48" s="467"/>
      <c r="J48" s="467"/>
    </row>
    <row r="49" spans="2:10" ht="15.75">
      <c r="B49" s="455"/>
      <c r="C49" s="466"/>
      <c r="D49" s="467"/>
      <c r="E49" s="467"/>
      <c r="F49" s="467"/>
      <c r="G49" s="467"/>
      <c r="H49" s="467"/>
      <c r="I49" s="467"/>
      <c r="J49" s="467"/>
    </row>
    <row r="50" spans="2:10" ht="15.75">
      <c r="B50" s="455"/>
      <c r="C50" s="467"/>
      <c r="D50" s="467"/>
      <c r="E50" s="466"/>
      <c r="F50" s="466"/>
      <c r="G50" s="467"/>
      <c r="H50" s="467"/>
      <c r="I50" s="467"/>
      <c r="J50" s="467"/>
    </row>
    <row r="51" spans="2:10" ht="15.75">
      <c r="B51" s="455"/>
      <c r="C51" s="467"/>
      <c r="D51" s="467"/>
      <c r="E51" s="467"/>
      <c r="F51" s="467"/>
      <c r="G51" s="467"/>
      <c r="H51" s="467"/>
      <c r="I51" s="467"/>
      <c r="J51" s="467"/>
    </row>
    <row r="52" spans="2:10" ht="15.75">
      <c r="B52" s="459"/>
      <c r="C52" s="468"/>
      <c r="D52" s="468"/>
      <c r="E52" s="468"/>
      <c r="F52" s="468"/>
      <c r="G52" s="476"/>
      <c r="H52" s="476"/>
      <c r="I52" s="476"/>
      <c r="J52" s="476"/>
    </row>
  </sheetData>
  <mergeCells count="38">
    <mergeCell ref="B42:B44"/>
    <mergeCell ref="C42:F42"/>
    <mergeCell ref="G42:J42"/>
    <mergeCell ref="C43:C44"/>
    <mergeCell ref="G43:G44"/>
    <mergeCell ref="H43:H44"/>
    <mergeCell ref="I43:I44"/>
    <mergeCell ref="J43:J44"/>
    <mergeCell ref="V4:V5"/>
    <mergeCell ref="A1:V1"/>
    <mergeCell ref="A2:V2"/>
    <mergeCell ref="A3:A5"/>
    <mergeCell ref="B3:B5"/>
    <mergeCell ref="C3:G3"/>
    <mergeCell ref="H3:L3"/>
    <mergeCell ref="M3:Q3"/>
    <mergeCell ref="R3:V3"/>
    <mergeCell ref="F4:F5"/>
    <mergeCell ref="G4:G5"/>
    <mergeCell ref="K4:K5"/>
    <mergeCell ref="L4:L5"/>
    <mergeCell ref="P4:P5"/>
    <mergeCell ref="Q4:Q5"/>
    <mergeCell ref="U4:U5"/>
    <mergeCell ref="P23:P24"/>
    <mergeCell ref="Q23:Q24"/>
    <mergeCell ref="U23:U24"/>
    <mergeCell ref="V23:V24"/>
    <mergeCell ref="A22:A24"/>
    <mergeCell ref="B22:B24"/>
    <mergeCell ref="C22:G22"/>
    <mergeCell ref="H22:L22"/>
    <mergeCell ref="M22:Q22"/>
    <mergeCell ref="R22:V22"/>
    <mergeCell ref="F23:F24"/>
    <mergeCell ref="G23:G24"/>
    <mergeCell ref="K23:K24"/>
    <mergeCell ref="L23:L24"/>
  </mergeCells>
  <hyperlinks>
    <hyperlink ref="O24" r:id="rId1" display="cf=j=@)^^÷^&amp;                        -;fpg–kf}if_ "/>
    <hyperlink ref="N24" r:id="rId2" display="cf=j=@)^^÷^&amp;                        -;fpg–kf}if_ "/>
    <hyperlink ref="M24" r:id="rId3" display="cf=j=@)^^÷^&amp;                        -;fpg–kf}if_ "/>
    <hyperlink ref="T24" r:id="rId4" display="cf=j=@)^^÷^&amp;                        -;fpg–kf}if_ "/>
    <hyperlink ref="S24" r:id="rId5" display="cf=j=@)^^÷^&amp;                        -;fpg–kf}if_ "/>
    <hyperlink ref="R24" r:id="rId6" display="cf=j=@)^^÷^&amp;                        -;fpg–kf}if_ "/>
    <hyperlink ref="J24" r:id="rId7" display="cf=j=@)^^÷^&amp;                        -;fpg–kf}if_ "/>
    <hyperlink ref="I24" r:id="rId8" display="cf=j=@)^^÷^&amp;                        -;fpg–kf}if_ "/>
    <hyperlink ref="H24" r:id="rId9" display="cf=j=@)^^÷^&amp;                        -;fpg–kf}if_ "/>
    <hyperlink ref="E24" r:id="rId10" display="cf=j=@)^^÷^&amp;                        -;fpg–kf}if_ "/>
    <hyperlink ref="D24" r:id="rId11" display="cf=j=@)^^÷^&amp;                        -;fpg–kf}if_ "/>
    <hyperlink ref="C24" r:id="rId12" display="cf=j=@)^^÷^&amp;                        -;fpg–kf}if_ "/>
    <hyperlink ref="E5" r:id="rId13" display="cf=j=@)^^÷^&amp;                        -;fpg–kf}if_ "/>
    <hyperlink ref="D5" r:id="rId14" display="cf=j=@)^^÷^&amp;                        -;fpg–kf}if_ "/>
    <hyperlink ref="C5" r:id="rId15" display="cf=j=@)^^÷^&amp;                        -;fpg–kf}if_ "/>
    <hyperlink ref="J5" r:id="rId16" display="cf=j=@)^^÷^&amp;                        -;fpg–kf}if_ "/>
    <hyperlink ref="I5" r:id="rId17" display="cf=j=@)^^÷^&amp;                        -;fpg–kf}if_ "/>
    <hyperlink ref="H5" r:id="rId18" display="cf=j=@)^^÷^&amp;                        -;fpg–kf}if_ "/>
    <hyperlink ref="O5" r:id="rId19" display="cf=j=@)^^÷^&amp;                        -;fpg–kf}if_ "/>
    <hyperlink ref="N5" r:id="rId20" display="cf=j=@)^^÷^&amp;                        -;fpg–kf}if_ "/>
    <hyperlink ref="M5" r:id="rId21" display="cf=j=@)^^÷^&amp;                        -;fpg–kf}if_ "/>
    <hyperlink ref="T5" r:id="rId22" display="cf=j=@)^^÷^&amp;                        -;fpg–kf}if_ "/>
    <hyperlink ref="S5" r:id="rId23" display="cf=j=@)^^÷^&amp;                        -;fpg–kf}if_ "/>
    <hyperlink ref="R5" r:id="rId24" display="cf=j=@)^^÷^&amp;                        -;fpg–kf}if_ "/>
  </hyperlinks>
  <pageMargins left="0.42" right="0.25" top="0.75" bottom="0.75" header="0.3" footer="0.3"/>
  <pageSetup paperSize="9" scale="40" orientation="landscape"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G15"/>
  <sheetViews>
    <sheetView view="pageBreakPreview" zoomScaleSheetLayoutView="100" workbookViewId="0">
      <selection activeCell="A2" sqref="A2:G2"/>
    </sheetView>
  </sheetViews>
  <sheetFormatPr defaultColWidth="9.140625" defaultRowHeight="15"/>
  <cols>
    <col min="1" max="1" width="13" customWidth="1"/>
    <col min="2" max="2" width="9.140625" customWidth="1"/>
    <col min="3" max="3" width="15.7109375" bestFit="1" customWidth="1"/>
    <col min="4" max="5" width="17.140625" bestFit="1" customWidth="1"/>
    <col min="6" max="6" width="11.28515625" customWidth="1"/>
    <col min="7" max="7" width="10.85546875" customWidth="1"/>
    <col min="12" max="12" width="15.7109375" customWidth="1"/>
    <col min="13" max="13" width="18.140625" customWidth="1"/>
    <col min="14" max="14" width="18.7109375" customWidth="1"/>
  </cols>
  <sheetData>
    <row r="1" spans="1:7" ht="27">
      <c r="A1" s="661" t="s">
        <v>278</v>
      </c>
      <c r="B1" s="661"/>
      <c r="C1" s="661"/>
      <c r="D1" s="661"/>
      <c r="E1" s="661"/>
      <c r="F1" s="661"/>
      <c r="G1" s="661"/>
    </row>
    <row r="2" spans="1:7" ht="29.25">
      <c r="A2" s="662" t="s">
        <v>381</v>
      </c>
      <c r="B2" s="662"/>
      <c r="C2" s="662"/>
      <c r="D2" s="662"/>
      <c r="E2" s="662"/>
      <c r="F2" s="662"/>
      <c r="G2" s="662"/>
    </row>
    <row r="3" spans="1:7" ht="18">
      <c r="A3" s="318"/>
      <c r="B3" s="318"/>
      <c r="C3" s="318"/>
      <c r="D3" s="318"/>
      <c r="E3" s="318"/>
      <c r="F3" s="318"/>
      <c r="G3" s="318"/>
    </row>
    <row r="4" spans="1:7" ht="15.75">
      <c r="A4" s="663" t="s">
        <v>39</v>
      </c>
      <c r="B4" s="663" t="s">
        <v>40</v>
      </c>
      <c r="C4" s="664" t="s">
        <v>34</v>
      </c>
      <c r="D4" s="664"/>
      <c r="E4" s="664"/>
      <c r="F4" s="664"/>
      <c r="G4" s="664"/>
    </row>
    <row r="5" spans="1:7" ht="15.75" customHeight="1">
      <c r="A5" s="663"/>
      <c r="B5" s="663"/>
      <c r="C5" s="3" t="s">
        <v>4</v>
      </c>
      <c r="D5" s="3" t="s">
        <v>481</v>
      </c>
      <c r="E5" s="3" t="s">
        <v>482</v>
      </c>
      <c r="F5" s="627" t="s">
        <v>478</v>
      </c>
      <c r="G5" s="627" t="s">
        <v>479</v>
      </c>
    </row>
    <row r="6" spans="1:7" ht="30">
      <c r="A6" s="663"/>
      <c r="B6" s="663"/>
      <c r="C6" s="371" t="s">
        <v>477</v>
      </c>
      <c r="D6" s="371" t="s">
        <v>520</v>
      </c>
      <c r="E6" s="316" t="s">
        <v>553</v>
      </c>
      <c r="F6" s="627"/>
      <c r="G6" s="627"/>
    </row>
    <row r="7" spans="1:7">
      <c r="A7" s="276" t="s">
        <v>60</v>
      </c>
      <c r="B7" s="126"/>
      <c r="C7" s="148"/>
      <c r="D7" s="148"/>
      <c r="E7" s="148"/>
      <c r="F7" s="148"/>
      <c r="G7" s="148"/>
    </row>
    <row r="8" spans="1:7" ht="18.75" customHeight="1">
      <c r="A8" s="372" t="s">
        <v>61</v>
      </c>
      <c r="B8" s="126" t="s">
        <v>62</v>
      </c>
      <c r="C8" s="244">
        <v>31666972.263</v>
      </c>
      <c r="D8" s="244">
        <v>36898439.330000006</v>
      </c>
      <c r="E8" s="244">
        <v>40152580.750000007</v>
      </c>
      <c r="F8" s="32">
        <v>16.520262889523238</v>
      </c>
      <c r="G8" s="32">
        <v>8.8191844400157322</v>
      </c>
    </row>
    <row r="9" spans="1:7" ht="17.25" customHeight="1">
      <c r="A9" s="277" t="s">
        <v>63</v>
      </c>
      <c r="B9" s="126" t="s">
        <v>64</v>
      </c>
      <c r="C9" s="244">
        <v>20841.388000000003</v>
      </c>
      <c r="D9" s="244">
        <v>25124.008999999998</v>
      </c>
      <c r="E9" s="244">
        <v>26315.84</v>
      </c>
      <c r="F9" s="32">
        <v>20.548636204076203</v>
      </c>
      <c r="G9" s="32">
        <v>4.7437930785648348</v>
      </c>
    </row>
    <row r="10" spans="1:7" ht="19.5" customHeight="1">
      <c r="A10" s="278" t="s">
        <v>65</v>
      </c>
      <c r="B10" s="126" t="s">
        <v>45</v>
      </c>
      <c r="C10" s="244">
        <v>8596.3132999999998</v>
      </c>
      <c r="D10" s="244">
        <v>12943.522999999999</v>
      </c>
      <c r="E10" s="244">
        <v>12696.737660000001</v>
      </c>
      <c r="F10" s="32">
        <v>50.570628922982593</v>
      </c>
      <c r="G10" s="32">
        <v>-1.9066319115746069</v>
      </c>
    </row>
    <row r="11" spans="1:7" ht="15.75">
      <c r="A11" s="277" t="s">
        <v>382</v>
      </c>
      <c r="B11" s="126" t="s">
        <v>45</v>
      </c>
      <c r="C11" s="244">
        <v>92271.614219999989</v>
      </c>
      <c r="D11" s="244">
        <v>82479.373000000007</v>
      </c>
      <c r="E11" s="244">
        <v>56003.577099999995</v>
      </c>
      <c r="F11" s="32">
        <v>-10.612409138798299</v>
      </c>
      <c r="G11" s="32">
        <v>-32.099899571254028</v>
      </c>
    </row>
    <row r="12" spans="1:7">
      <c r="A12" s="660" t="s">
        <v>383</v>
      </c>
      <c r="B12" s="660"/>
      <c r="C12" s="125"/>
      <c r="D12" s="125"/>
      <c r="E12" s="125"/>
      <c r="F12" s="125"/>
      <c r="G12" s="125"/>
    </row>
    <row r="13" spans="1:7">
      <c r="A13" s="127" t="s">
        <v>384</v>
      </c>
      <c r="B13" s="125"/>
      <c r="C13" s="125"/>
      <c r="D13" s="125"/>
      <c r="E13" s="125"/>
      <c r="F13" s="125"/>
      <c r="G13" s="125"/>
    </row>
    <row r="15" spans="1:7" ht="45" customHeight="1"/>
  </sheetData>
  <mergeCells count="8">
    <mergeCell ref="A12:B12"/>
    <mergeCell ref="A1:G1"/>
    <mergeCell ref="A2:G2"/>
    <mergeCell ref="A4:A6"/>
    <mergeCell ref="B4:B6"/>
    <mergeCell ref="C4:G4"/>
    <mergeCell ref="F5:F6"/>
    <mergeCell ref="G5:G6"/>
  </mergeCells>
  <hyperlinks>
    <hyperlink ref="E6" r:id="rId1" display="cf=j=@)^^÷^&amp;                        -;fpg–kf}if_ "/>
    <hyperlink ref="D6" r:id="rId2" display="cf=j=@)^^÷^&amp;                        -;fpg–kf}if_ "/>
  </hyperlinks>
  <pageMargins left="0.7" right="0.7" top="0.75" bottom="0.75" header="0.3" footer="0.3"/>
  <pageSetup scale="95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P13"/>
  <sheetViews>
    <sheetView view="pageBreakPreview" zoomScaleSheetLayoutView="100" workbookViewId="0">
      <pane xSplit="2" ySplit="7" topLeftCell="C8" activePane="bottomRight" state="frozen"/>
      <selection activeCell="H7" sqref="H7"/>
      <selection pane="topRight" activeCell="H7" sqref="H7"/>
      <selection pane="bottomLeft" activeCell="H7" sqref="H7"/>
      <selection pane="bottomRight" activeCell="H11" sqref="H11"/>
    </sheetView>
  </sheetViews>
  <sheetFormatPr defaultColWidth="9.140625" defaultRowHeight="15"/>
  <cols>
    <col min="1" max="1" width="16.140625" customWidth="1"/>
    <col min="2" max="2" width="10.42578125" customWidth="1"/>
    <col min="3" max="3" width="15.42578125" bestFit="1" customWidth="1"/>
    <col min="4" max="5" width="15.42578125" customWidth="1"/>
    <col min="6" max="6" width="12.85546875" customWidth="1"/>
    <col min="7" max="7" width="13.28515625" customWidth="1"/>
    <col min="8" max="10" width="15.42578125" customWidth="1"/>
    <col min="11" max="11" width="12.42578125" customWidth="1"/>
    <col min="12" max="12" width="13.5703125" customWidth="1"/>
    <col min="13" max="15" width="15.42578125" customWidth="1"/>
    <col min="16" max="16" width="12.7109375" customWidth="1"/>
    <col min="17" max="17" width="13.28515625" customWidth="1"/>
    <col min="18" max="20" width="15.42578125" customWidth="1"/>
    <col min="21" max="21" width="12.7109375" customWidth="1"/>
    <col min="22" max="22" width="14" customWidth="1"/>
    <col min="23" max="24" width="15.42578125" customWidth="1"/>
    <col min="25" max="26" width="15.42578125" bestFit="1" customWidth="1"/>
    <col min="27" max="27" width="12.42578125" customWidth="1"/>
    <col min="28" max="28" width="14.28515625" customWidth="1"/>
    <col min="29" max="30" width="15.42578125" bestFit="1" customWidth="1"/>
    <col min="31" max="31" width="12.42578125" customWidth="1"/>
    <col min="32" max="32" width="12.5703125" customWidth="1"/>
    <col min="33" max="33" width="13.7109375" customWidth="1"/>
    <col min="34" max="34" width="14" customWidth="1"/>
    <col min="35" max="35" width="15.42578125" customWidth="1"/>
    <col min="36" max="37" width="12.5703125" customWidth="1"/>
    <col min="38" max="40" width="15.42578125" bestFit="1" customWidth="1"/>
    <col min="41" max="42" width="12.28515625" customWidth="1"/>
  </cols>
  <sheetData>
    <row r="1" spans="1:42" s="118" customFormat="1" ht="27">
      <c r="A1" s="667" t="s">
        <v>279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7"/>
      <c r="AI1" s="667"/>
      <c r="AJ1" s="667"/>
      <c r="AK1" s="667"/>
      <c r="AL1" s="667"/>
      <c r="AM1" s="667"/>
      <c r="AN1" s="667"/>
      <c r="AO1" s="667"/>
      <c r="AP1" s="667"/>
    </row>
    <row r="2" spans="1:42" s="119" customFormat="1" ht="30">
      <c r="A2" s="668" t="s">
        <v>548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668"/>
      <c r="AK2" s="668"/>
      <c r="AL2" s="668"/>
      <c r="AM2" s="668"/>
      <c r="AN2" s="668"/>
      <c r="AO2" s="668"/>
      <c r="AP2" s="668"/>
    </row>
    <row r="3" spans="1:42" ht="18.75" thickBo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</row>
    <row r="4" spans="1:42" s="373" customFormat="1" ht="15.75" thickTop="1">
      <c r="A4" s="669" t="s">
        <v>39</v>
      </c>
      <c r="B4" s="671" t="s">
        <v>40</v>
      </c>
      <c r="C4" s="673" t="s">
        <v>483</v>
      </c>
      <c r="D4" s="674"/>
      <c r="E4" s="674"/>
      <c r="F4" s="674"/>
      <c r="G4" s="675"/>
      <c r="H4" s="673" t="s">
        <v>385</v>
      </c>
      <c r="I4" s="674"/>
      <c r="J4" s="674"/>
      <c r="K4" s="674"/>
      <c r="L4" s="675"/>
      <c r="M4" s="673" t="s">
        <v>299</v>
      </c>
      <c r="N4" s="674"/>
      <c r="O4" s="674"/>
      <c r="P4" s="674"/>
      <c r="Q4" s="675"/>
      <c r="R4" s="673" t="s">
        <v>300</v>
      </c>
      <c r="S4" s="674"/>
      <c r="T4" s="674"/>
      <c r="U4" s="674"/>
      <c r="V4" s="675"/>
      <c r="W4" s="673" t="s">
        <v>267</v>
      </c>
      <c r="X4" s="674"/>
      <c r="Y4" s="674"/>
      <c r="Z4" s="674"/>
      <c r="AA4" s="675"/>
      <c r="AB4" s="673" t="s">
        <v>301</v>
      </c>
      <c r="AC4" s="674"/>
      <c r="AD4" s="674"/>
      <c r="AE4" s="674"/>
      <c r="AF4" s="675"/>
      <c r="AG4" s="673" t="s">
        <v>386</v>
      </c>
      <c r="AH4" s="674"/>
      <c r="AI4" s="674"/>
      <c r="AJ4" s="674"/>
      <c r="AK4" s="675"/>
      <c r="AL4" s="676" t="s">
        <v>34</v>
      </c>
      <c r="AM4" s="677"/>
      <c r="AN4" s="677"/>
      <c r="AO4" s="677"/>
      <c r="AP4" s="678"/>
    </row>
    <row r="5" spans="1:42" ht="18.75" customHeight="1">
      <c r="A5" s="670"/>
      <c r="B5" s="672"/>
      <c r="C5" s="288" t="s">
        <v>4</v>
      </c>
      <c r="D5" s="234" t="s">
        <v>481</v>
      </c>
      <c r="E5" s="234" t="s">
        <v>482</v>
      </c>
      <c r="F5" s="638" t="s">
        <v>478</v>
      </c>
      <c r="G5" s="665" t="s">
        <v>479</v>
      </c>
      <c r="H5" s="288" t="s">
        <v>4</v>
      </c>
      <c r="I5" s="234" t="s">
        <v>481</v>
      </c>
      <c r="J5" s="234" t="s">
        <v>482</v>
      </c>
      <c r="K5" s="638" t="s">
        <v>478</v>
      </c>
      <c r="L5" s="665" t="s">
        <v>479</v>
      </c>
      <c r="M5" s="288" t="s">
        <v>4</v>
      </c>
      <c r="N5" s="234" t="s">
        <v>481</v>
      </c>
      <c r="O5" s="234" t="s">
        <v>482</v>
      </c>
      <c r="P5" s="638" t="s">
        <v>478</v>
      </c>
      <c r="Q5" s="665" t="s">
        <v>479</v>
      </c>
      <c r="R5" s="288" t="s">
        <v>4</v>
      </c>
      <c r="S5" s="234" t="s">
        <v>481</v>
      </c>
      <c r="T5" s="234" t="s">
        <v>482</v>
      </c>
      <c r="U5" s="638" t="s">
        <v>478</v>
      </c>
      <c r="V5" s="665" t="s">
        <v>479</v>
      </c>
      <c r="W5" s="288" t="s">
        <v>4</v>
      </c>
      <c r="X5" s="234" t="s">
        <v>481</v>
      </c>
      <c r="Y5" s="234" t="s">
        <v>482</v>
      </c>
      <c r="Z5" s="638" t="s">
        <v>478</v>
      </c>
      <c r="AA5" s="665" t="s">
        <v>479</v>
      </c>
      <c r="AB5" s="288" t="s">
        <v>4</v>
      </c>
      <c r="AC5" s="234" t="s">
        <v>481</v>
      </c>
      <c r="AD5" s="234" t="s">
        <v>482</v>
      </c>
      <c r="AE5" s="638" t="s">
        <v>478</v>
      </c>
      <c r="AF5" s="665" t="s">
        <v>479</v>
      </c>
      <c r="AG5" s="288" t="s">
        <v>4</v>
      </c>
      <c r="AH5" s="234" t="s">
        <v>481</v>
      </c>
      <c r="AI5" s="234" t="s">
        <v>482</v>
      </c>
      <c r="AJ5" s="638" t="s">
        <v>478</v>
      </c>
      <c r="AK5" s="665" t="s">
        <v>479</v>
      </c>
      <c r="AL5" s="284" t="s">
        <v>4</v>
      </c>
      <c r="AM5" s="234" t="s">
        <v>481</v>
      </c>
      <c r="AN5" s="234" t="s">
        <v>482</v>
      </c>
      <c r="AO5" s="638" t="s">
        <v>478</v>
      </c>
      <c r="AP5" s="665" t="s">
        <v>479</v>
      </c>
    </row>
    <row r="6" spans="1:42" ht="39.75" customHeight="1">
      <c r="A6" s="670"/>
      <c r="B6" s="672"/>
      <c r="C6" s="370" t="s">
        <v>477</v>
      </c>
      <c r="D6" s="370" t="s">
        <v>520</v>
      </c>
      <c r="E6" s="370" t="s">
        <v>553</v>
      </c>
      <c r="F6" s="638"/>
      <c r="G6" s="665"/>
      <c r="H6" s="370" t="s">
        <v>477</v>
      </c>
      <c r="I6" s="370" t="s">
        <v>520</v>
      </c>
      <c r="J6" s="370" t="s">
        <v>553</v>
      </c>
      <c r="K6" s="638"/>
      <c r="L6" s="665"/>
      <c r="M6" s="316" t="s">
        <v>420</v>
      </c>
      <c r="N6" s="316" t="s">
        <v>477</v>
      </c>
      <c r="O6" s="316" t="s">
        <v>520</v>
      </c>
      <c r="P6" s="638"/>
      <c r="Q6" s="665"/>
      <c r="R6" s="316" t="s">
        <v>420</v>
      </c>
      <c r="S6" s="316" t="s">
        <v>477</v>
      </c>
      <c r="T6" s="316" t="s">
        <v>520</v>
      </c>
      <c r="U6" s="638"/>
      <c r="V6" s="665"/>
      <c r="W6" s="370" t="s">
        <v>477</v>
      </c>
      <c r="X6" s="370" t="s">
        <v>520</v>
      </c>
      <c r="Y6" s="370" t="s">
        <v>553</v>
      </c>
      <c r="Z6" s="638"/>
      <c r="AA6" s="665"/>
      <c r="AB6" s="370" t="s">
        <v>477</v>
      </c>
      <c r="AC6" s="370" t="s">
        <v>520</v>
      </c>
      <c r="AD6" s="316" t="s">
        <v>553</v>
      </c>
      <c r="AE6" s="638"/>
      <c r="AF6" s="665"/>
      <c r="AG6" s="370" t="s">
        <v>477</v>
      </c>
      <c r="AH6" s="370" t="s">
        <v>520</v>
      </c>
      <c r="AI6" s="370" t="s">
        <v>553</v>
      </c>
      <c r="AJ6" s="638"/>
      <c r="AK6" s="665"/>
      <c r="AL6" s="370" t="s">
        <v>477</v>
      </c>
      <c r="AM6" s="370" t="s">
        <v>520</v>
      </c>
      <c r="AN6" s="370" t="s">
        <v>553</v>
      </c>
      <c r="AO6" s="638"/>
      <c r="AP6" s="665"/>
    </row>
    <row r="7" spans="1:42" ht="15.75">
      <c r="A7" s="120" t="s">
        <v>60</v>
      </c>
      <c r="B7" s="282"/>
      <c r="C7" s="289"/>
      <c r="D7" s="217"/>
      <c r="E7" s="217"/>
      <c r="F7" s="217"/>
      <c r="G7" s="121"/>
      <c r="H7" s="246"/>
      <c r="I7" s="246"/>
      <c r="J7" s="246"/>
      <c r="K7" s="247"/>
      <c r="L7" s="247"/>
      <c r="M7" s="289"/>
      <c r="N7" s="217"/>
      <c r="O7" s="217"/>
      <c r="P7" s="217"/>
      <c r="Q7" s="121"/>
      <c r="R7" s="289"/>
      <c r="S7" s="217"/>
      <c r="T7" s="217"/>
      <c r="U7" s="217"/>
      <c r="V7" s="121"/>
      <c r="W7" s="289"/>
      <c r="X7" s="217"/>
      <c r="Y7" s="217"/>
      <c r="Z7" s="217"/>
      <c r="AA7" s="121"/>
      <c r="AB7" s="289"/>
      <c r="AC7" s="217"/>
      <c r="AD7" s="217"/>
      <c r="AE7" s="217"/>
      <c r="AF7" s="121"/>
      <c r="AG7" s="289"/>
      <c r="AH7" s="217"/>
      <c r="AI7" s="217"/>
      <c r="AJ7" s="217"/>
      <c r="AK7" s="121"/>
      <c r="AL7" s="285"/>
      <c r="AM7" s="217"/>
      <c r="AN7" s="217"/>
      <c r="AO7" s="217"/>
      <c r="AP7" s="121"/>
    </row>
    <row r="8" spans="1:42" ht="15.75">
      <c r="A8" s="122" t="s">
        <v>61</v>
      </c>
      <c r="B8" s="282" t="s">
        <v>62</v>
      </c>
      <c r="C8" s="246">
        <v>23041191.5</v>
      </c>
      <c r="D8" s="246">
        <v>26687130.610000003</v>
      </c>
      <c r="E8" s="246">
        <v>27374404.920000002</v>
      </c>
      <c r="F8" s="247">
        <f t="shared" ref="F8:G11" si="0">IFERROR(D8/C8*100-100,0)</f>
        <v>15.823570191671735</v>
      </c>
      <c r="G8" s="279">
        <f t="shared" si="0"/>
        <v>2.575302380925379</v>
      </c>
      <c r="H8" s="246">
        <v>759348.33</v>
      </c>
      <c r="I8" s="246">
        <v>637042.81000000006</v>
      </c>
      <c r="J8" s="246">
        <v>780767.5199999999</v>
      </c>
      <c r="K8" s="247">
        <f t="shared" ref="K8:L11" si="1">IFERROR(I8/H8*100-100,0)</f>
        <v>-16.106642389007419</v>
      </c>
      <c r="L8" s="279">
        <f t="shared" si="1"/>
        <v>22.561232580271934</v>
      </c>
      <c r="M8" s="246">
        <v>2281814.8529999997</v>
      </c>
      <c r="N8" s="246">
        <v>2609900.9900000002</v>
      </c>
      <c r="O8" s="246">
        <v>3977409.8000000003</v>
      </c>
      <c r="P8" s="247">
        <f t="shared" ref="P8:Q11" si="2">IFERROR(N8/M8*100-100,0)</f>
        <v>14.378297896021294</v>
      </c>
      <c r="Q8" s="279">
        <f t="shared" si="2"/>
        <v>52.396961234916404</v>
      </c>
      <c r="R8" s="246">
        <v>1384135.75</v>
      </c>
      <c r="S8" s="246">
        <v>1746626.04</v>
      </c>
      <c r="T8" s="246">
        <v>2294142.02</v>
      </c>
      <c r="U8" s="247">
        <f t="shared" ref="U8:V11" si="3">IFERROR(S8/R8*100-100,0)</f>
        <v>26.18892619455859</v>
      </c>
      <c r="V8" s="279">
        <f t="shared" si="3"/>
        <v>31.347063851172152</v>
      </c>
      <c r="W8" s="290">
        <v>3238849.52</v>
      </c>
      <c r="X8" s="246">
        <v>3668029.3000000003</v>
      </c>
      <c r="Y8" s="246">
        <v>3753959.1199999996</v>
      </c>
      <c r="Z8" s="247">
        <f t="shared" ref="Z8:AA11" si="4">IFERROR(X8/W8*100-100,0)</f>
        <v>13.250994754458361</v>
      </c>
      <c r="AA8" s="279">
        <f t="shared" si="4"/>
        <v>2.3426699454118136</v>
      </c>
      <c r="AB8" s="290">
        <v>156529.16999999998</v>
      </c>
      <c r="AC8" s="246">
        <v>197357.56</v>
      </c>
      <c r="AD8" s="246">
        <v>303737.09000000003</v>
      </c>
      <c r="AE8" s="247">
        <f t="shared" ref="AE8:AF11" si="5">IFERROR(AC8/AB8*100-100,0)</f>
        <v>26.08356640490716</v>
      </c>
      <c r="AF8" s="279">
        <f t="shared" si="5"/>
        <v>53.901928053832876</v>
      </c>
      <c r="AG8" s="290">
        <v>805103.1399999999</v>
      </c>
      <c r="AH8" s="246">
        <v>1352352.02</v>
      </c>
      <c r="AI8" s="246">
        <v>1668160.28</v>
      </c>
      <c r="AJ8" s="247">
        <f t="shared" ref="AJ8:AK11" si="6">IFERROR(AH8/AG8*100-100,0)</f>
        <v>67.972518403045882</v>
      </c>
      <c r="AK8" s="279">
        <f t="shared" si="6"/>
        <v>23.352518821245965</v>
      </c>
      <c r="AL8" s="286">
        <f t="shared" ref="AL8:AN11" si="7">C8+H8+M8+R8+W8+AB8+AG8</f>
        <v>31666972.263</v>
      </c>
      <c r="AM8" s="246">
        <f t="shared" si="7"/>
        <v>36898439.330000006</v>
      </c>
      <c r="AN8" s="246">
        <f t="shared" si="7"/>
        <v>40152580.750000007</v>
      </c>
      <c r="AO8" s="247">
        <f t="shared" ref="AO8:AP11" si="8">IFERROR(AM8/AL8*100-100,0)</f>
        <v>16.520262889523238</v>
      </c>
      <c r="AP8" s="279">
        <f t="shared" si="8"/>
        <v>8.8191844400157322</v>
      </c>
    </row>
    <row r="9" spans="1:42" ht="15.75">
      <c r="A9" s="122" t="s">
        <v>63</v>
      </c>
      <c r="B9" s="282" t="s">
        <v>64</v>
      </c>
      <c r="C9" s="246">
        <v>4830.2300000000005</v>
      </c>
      <c r="D9" s="246">
        <v>7031.2</v>
      </c>
      <c r="E9" s="246">
        <v>5224.7</v>
      </c>
      <c r="F9" s="247">
        <f t="shared" si="0"/>
        <v>45.566567223506951</v>
      </c>
      <c r="G9" s="279">
        <f t="shared" si="0"/>
        <v>-25.692627147570818</v>
      </c>
      <c r="H9" s="246">
        <v>2457.2600000000002</v>
      </c>
      <c r="I9" s="246">
        <v>1414.67</v>
      </c>
      <c r="J9" s="246">
        <v>1158.3</v>
      </c>
      <c r="K9" s="247">
        <f t="shared" si="1"/>
        <v>-42.428965595826249</v>
      </c>
      <c r="L9" s="279">
        <f t="shared" si="1"/>
        <v>-18.122247591311051</v>
      </c>
      <c r="M9" s="246">
        <v>2608.5880000000002</v>
      </c>
      <c r="N9" s="246">
        <v>3592.7799999999997</v>
      </c>
      <c r="O9" s="246">
        <v>4638.4500000000007</v>
      </c>
      <c r="P9" s="247">
        <f t="shared" si="2"/>
        <v>37.728916946639316</v>
      </c>
      <c r="Q9" s="279">
        <f t="shared" si="2"/>
        <v>29.104760102205006</v>
      </c>
      <c r="R9" s="246">
        <v>2765.15</v>
      </c>
      <c r="S9" s="246">
        <v>2378.2600000000002</v>
      </c>
      <c r="T9" s="246">
        <v>2703.5699999999997</v>
      </c>
      <c r="U9" s="247">
        <f t="shared" si="3"/>
        <v>-13.991646022819737</v>
      </c>
      <c r="V9" s="279">
        <f t="shared" si="3"/>
        <v>13.678487633816289</v>
      </c>
      <c r="W9" s="290">
        <v>7036.79</v>
      </c>
      <c r="X9" s="246">
        <v>8531.91</v>
      </c>
      <c r="Y9" s="246">
        <v>9990.27</v>
      </c>
      <c r="Z9" s="247">
        <f t="shared" si="4"/>
        <v>21.247187993389034</v>
      </c>
      <c r="AA9" s="279">
        <f t="shared" si="4"/>
        <v>17.093007310203717</v>
      </c>
      <c r="AB9" s="290">
        <v>200.74</v>
      </c>
      <c r="AC9" s="246">
        <v>189.44</v>
      </c>
      <c r="AD9" s="246">
        <v>441.59000000000003</v>
      </c>
      <c r="AE9" s="247">
        <f t="shared" si="5"/>
        <v>-5.6291720633655444</v>
      </c>
      <c r="AF9" s="279">
        <f t="shared" si="5"/>
        <v>133.10282939189193</v>
      </c>
      <c r="AG9" s="290">
        <v>942.63</v>
      </c>
      <c r="AH9" s="246">
        <v>1985.749</v>
      </c>
      <c r="AI9" s="246">
        <v>2158.96</v>
      </c>
      <c r="AJ9" s="247">
        <f t="shared" si="6"/>
        <v>110.6604924519695</v>
      </c>
      <c r="AK9" s="279">
        <f t="shared" si="6"/>
        <v>8.722703624677635</v>
      </c>
      <c r="AL9" s="286">
        <f t="shared" si="7"/>
        <v>20841.388000000003</v>
      </c>
      <c r="AM9" s="246">
        <f t="shared" si="7"/>
        <v>25124.008999999998</v>
      </c>
      <c r="AN9" s="246">
        <f t="shared" si="7"/>
        <v>26315.84</v>
      </c>
      <c r="AO9" s="247">
        <f t="shared" si="8"/>
        <v>20.548636204076203</v>
      </c>
      <c r="AP9" s="279">
        <f t="shared" si="8"/>
        <v>4.7437930785648348</v>
      </c>
    </row>
    <row r="10" spans="1:42" ht="15.75">
      <c r="A10" s="122" t="s">
        <v>65</v>
      </c>
      <c r="B10" s="282" t="s">
        <v>45</v>
      </c>
      <c r="C10" s="246">
        <v>1146.21</v>
      </c>
      <c r="D10" s="246">
        <v>1344.34</v>
      </c>
      <c r="E10" s="246">
        <v>1484.1606999999999</v>
      </c>
      <c r="F10" s="247">
        <f t="shared" si="0"/>
        <v>17.285663185629147</v>
      </c>
      <c r="G10" s="279">
        <f t="shared" si="0"/>
        <v>10.400694764717258</v>
      </c>
      <c r="H10" s="246">
        <v>131.51999999999998</v>
      </c>
      <c r="I10" s="246">
        <v>54.7</v>
      </c>
      <c r="J10" s="246">
        <v>0</v>
      </c>
      <c r="K10" s="247">
        <f t="shared" si="1"/>
        <v>-58.409367396593666</v>
      </c>
      <c r="L10" s="279">
        <f t="shared" si="1"/>
        <v>-100</v>
      </c>
      <c r="M10" s="246">
        <v>704.58899999999994</v>
      </c>
      <c r="N10" s="246">
        <v>534.90200000000004</v>
      </c>
      <c r="O10" s="246">
        <v>2436.4634999999998</v>
      </c>
      <c r="P10" s="247">
        <f t="shared" si="2"/>
        <v>-24.083117959548034</v>
      </c>
      <c r="Q10" s="279">
        <f t="shared" si="2"/>
        <v>355.49717518349155</v>
      </c>
      <c r="R10" s="246">
        <v>77.256299999999996</v>
      </c>
      <c r="S10" s="246">
        <v>60.001999999999995</v>
      </c>
      <c r="T10" s="246">
        <v>54.974459999999993</v>
      </c>
      <c r="U10" s="247">
        <f t="shared" si="3"/>
        <v>-22.333842029711491</v>
      </c>
      <c r="V10" s="279">
        <f t="shared" si="3"/>
        <v>-8.3789540348655009</v>
      </c>
      <c r="W10" s="290">
        <v>1980.548</v>
      </c>
      <c r="X10" s="246">
        <v>2156.4639999999999</v>
      </c>
      <c r="Y10" s="246">
        <v>2189.0209999999997</v>
      </c>
      <c r="Z10" s="247">
        <f t="shared" si="4"/>
        <v>8.8821881620642245</v>
      </c>
      <c r="AA10" s="279">
        <f t="shared" si="4"/>
        <v>1.5097400188456476</v>
      </c>
      <c r="AB10" s="290">
        <v>1867.25</v>
      </c>
      <c r="AC10" s="246">
        <v>2297.2299999999996</v>
      </c>
      <c r="AD10" s="246">
        <v>4117.3900000000003</v>
      </c>
      <c r="AE10" s="247">
        <f t="shared" si="5"/>
        <v>23.027446780024093</v>
      </c>
      <c r="AF10" s="279">
        <f t="shared" si="5"/>
        <v>79.232815173056281</v>
      </c>
      <c r="AG10" s="290">
        <v>2688.9399999999991</v>
      </c>
      <c r="AH10" s="246">
        <v>6495.8850000000002</v>
      </c>
      <c r="AI10" s="246">
        <v>2414.7280000000005</v>
      </c>
      <c r="AJ10" s="247">
        <f t="shared" si="6"/>
        <v>141.57790802323601</v>
      </c>
      <c r="AK10" s="279">
        <f t="shared" si="6"/>
        <v>-62.826804969607672</v>
      </c>
      <c r="AL10" s="286">
        <f t="shared" si="7"/>
        <v>8596.3132999999998</v>
      </c>
      <c r="AM10" s="246">
        <f t="shared" si="7"/>
        <v>12943.522999999999</v>
      </c>
      <c r="AN10" s="246">
        <f t="shared" si="7"/>
        <v>12696.737660000001</v>
      </c>
      <c r="AO10" s="247">
        <f t="shared" si="8"/>
        <v>50.570628922982593</v>
      </c>
      <c r="AP10" s="279">
        <f t="shared" si="8"/>
        <v>-1.9066319115746069</v>
      </c>
    </row>
    <row r="11" spans="1:42" ht="16.5" thickBot="1">
      <c r="A11" s="123" t="s">
        <v>382</v>
      </c>
      <c r="B11" s="283" t="s">
        <v>45</v>
      </c>
      <c r="C11" s="248">
        <v>4990.46</v>
      </c>
      <c r="D11" s="248">
        <v>15236.4</v>
      </c>
      <c r="E11" s="248">
        <v>3891.7822999999999</v>
      </c>
      <c r="F11" s="280">
        <f t="shared" si="0"/>
        <v>205.31053249600239</v>
      </c>
      <c r="G11" s="281">
        <f t="shared" si="0"/>
        <v>-74.457337034995135</v>
      </c>
      <c r="H11" s="248">
        <v>0.2</v>
      </c>
      <c r="I11" s="248">
        <v>631.37</v>
      </c>
      <c r="J11" s="248">
        <v>836.07</v>
      </c>
      <c r="K11" s="280">
        <f t="shared" si="1"/>
        <v>315585</v>
      </c>
      <c r="L11" s="280">
        <f t="shared" si="1"/>
        <v>32.421559465923309</v>
      </c>
      <c r="M11" s="248">
        <v>455.53021999999999</v>
      </c>
      <c r="N11" s="248">
        <v>901.66000000000008</v>
      </c>
      <c r="O11" s="248">
        <v>1111.21</v>
      </c>
      <c r="P11" s="280">
        <f t="shared" si="2"/>
        <v>97.93637401268353</v>
      </c>
      <c r="Q11" s="281">
        <f t="shared" si="2"/>
        <v>23.240467582015384</v>
      </c>
      <c r="R11" s="248">
        <v>252.14</v>
      </c>
      <c r="S11" s="248">
        <v>250</v>
      </c>
      <c r="T11" s="248">
        <v>222</v>
      </c>
      <c r="U11" s="280">
        <f t="shared" si="3"/>
        <v>-0.84873482985642568</v>
      </c>
      <c r="V11" s="281">
        <f t="shared" si="3"/>
        <v>-11.200000000000003</v>
      </c>
      <c r="W11" s="291">
        <v>78831.953999999983</v>
      </c>
      <c r="X11" s="248">
        <v>55376.085999999996</v>
      </c>
      <c r="Y11" s="248">
        <v>40113.272799999999</v>
      </c>
      <c r="Z11" s="280">
        <f t="shared" si="4"/>
        <v>-29.754264368481842</v>
      </c>
      <c r="AA11" s="281">
        <f t="shared" si="4"/>
        <v>-27.562101806906327</v>
      </c>
      <c r="AB11" s="291">
        <v>4667.880000000001</v>
      </c>
      <c r="AC11" s="248">
        <v>4444.07</v>
      </c>
      <c r="AD11" s="248">
        <v>6338.29</v>
      </c>
      <c r="AE11" s="280">
        <f t="shared" si="5"/>
        <v>-4.7946819541205343</v>
      </c>
      <c r="AF11" s="281">
        <f t="shared" si="5"/>
        <v>42.62354103333206</v>
      </c>
      <c r="AG11" s="291">
        <v>3073.4500000000003</v>
      </c>
      <c r="AH11" s="248">
        <v>5639.7870000000003</v>
      </c>
      <c r="AI11" s="248">
        <v>3490.9520000000002</v>
      </c>
      <c r="AJ11" s="280">
        <f t="shared" si="6"/>
        <v>83.500203354536438</v>
      </c>
      <c r="AK11" s="281">
        <f t="shared" si="6"/>
        <v>-38.101350281491129</v>
      </c>
      <c r="AL11" s="287">
        <f t="shared" si="7"/>
        <v>92271.614219999989</v>
      </c>
      <c r="AM11" s="248">
        <f t="shared" si="7"/>
        <v>82479.373000000007</v>
      </c>
      <c r="AN11" s="248">
        <f t="shared" si="7"/>
        <v>56003.577099999995</v>
      </c>
      <c r="AO11" s="280">
        <f t="shared" si="8"/>
        <v>-10.612409138798299</v>
      </c>
      <c r="AP11" s="281">
        <f t="shared" si="8"/>
        <v>-32.099899571254028</v>
      </c>
    </row>
    <row r="12" spans="1:42" ht="15.75" thickTop="1">
      <c r="A12" s="666" t="s">
        <v>383</v>
      </c>
      <c r="B12" s="666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</row>
    <row r="13" spans="1:42">
      <c r="A13" s="124" t="s">
        <v>384</v>
      </c>
    </row>
  </sheetData>
  <mergeCells count="29">
    <mergeCell ref="A1:AP1"/>
    <mergeCell ref="A2:AP2"/>
    <mergeCell ref="A4:A6"/>
    <mergeCell ref="B4:B6"/>
    <mergeCell ref="C4:G4"/>
    <mergeCell ref="H4:L4"/>
    <mergeCell ref="M4:Q4"/>
    <mergeCell ref="R4:V4"/>
    <mergeCell ref="W4:AA4"/>
    <mergeCell ref="AB4:AF4"/>
    <mergeCell ref="AG4:AK4"/>
    <mergeCell ref="AL4:AP4"/>
    <mergeCell ref="F5:F6"/>
    <mergeCell ref="G5:G6"/>
    <mergeCell ref="K5:K6"/>
    <mergeCell ref="L5:L6"/>
    <mergeCell ref="AP5:AP6"/>
    <mergeCell ref="A12:AE12"/>
    <mergeCell ref="Z5:Z6"/>
    <mergeCell ref="AA5:AA6"/>
    <mergeCell ref="AE5:AE6"/>
    <mergeCell ref="AF5:AF6"/>
    <mergeCell ref="AJ5:AJ6"/>
    <mergeCell ref="AK5:AK6"/>
    <mergeCell ref="P5:P6"/>
    <mergeCell ref="Q5:Q6"/>
    <mergeCell ref="U5:U6"/>
    <mergeCell ref="V5:V6"/>
    <mergeCell ref="AO5:AO6"/>
  </mergeCells>
  <hyperlinks>
    <hyperlink ref="O6" r:id="rId1" display="cf=j=@)^^÷^&amp;                        -;fpg–kf}if_ "/>
    <hyperlink ref="N6" r:id="rId2" display="cf=j=@)^^÷^&amp;                        -;fpg–kf}if_ "/>
    <hyperlink ref="T6" r:id="rId3" display="cf=j=@)^^÷^&amp;                        -;fpg–kf}if_ "/>
    <hyperlink ref="S6" r:id="rId4" display="cf=j=@)^^÷^&amp;                        -;fpg–kf}if_ "/>
    <hyperlink ref="AD6" r:id="rId5" display="cf=j=@)^^÷^&amp;                        -;fpg–kf}if_ "/>
    <hyperlink ref="AC6" r:id="rId6" display="cf=j=@)^^÷^&amp;                        -;fpg–kf}if_ "/>
    <hyperlink ref="AB6" r:id="rId7" display="cf=j=@)^^÷^&amp;                        -;fpg–kf}if_ "/>
    <hyperlink ref="AI6" r:id="rId8" display="cf=j=@)^^÷^&amp;                        -;fpg–kf}if_ "/>
    <hyperlink ref="AH6" r:id="rId9" display="cf=j=@)^^÷^&amp;                        -;fpg–kf}if_ "/>
    <hyperlink ref="AG6" r:id="rId10" display="cf=j=@)^^÷^&amp;                        -;fpg–kf}if_ "/>
    <hyperlink ref="AN6" r:id="rId11" display="cf=j=@)^^÷^&amp;                        -;fpg–kf}if_ "/>
    <hyperlink ref="AM6" r:id="rId12" display="cf=j=@)^^÷^&amp;                        -;fpg–kf}if_ "/>
    <hyperlink ref="AL6" r:id="rId13" display="cf=j=@)^^÷^&amp;                        -;fpg–kf}if_ "/>
    <hyperlink ref="Y6" r:id="rId14" display="cf=j=@)^^÷^&amp;                        -;fpg–kf}if_ "/>
    <hyperlink ref="X6" r:id="rId15" display="cf=j=@)^^÷^&amp;                        -;fpg–kf}if_ "/>
    <hyperlink ref="W6" r:id="rId16" display="cf=j=@)^^÷^&amp;                        -;fpg–kf}if_ "/>
    <hyperlink ref="E6" r:id="rId17" display="cf=j=@)^^÷^&amp;                        -;fpg–kf}if_ "/>
    <hyperlink ref="D6" r:id="rId18" display="cf=j=@)^^÷^&amp;                        -;fpg–kf}if_ "/>
    <hyperlink ref="C6" r:id="rId19" display="cf=j=@)^^÷^&amp;                        -;fpg–kf}if_ "/>
    <hyperlink ref="J6" r:id="rId20" display="cf=j=@)^^÷^&amp;                        -;fpg–kf}if_ "/>
    <hyperlink ref="I6" r:id="rId21" display="cf=j=@)^^÷^&amp;                        -;fpg–kf}if_ "/>
    <hyperlink ref="H6" r:id="rId22" display="cf=j=@)^^÷^&amp;                        -;fpg–kf}if_ "/>
  </hyperlinks>
  <pageMargins left="0.7" right="0.7" top="0.75" bottom="0.75" header="0.3" footer="0.3"/>
  <pageSetup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36</vt:i4>
      </vt:variant>
    </vt:vector>
  </HeadingPairs>
  <TitlesOfParts>
    <vt:vector size="74" baseType="lpstr">
      <vt:lpstr>ToC</vt:lpstr>
      <vt:lpstr>Table 1a</vt:lpstr>
      <vt:lpstr>Table 1b </vt:lpstr>
      <vt:lpstr>Table 2a</vt:lpstr>
      <vt:lpstr>Table 2b</vt:lpstr>
      <vt:lpstr>Table 3a</vt:lpstr>
      <vt:lpstr>Table 3b </vt:lpstr>
      <vt:lpstr>Table 4a</vt:lpstr>
      <vt:lpstr>Table 4b</vt:lpstr>
      <vt:lpstr>Table 5a</vt:lpstr>
      <vt:lpstr>Table 5b</vt:lpstr>
      <vt:lpstr>Table 6a</vt:lpstr>
      <vt:lpstr>Table 6b</vt:lpstr>
      <vt:lpstr>Table 7a</vt:lpstr>
      <vt:lpstr>Table 7b</vt:lpstr>
      <vt:lpstr>Table 8a </vt:lpstr>
      <vt:lpstr>Table 8b</vt:lpstr>
      <vt:lpstr>Table 9a</vt:lpstr>
      <vt:lpstr>Table 9b</vt:lpstr>
      <vt:lpstr>Table 10</vt:lpstr>
      <vt:lpstr>Table 11a</vt:lpstr>
      <vt:lpstr>Table 11b</vt:lpstr>
      <vt:lpstr>Table 12</vt:lpstr>
      <vt:lpstr>Table 13</vt:lpstr>
      <vt:lpstr>Table14a</vt:lpstr>
      <vt:lpstr>Table 14b</vt:lpstr>
      <vt:lpstr>Table 15</vt:lpstr>
      <vt:lpstr>Table16</vt:lpstr>
      <vt:lpstr>Table 17 a</vt:lpstr>
      <vt:lpstr>Table 17 b</vt:lpstr>
      <vt:lpstr>Table18</vt:lpstr>
      <vt:lpstr>Table 19</vt:lpstr>
      <vt:lpstr>Table 20 a</vt:lpstr>
      <vt:lpstr>Table 20 b</vt:lpstr>
      <vt:lpstr>Table 21</vt:lpstr>
      <vt:lpstr>Table 22</vt:lpstr>
      <vt:lpstr>Table 23</vt:lpstr>
      <vt:lpstr>Table 24</vt:lpstr>
      <vt:lpstr>'Table 10'!Print_Area</vt:lpstr>
      <vt:lpstr>'Table 11a'!Print_Area</vt:lpstr>
      <vt:lpstr>'Table 11b'!Print_Area</vt:lpstr>
      <vt:lpstr>'Table 12'!Print_Area</vt:lpstr>
      <vt:lpstr>'Table 13'!Print_Area</vt:lpstr>
      <vt:lpstr>'Table 14b'!Print_Area</vt:lpstr>
      <vt:lpstr>'Table 15'!Print_Area</vt:lpstr>
      <vt:lpstr>'Table 17 a'!Print_Area</vt:lpstr>
      <vt:lpstr>'Table 17 b'!Print_Area</vt:lpstr>
      <vt:lpstr>'Table 1a'!Print_Area</vt:lpstr>
      <vt:lpstr>'Table 1b '!Print_Area</vt:lpstr>
      <vt:lpstr>'Table 20 a'!Print_Area</vt:lpstr>
      <vt:lpstr>'Table 20 b'!Print_Area</vt:lpstr>
      <vt:lpstr>'Table 21'!Print_Area</vt:lpstr>
      <vt:lpstr>'Table 22'!Print_Area</vt:lpstr>
      <vt:lpstr>'Table 23'!Print_Area</vt:lpstr>
      <vt:lpstr>'Table 2a'!Print_Area</vt:lpstr>
      <vt:lpstr>'Table 2b'!Print_Area</vt:lpstr>
      <vt:lpstr>'Table 3a'!Print_Area</vt:lpstr>
      <vt:lpstr>'Table 3b '!Print_Area</vt:lpstr>
      <vt:lpstr>'Table 4a'!Print_Area</vt:lpstr>
      <vt:lpstr>'Table 5a'!Print_Area</vt:lpstr>
      <vt:lpstr>'Table 5b'!Print_Area</vt:lpstr>
      <vt:lpstr>'Table 6a'!Print_Area</vt:lpstr>
      <vt:lpstr>'Table 6b'!Print_Area</vt:lpstr>
      <vt:lpstr>'Table 7a'!Print_Area</vt:lpstr>
      <vt:lpstr>'Table 7b'!Print_Area</vt:lpstr>
      <vt:lpstr>'Table 8a '!Print_Area</vt:lpstr>
      <vt:lpstr>'Table 8b'!Print_Area</vt:lpstr>
      <vt:lpstr>'Table 9a'!Print_Area</vt:lpstr>
      <vt:lpstr>'Table 9b'!Print_Area</vt:lpstr>
      <vt:lpstr>Table14a!Print_Area</vt:lpstr>
      <vt:lpstr>Table16!Print_Area</vt:lpstr>
      <vt:lpstr>Table18!Print_Area</vt:lpstr>
      <vt:lpstr>'Table 7a'!Print_Titles</vt:lpstr>
      <vt:lpstr>'Table 8a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Byanjankar</dc:creator>
  <cp:lastModifiedBy>RAMKRISHNA ACHARYA</cp:lastModifiedBy>
  <cp:lastPrinted>2025-03-07T07:07:16Z</cp:lastPrinted>
  <dcterms:created xsi:type="dcterms:W3CDTF">2020-11-03T08:13:41Z</dcterms:created>
  <dcterms:modified xsi:type="dcterms:W3CDTF">2026-01-01T09:24:42Z</dcterms:modified>
</cp:coreProperties>
</file>