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00174\Downloads\"/>
    </mc:Choice>
  </mc:AlternateContent>
  <xr:revisionPtr revIDLastSave="0" documentId="13_ncr:1_{C48388B3-752A-414A-92DF-E5856F143DCB}" xr6:coauthVersionLast="47" xr6:coauthVersionMax="47" xr10:uidLastSave="{00000000-0000-0000-0000-000000000000}"/>
  <bookViews>
    <workbookView xWindow="-120" yWindow="-120" windowWidth="29040" windowHeight="15720" firstSheet="12" activeTab="13" xr2:uid="{00000000-000D-0000-FFFF-FFFF00000000}"/>
  </bookViews>
  <sheets>
    <sheet name="ToC" sheetId="65" r:id="rId1"/>
    <sheet name="Table 1a" sheetId="2" r:id="rId2"/>
    <sheet name="Table 1b" sheetId="3" r:id="rId3"/>
    <sheet name="Table 2a" sheetId="4" r:id="rId4"/>
    <sheet name="Table 2b" sheetId="5" r:id="rId5"/>
    <sheet name="Table 3a" sheetId="6" r:id="rId6"/>
    <sheet name="Table 3b" sheetId="7" r:id="rId7"/>
    <sheet name="Table 4a" sheetId="69" r:id="rId8"/>
    <sheet name="Table 4b" sheetId="67" r:id="rId9"/>
    <sheet name="Table 5a" sheetId="9" r:id="rId10"/>
    <sheet name="Table 5b" sheetId="71" r:id="rId11"/>
    <sheet name="Table 6a" sheetId="10" r:id="rId12"/>
    <sheet name="Table 6b" sheetId="11" r:id="rId13"/>
    <sheet name="Table 7a" sheetId="72" r:id="rId14"/>
    <sheet name="Table 7b" sheetId="73" r:id="rId15"/>
    <sheet name="Table 8a" sheetId="74" r:id="rId16"/>
    <sheet name="Table 8b" sheetId="75" r:id="rId17"/>
    <sheet name="Table 9a" sheetId="76" r:id="rId18"/>
    <sheet name="Table 9b" sheetId="77" r:id="rId19"/>
    <sheet name="Table 10" sheetId="78" r:id="rId20"/>
    <sheet name="Table 11a" sheetId="79" r:id="rId21"/>
    <sheet name="Table 11b" sheetId="80" r:id="rId22"/>
    <sheet name="Table 12" sheetId="81" r:id="rId23"/>
    <sheet name="Table 13" sheetId="82" r:id="rId24"/>
    <sheet name="Table14a" sheetId="83" r:id="rId25"/>
    <sheet name="Table 14b" sheetId="84" r:id="rId26"/>
    <sheet name="Table 15 a" sheetId="85" r:id="rId27"/>
    <sheet name="Table 15 b" sheetId="86" r:id="rId28"/>
    <sheet name="Table 16 a" sheetId="87" r:id="rId29"/>
    <sheet name="Table 16b" sheetId="88" r:id="rId30"/>
    <sheet name="Table 17" sheetId="89" r:id="rId31"/>
    <sheet name="Table 18" sheetId="90" r:id="rId32"/>
  </sheets>
  <externalReferences>
    <externalReference r:id="rId33"/>
  </externalReferences>
  <definedNames>
    <definedName name="_xlnm._FilterDatabase" localSheetId="3" hidden="1">'Table 2a'!$A$1:$F$41</definedName>
    <definedName name="bfis" localSheetId="19">#REF!</definedName>
    <definedName name="bfis" localSheetId="21">#REF!</definedName>
    <definedName name="bfis" localSheetId="22">#REF!</definedName>
    <definedName name="bfis" localSheetId="23">#REF!</definedName>
    <definedName name="bfis" localSheetId="25">#REF!</definedName>
    <definedName name="bfis" localSheetId="27">#REF!</definedName>
    <definedName name="bfis" localSheetId="29">#REF!</definedName>
    <definedName name="bfis" localSheetId="30">#REF!</definedName>
    <definedName name="bfis" localSheetId="31">#REF!</definedName>
    <definedName name="bfis" localSheetId="13">#REF!</definedName>
    <definedName name="bfis" localSheetId="14">#REF!</definedName>
    <definedName name="bfis" localSheetId="15">#REF!</definedName>
    <definedName name="bfis" localSheetId="16">#REF!</definedName>
    <definedName name="bfis" localSheetId="17">#REF!</definedName>
    <definedName name="bfis" localSheetId="18">#REF!</definedName>
    <definedName name="bfis" localSheetId="24">#REF!</definedName>
    <definedName name="bfis">#REF!</definedName>
    <definedName name="cam" localSheetId="19">#REF!</definedName>
    <definedName name="cam" localSheetId="21">#REF!</definedName>
    <definedName name="cam" localSheetId="22">#REF!</definedName>
    <definedName name="cam" localSheetId="23">#REF!</definedName>
    <definedName name="cam" localSheetId="25">#REF!</definedName>
    <definedName name="cam" localSheetId="27">#REF!</definedName>
    <definedName name="cam" localSheetId="29">#REF!</definedName>
    <definedName name="cam" localSheetId="30">#REF!</definedName>
    <definedName name="cam" localSheetId="31">#REF!</definedName>
    <definedName name="cam" localSheetId="13">#REF!</definedName>
    <definedName name="cam" localSheetId="14">#REF!</definedName>
    <definedName name="cam" localSheetId="15">#REF!</definedName>
    <definedName name="cam" localSheetId="16">#REF!</definedName>
    <definedName name="cam" localSheetId="17">#REF!</definedName>
    <definedName name="cam" localSheetId="18">#REF!</definedName>
    <definedName name="cam">#REF!</definedName>
    <definedName name="cn" localSheetId="19">#REF!</definedName>
    <definedName name="cn" localSheetId="21">#REF!</definedName>
    <definedName name="cn" localSheetId="22">#REF!</definedName>
    <definedName name="cn" localSheetId="23">#REF!</definedName>
    <definedName name="cn" localSheetId="25">#REF!</definedName>
    <definedName name="cn" localSheetId="27">#REF!</definedName>
    <definedName name="cn" localSheetId="29">#REF!</definedName>
    <definedName name="cn" localSheetId="30">#REF!</definedName>
    <definedName name="cn" localSheetId="31">#REF!</definedName>
    <definedName name="cn" localSheetId="13">#REF!</definedName>
    <definedName name="cn" localSheetId="14">#REF!</definedName>
    <definedName name="cn" localSheetId="15">#REF!</definedName>
    <definedName name="cn" localSheetId="16">#REF!</definedName>
    <definedName name="cn" localSheetId="17">#REF!</definedName>
    <definedName name="cn" localSheetId="18">#REF!</definedName>
    <definedName name="cn">#REF!</definedName>
    <definedName name="ddddddd" localSheetId="31">#REF!</definedName>
    <definedName name="ddddddd" localSheetId="13">#REF!</definedName>
    <definedName name="ddddddd" localSheetId="14">#REF!</definedName>
    <definedName name="ddddddd" localSheetId="15">#REF!</definedName>
    <definedName name="ddddddd" localSheetId="16">#REF!</definedName>
    <definedName name="ddddddd" localSheetId="17">#REF!</definedName>
    <definedName name="ddddddd" localSheetId="18">#REF!</definedName>
    <definedName name="ddddddd">#REF!</definedName>
    <definedName name="dist" localSheetId="31">#REF!</definedName>
    <definedName name="dist" localSheetId="13">#REF!</definedName>
    <definedName name="dist" localSheetId="14">#REF!</definedName>
    <definedName name="dist" localSheetId="15">#REF!</definedName>
    <definedName name="dist" localSheetId="16">#REF!</definedName>
    <definedName name="dist" localSheetId="17">#REF!</definedName>
    <definedName name="dist" localSheetId="18">#REF!</definedName>
    <definedName name="dist">#REF!</definedName>
    <definedName name="fam" localSheetId="31">#REF!</definedName>
    <definedName name="fam" localSheetId="13">#REF!</definedName>
    <definedName name="fam" localSheetId="14">#REF!</definedName>
    <definedName name="fam" localSheetId="15">#REF!</definedName>
    <definedName name="fam" localSheetId="16">#REF!</definedName>
    <definedName name="fam" localSheetId="17">#REF!</definedName>
    <definedName name="fam" localSheetId="18">#REF!</definedName>
    <definedName name="fam">#REF!</definedName>
    <definedName name="fn" localSheetId="31">#REF!</definedName>
    <definedName name="fn" localSheetId="13">#REF!</definedName>
    <definedName name="fn" localSheetId="14">#REF!</definedName>
    <definedName name="fn" localSheetId="15">#REF!</definedName>
    <definedName name="fn" localSheetId="16">#REF!</definedName>
    <definedName name="fn" localSheetId="17">#REF!</definedName>
    <definedName name="fn" localSheetId="18">#REF!</definedName>
    <definedName name="fn">#REF!</definedName>
    <definedName name="gz" localSheetId="31">#REF!</definedName>
    <definedName name="gz" localSheetId="13">#REF!</definedName>
    <definedName name="gz" localSheetId="14">#REF!</definedName>
    <definedName name="gz" localSheetId="15">#REF!</definedName>
    <definedName name="gz" localSheetId="16">#REF!</definedName>
    <definedName name="gz" localSheetId="17">#REF!</definedName>
    <definedName name="gz" localSheetId="18">#REF!</definedName>
    <definedName name="gz">#REF!</definedName>
    <definedName name="oam" localSheetId="31">#REF!</definedName>
    <definedName name="oam" localSheetId="13">#REF!</definedName>
    <definedName name="oam" localSheetId="14">#REF!</definedName>
    <definedName name="oam" localSheetId="15">#REF!</definedName>
    <definedName name="oam" localSheetId="16">#REF!</definedName>
    <definedName name="oam" localSheetId="17">#REF!</definedName>
    <definedName name="oam" localSheetId="18">#REF!</definedName>
    <definedName name="oam">#REF!</definedName>
    <definedName name="on" localSheetId="31">#REF!</definedName>
    <definedName name="on" localSheetId="13">#REF!</definedName>
    <definedName name="on" localSheetId="14">#REF!</definedName>
    <definedName name="on" localSheetId="15">#REF!</definedName>
    <definedName name="on" localSheetId="16">#REF!</definedName>
    <definedName name="on" localSheetId="17">#REF!</definedName>
    <definedName name="on" localSheetId="18">#REF!</definedName>
    <definedName name="on">#REF!</definedName>
    <definedName name="_xlnm.Print_Area" localSheetId="19">'Table 10'!$A$1:$AO$23</definedName>
    <definedName name="_xlnm.Print_Area" localSheetId="20">'Table 11a'!$A$1:$F$9</definedName>
    <definedName name="_xlnm.Print_Area" localSheetId="21">'Table 11b'!$A$1:$U$16</definedName>
    <definedName name="_xlnm.Print_Area" localSheetId="22">'Table 12'!$A$1:$I$11</definedName>
    <definedName name="_xlnm.Print_Area" localSheetId="23">'Table 13'!$A$1:$K$15</definedName>
    <definedName name="_xlnm.Print_Area" localSheetId="25">'Table 14b'!$A$1:$U$35</definedName>
    <definedName name="_xlnm.Print_Area" localSheetId="26">'Table 15 a'!$A$1:$F$12</definedName>
    <definedName name="_xlnm.Print_Area" localSheetId="27">'Table 15 b'!$A$1:$U$23</definedName>
    <definedName name="_xlnm.Print_Area" localSheetId="28">'Table 16 a'!$A$1:$F$9</definedName>
    <definedName name="_xlnm.Print_Area" localSheetId="29">'Table 16b'!$A$1:$U$16</definedName>
    <definedName name="_xlnm.Print_Area" localSheetId="30">'Table 17'!$A$1:$F$12</definedName>
    <definedName name="_xlnm.Print_Area" localSheetId="31">'Table 18'!$A$1:$G$14</definedName>
    <definedName name="_xlnm.Print_Area" localSheetId="1">'Table 1a'!$A$1:$G$40</definedName>
    <definedName name="_xlnm.Print_Area" localSheetId="2">'Table 1b'!$A$1:$U$76</definedName>
    <definedName name="_xlnm.Print_Area" localSheetId="3">'Table 2a'!$A$1:$F$41</definedName>
    <definedName name="_xlnm.Print_Area" localSheetId="4">'Table 2b'!$A$1:$U$78</definedName>
    <definedName name="_xlnm.Print_Area" localSheetId="5">'Table 3a'!$A$1:$G$21</definedName>
    <definedName name="_xlnm.Print_Area" localSheetId="6">'Table 3b'!$A$1:$V$38</definedName>
    <definedName name="_xlnm.Print_Area" localSheetId="7">'Table 4a'!$A$1:$G$13</definedName>
    <definedName name="_xlnm.Print_Area" localSheetId="8">'Table 4b'!$A$1:$AP$13</definedName>
    <definedName name="_xlnm.Print_Area" localSheetId="9">'Table 5a'!$A$1:$F$16</definedName>
    <definedName name="_xlnm.Print_Area" localSheetId="10">'Table 5b'!$A$1:$U$29</definedName>
    <definedName name="_xlnm.Print_Area" localSheetId="11">'Table 6a'!$A$1:$F$25</definedName>
    <definedName name="_xlnm.Print_Area" localSheetId="12">'Table 6b'!$A$1:$U$46</definedName>
    <definedName name="_xlnm.Print_Area" localSheetId="13">'Table 7a'!$A$1:$G$69</definedName>
    <definedName name="_xlnm.Print_Area" localSheetId="14">'Table 7b'!$A$1:$AI$69</definedName>
    <definedName name="_xlnm.Print_Area" localSheetId="15">'Table 8a'!$A$1:$H$88</definedName>
    <definedName name="_xlnm.Print_Area" localSheetId="17">'Table 9a'!$A$1:$F$25</definedName>
    <definedName name="_xlnm.Print_Area" localSheetId="18">'Table 9b'!$A$1:$AO$25</definedName>
    <definedName name="_xlnm.Print_Area" localSheetId="24">Table14a!$A$1:$F$19</definedName>
    <definedName name="_xlnm.Print_Titles" localSheetId="19">'Table 10'!$A:$A</definedName>
    <definedName name="_xlnm.Print_Titles" localSheetId="21">'Table 11b'!$A:$A</definedName>
    <definedName name="_xlnm.Print_Titles" localSheetId="25">'Table 14b'!$A:$A</definedName>
    <definedName name="_xlnm.Print_Titles" localSheetId="27">'Table 15 b'!$A:$A</definedName>
    <definedName name="_xlnm.Print_Titles" localSheetId="29">'Table 16b'!$A:$A</definedName>
    <definedName name="_xlnm.Print_Titles" localSheetId="2">'Table 1b'!$A:$A</definedName>
    <definedName name="_xlnm.Print_Titles" localSheetId="4">'Table 2b'!$A:$A</definedName>
    <definedName name="_xlnm.Print_Titles" localSheetId="6">'Table 3b'!$A:$A</definedName>
    <definedName name="_xlnm.Print_Titles" localSheetId="8">'Table 4b'!$A:$A</definedName>
    <definedName name="_xlnm.Print_Titles" localSheetId="10">'Table 5b'!$A:$A</definedName>
    <definedName name="_xlnm.Print_Titles" localSheetId="12">'Table 6b'!$A:$A</definedName>
    <definedName name="_xlnm.Print_Titles" localSheetId="13">'Table 7a'!$1:$6</definedName>
    <definedName name="_xlnm.Print_Titles" localSheetId="14">'Table 7b'!$A:$A</definedName>
    <definedName name="_xlnm.Print_Titles" localSheetId="15">'Table 8a'!$1:$5</definedName>
    <definedName name="_xlnm.Print_Titles" localSheetId="16">'Table 8b'!$A:$B</definedName>
    <definedName name="_xlnm.Print_Titles" localSheetId="18">'Table 9b'!$A:$A</definedName>
    <definedName name="sam" localSheetId="19">#REF!</definedName>
    <definedName name="sam" localSheetId="21">#REF!</definedName>
    <definedName name="sam" localSheetId="22">#REF!</definedName>
    <definedName name="sam" localSheetId="23">#REF!</definedName>
    <definedName name="sam" localSheetId="25">#REF!</definedName>
    <definedName name="sam" localSheetId="27">#REF!</definedName>
    <definedName name="sam" localSheetId="29">#REF!</definedName>
    <definedName name="sam" localSheetId="30">#REF!</definedName>
    <definedName name="sam" localSheetId="31">#REF!</definedName>
    <definedName name="sam" localSheetId="13">#REF!</definedName>
    <definedName name="sam" localSheetId="14">#REF!</definedName>
    <definedName name="sam" localSheetId="15">#REF!</definedName>
    <definedName name="sam" localSheetId="16">#REF!</definedName>
    <definedName name="sam" localSheetId="17">#REF!</definedName>
    <definedName name="sam" localSheetId="18">#REF!</definedName>
    <definedName name="sam" localSheetId="24">#REF!</definedName>
    <definedName name="sam">#REF!</definedName>
    <definedName name="sn" localSheetId="19">#REF!</definedName>
    <definedName name="sn" localSheetId="21">#REF!</definedName>
    <definedName name="sn" localSheetId="22">#REF!</definedName>
    <definedName name="sn" localSheetId="23">#REF!</definedName>
    <definedName name="sn" localSheetId="25">#REF!</definedName>
    <definedName name="sn" localSheetId="27">#REF!</definedName>
    <definedName name="sn" localSheetId="29">#REF!</definedName>
    <definedName name="sn" localSheetId="30">#REF!</definedName>
    <definedName name="sn" localSheetId="31">#REF!</definedName>
    <definedName name="sn" localSheetId="13">#REF!</definedName>
    <definedName name="sn" localSheetId="14">#REF!</definedName>
    <definedName name="sn" localSheetId="15">#REF!</definedName>
    <definedName name="sn" localSheetId="16">#REF!</definedName>
    <definedName name="sn" localSheetId="17">#REF!</definedName>
    <definedName name="sn" localSheetId="18">#REF!</definedName>
    <definedName name="sn">#REF!</definedName>
    <definedName name="Z_57D09834_7566_4B23_A236_55447A728EAF_.wvu.PrintTitles" localSheetId="15" hidden="1">'Table 8a'!$1:$5</definedName>
    <definedName name="Z_5D933180_90A2_4635_8406_162CDBA83F77_.wvu.PrintTitles" localSheetId="15" hidden="1">'Table 8a'!$1:$5</definedName>
    <definedName name="Z_62EA56A0_18BB_45A4_9B93_8F9305D00B2F_.wvu.PrintTitles" localSheetId="15" hidden="1">'Table 8a'!$1:$5</definedName>
  </definedNames>
  <calcPr calcId="191029"/>
  <customWorkbookViews>
    <customWorkbookView name="U00064 - Personal View" guid="{62EA56A0-18BB-45A4-9B93-8F9305D00B2F}" mergeInterval="0" personalView="1" maximized="1" xWindow="1" yWindow="1" windowWidth="1600" windowHeight="628" tabRatio="823" activeSheetId="24"/>
    <customWorkbookView name="J00124 - Personal View" guid="{5D933180-90A2-4635-8406-162CDBA83F77}" mergeInterval="0" personalView="1" maximized="1" xWindow="1" yWindow="1" windowWidth="1264" windowHeight="575" tabRatio="823" activeSheetId="48"/>
    <customWorkbookView name="ROHAN - Personal View" guid="{57D09834-7566-4B23-A236-55447A728EAF}" mergeInterval="0" personalView="1" maximized="1" xWindow="-8" yWindow="-8" windowWidth="1382" windowHeight="744" tabRatio="823" activeSheetId="4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7" i="73" l="1"/>
  <c r="AI8" i="73"/>
  <c r="AI9" i="73"/>
  <c r="AI10" i="73"/>
  <c r="AI11" i="73"/>
  <c r="AI12" i="73"/>
  <c r="AI13" i="73"/>
  <c r="AI14" i="73"/>
  <c r="H22" i="84"/>
  <c r="F11" i="89" l="1"/>
  <c r="E11" i="89"/>
  <c r="F10" i="89"/>
  <c r="E10" i="89"/>
  <c r="F9" i="89"/>
  <c r="E9" i="89"/>
  <c r="D8" i="89"/>
  <c r="C8" i="89"/>
  <c r="B8" i="89"/>
  <c r="F7" i="89"/>
  <c r="E7" i="89"/>
  <c r="F6" i="89"/>
  <c r="E6" i="89"/>
  <c r="F5" i="89"/>
  <c r="E5" i="89"/>
  <c r="D4" i="89"/>
  <c r="C4" i="89"/>
  <c r="B4" i="89"/>
  <c r="S15" i="88"/>
  <c r="U15" i="88" s="1"/>
  <c r="R15" i="88"/>
  <c r="Q15" i="88"/>
  <c r="P15" i="88"/>
  <c r="O15" i="88"/>
  <c r="K15" i="88"/>
  <c r="J15" i="88"/>
  <c r="F15" i="88"/>
  <c r="E15" i="88"/>
  <c r="S14" i="88"/>
  <c r="R14" i="88"/>
  <c r="Q14" i="88"/>
  <c r="B7" i="87" s="1"/>
  <c r="P14" i="88"/>
  <c r="O14" i="88"/>
  <c r="K14" i="88"/>
  <c r="J14" i="88"/>
  <c r="F14" i="88"/>
  <c r="E14" i="88"/>
  <c r="S13" i="88"/>
  <c r="D6" i="87" s="1"/>
  <c r="R13" i="88"/>
  <c r="Q13" i="88"/>
  <c r="P13" i="88"/>
  <c r="O13" i="88"/>
  <c r="K13" i="88"/>
  <c r="J13" i="88"/>
  <c r="F13" i="88"/>
  <c r="E13" i="88"/>
  <c r="S12" i="88"/>
  <c r="R12" i="88"/>
  <c r="Q12" i="88"/>
  <c r="N12" i="88"/>
  <c r="M12" i="88"/>
  <c r="L12" i="88"/>
  <c r="I12" i="88"/>
  <c r="H12" i="88"/>
  <c r="G12" i="88"/>
  <c r="U8" i="88"/>
  <c r="T8" i="88"/>
  <c r="P8" i="88"/>
  <c r="O8" i="88"/>
  <c r="K8" i="88"/>
  <c r="J8" i="88"/>
  <c r="F8" i="88"/>
  <c r="E8" i="88"/>
  <c r="U7" i="88"/>
  <c r="T7" i="88"/>
  <c r="P7" i="88"/>
  <c r="O7" i="88"/>
  <c r="K7" i="88"/>
  <c r="J7" i="88"/>
  <c r="F7" i="88"/>
  <c r="E7" i="88"/>
  <c r="U6" i="88"/>
  <c r="T6" i="88"/>
  <c r="P6" i="88"/>
  <c r="O6" i="88"/>
  <c r="K6" i="88"/>
  <c r="J6" i="88"/>
  <c r="F6" i="88"/>
  <c r="E6" i="88"/>
  <c r="S5" i="88"/>
  <c r="R5" i="88"/>
  <c r="Q5" i="88"/>
  <c r="N5" i="88"/>
  <c r="M5" i="88"/>
  <c r="L5" i="88"/>
  <c r="I5" i="88"/>
  <c r="H5" i="88"/>
  <c r="G5" i="88"/>
  <c r="B6" i="87"/>
  <c r="S22" i="86"/>
  <c r="D11" i="85" s="1"/>
  <c r="R22" i="86"/>
  <c r="C11" i="85" s="1"/>
  <c r="Q22" i="86"/>
  <c r="B11" i="85" s="1"/>
  <c r="P22" i="86"/>
  <c r="O22" i="86"/>
  <c r="K22" i="86"/>
  <c r="J22" i="86"/>
  <c r="F22" i="86"/>
  <c r="E22" i="86"/>
  <c r="S21" i="86"/>
  <c r="R21" i="86"/>
  <c r="Q21" i="86"/>
  <c r="P21" i="86"/>
  <c r="O21" i="86"/>
  <c r="K21" i="86"/>
  <c r="J21" i="86"/>
  <c r="F21" i="86"/>
  <c r="E21" i="86"/>
  <c r="S20" i="86"/>
  <c r="R20" i="86"/>
  <c r="Q20" i="86"/>
  <c r="B9" i="85" s="1"/>
  <c r="P20" i="86"/>
  <c r="O20" i="86"/>
  <c r="K20" i="86"/>
  <c r="J20" i="86"/>
  <c r="F20" i="86"/>
  <c r="E20" i="86"/>
  <c r="P19" i="86"/>
  <c r="O19" i="86"/>
  <c r="I19" i="86"/>
  <c r="H19" i="86"/>
  <c r="G19" i="86"/>
  <c r="F19" i="86"/>
  <c r="E19" i="86"/>
  <c r="P18" i="86"/>
  <c r="O18" i="86"/>
  <c r="I18" i="86"/>
  <c r="H18" i="86"/>
  <c r="G18" i="86"/>
  <c r="F18" i="86"/>
  <c r="E18" i="86"/>
  <c r="P17" i="86"/>
  <c r="O17" i="86"/>
  <c r="I17" i="86"/>
  <c r="H17" i="86"/>
  <c r="G17" i="86"/>
  <c r="F17" i="86"/>
  <c r="E17" i="86"/>
  <c r="U12" i="86"/>
  <c r="T12" i="86"/>
  <c r="P12" i="86"/>
  <c r="O12" i="86"/>
  <c r="J12" i="86"/>
  <c r="E12" i="86"/>
  <c r="U11" i="86"/>
  <c r="T11" i="86"/>
  <c r="P11" i="86"/>
  <c r="O11" i="86"/>
  <c r="K11" i="86"/>
  <c r="J11" i="86"/>
  <c r="F11" i="86"/>
  <c r="E11" i="86"/>
  <c r="U10" i="86"/>
  <c r="T10" i="86"/>
  <c r="P10" i="86"/>
  <c r="O10" i="86"/>
  <c r="K10" i="86"/>
  <c r="J10" i="86"/>
  <c r="F10" i="86"/>
  <c r="E10" i="86"/>
  <c r="U9" i="86"/>
  <c r="T9" i="86"/>
  <c r="N9" i="86"/>
  <c r="M9" i="86"/>
  <c r="R19" i="86" s="1"/>
  <c r="L9" i="86"/>
  <c r="J9" i="86"/>
  <c r="I9" i="86"/>
  <c r="K9" i="86" s="1"/>
  <c r="F9" i="86"/>
  <c r="E9" i="86"/>
  <c r="U8" i="86"/>
  <c r="T8" i="86"/>
  <c r="N8" i="86"/>
  <c r="M8" i="86"/>
  <c r="R18" i="86" s="1"/>
  <c r="C7" i="85" s="1"/>
  <c r="L8" i="86"/>
  <c r="J8" i="86"/>
  <c r="I8" i="86"/>
  <c r="K8" i="86" s="1"/>
  <c r="F8" i="86"/>
  <c r="E8" i="86"/>
  <c r="U7" i="86"/>
  <c r="T7" i="86"/>
  <c r="N7" i="86"/>
  <c r="M7" i="86"/>
  <c r="L7" i="86"/>
  <c r="J7" i="86"/>
  <c r="I7" i="86"/>
  <c r="K7" i="86" s="1"/>
  <c r="F7" i="86"/>
  <c r="E7" i="86"/>
  <c r="S34" i="84"/>
  <c r="D18" i="83" s="1"/>
  <c r="R34" i="84"/>
  <c r="Q34" i="84"/>
  <c r="P34" i="84"/>
  <c r="O34" i="84"/>
  <c r="K34" i="84"/>
  <c r="J34" i="84"/>
  <c r="F34" i="84"/>
  <c r="E34" i="84"/>
  <c r="S33" i="84"/>
  <c r="D17" i="83" s="1"/>
  <c r="R33" i="84"/>
  <c r="Q33" i="84"/>
  <c r="B17" i="83" s="1"/>
  <c r="P33" i="84"/>
  <c r="O33" i="84"/>
  <c r="K33" i="84"/>
  <c r="J33" i="84"/>
  <c r="F33" i="84"/>
  <c r="E33" i="84"/>
  <c r="S32" i="84"/>
  <c r="D16" i="83" s="1"/>
  <c r="R32" i="84"/>
  <c r="Q32" i="84"/>
  <c r="P32" i="84"/>
  <c r="O32" i="84"/>
  <c r="K32" i="84"/>
  <c r="J32" i="84"/>
  <c r="F32" i="84"/>
  <c r="E32" i="84"/>
  <c r="S31" i="84"/>
  <c r="R31" i="84"/>
  <c r="Q31" i="84"/>
  <c r="B15" i="83" s="1"/>
  <c r="P31" i="84"/>
  <c r="O31" i="84"/>
  <c r="K31" i="84"/>
  <c r="J31" i="84"/>
  <c r="F31" i="84"/>
  <c r="E31" i="84"/>
  <c r="S30" i="84"/>
  <c r="R30" i="84"/>
  <c r="Q30" i="84"/>
  <c r="B14" i="83" s="1"/>
  <c r="P30" i="84"/>
  <c r="O30" i="84"/>
  <c r="K30" i="84"/>
  <c r="J30" i="84"/>
  <c r="F30" i="84"/>
  <c r="E30" i="84"/>
  <c r="S29" i="84"/>
  <c r="R29" i="84"/>
  <c r="Q29" i="84"/>
  <c r="B13" i="83" s="1"/>
  <c r="P29" i="84"/>
  <c r="O29" i="84"/>
  <c r="K29" i="84"/>
  <c r="J29" i="84"/>
  <c r="F29" i="84"/>
  <c r="E29" i="84"/>
  <c r="S28" i="84"/>
  <c r="D12" i="83" s="1"/>
  <c r="R28" i="84"/>
  <c r="C12" i="83" s="1"/>
  <c r="Q28" i="84"/>
  <c r="B12" i="83" s="1"/>
  <c r="P28" i="84"/>
  <c r="O28" i="84"/>
  <c r="K28" i="84"/>
  <c r="J28" i="84"/>
  <c r="F28" i="84"/>
  <c r="E28" i="84"/>
  <c r="S27" i="84"/>
  <c r="R27" i="84"/>
  <c r="C11" i="83" s="1"/>
  <c r="Q27" i="84"/>
  <c r="B11" i="83" s="1"/>
  <c r="P27" i="84"/>
  <c r="O27" i="84"/>
  <c r="K27" i="84"/>
  <c r="J27" i="84"/>
  <c r="F27" i="84"/>
  <c r="E27" i="84"/>
  <c r="S26" i="84"/>
  <c r="D10" i="83" s="1"/>
  <c r="R26" i="84"/>
  <c r="C10" i="83" s="1"/>
  <c r="Q26" i="84"/>
  <c r="B10" i="83" s="1"/>
  <c r="P26" i="84"/>
  <c r="O26" i="84"/>
  <c r="K26" i="84"/>
  <c r="J26" i="84"/>
  <c r="F26" i="84"/>
  <c r="E26" i="84"/>
  <c r="S25" i="84"/>
  <c r="R25" i="84"/>
  <c r="Q25" i="84"/>
  <c r="P25" i="84"/>
  <c r="O25" i="84"/>
  <c r="K25" i="84"/>
  <c r="J25" i="84"/>
  <c r="F25" i="84"/>
  <c r="E25" i="84"/>
  <c r="S24" i="84"/>
  <c r="R24" i="84"/>
  <c r="C8" i="83" s="1"/>
  <c r="Q24" i="84"/>
  <c r="B8" i="83" s="1"/>
  <c r="P24" i="84"/>
  <c r="O24" i="84"/>
  <c r="K24" i="84"/>
  <c r="J24" i="84"/>
  <c r="F24" i="84"/>
  <c r="E24" i="84"/>
  <c r="S23" i="84"/>
  <c r="R23" i="84"/>
  <c r="Q23" i="84"/>
  <c r="B7" i="83" s="1"/>
  <c r="P23" i="84"/>
  <c r="O23" i="84"/>
  <c r="K23" i="84"/>
  <c r="J23" i="84"/>
  <c r="F23" i="84"/>
  <c r="E23" i="84"/>
  <c r="S22" i="84"/>
  <c r="M22" i="84"/>
  <c r="P22" i="84" s="1"/>
  <c r="L22" i="84"/>
  <c r="K22" i="84"/>
  <c r="G22" i="84"/>
  <c r="J22" i="84" s="1"/>
  <c r="C22" i="84"/>
  <c r="B22" i="84"/>
  <c r="U18" i="84"/>
  <c r="T18" i="84"/>
  <c r="P18" i="84"/>
  <c r="O18" i="84"/>
  <c r="K18" i="84"/>
  <c r="J18" i="84"/>
  <c r="F18" i="84"/>
  <c r="E18" i="84"/>
  <c r="U17" i="84"/>
  <c r="T17" i="84"/>
  <c r="P17" i="84"/>
  <c r="O17" i="84"/>
  <c r="K17" i="84"/>
  <c r="J17" i="84"/>
  <c r="F17" i="84"/>
  <c r="E17" i="84"/>
  <c r="U16" i="84"/>
  <c r="T16" i="84"/>
  <c r="P16" i="84"/>
  <c r="O16" i="84"/>
  <c r="K16" i="84"/>
  <c r="J16" i="84"/>
  <c r="F16" i="84"/>
  <c r="E16" i="84"/>
  <c r="U15" i="84"/>
  <c r="T15" i="84"/>
  <c r="P15" i="84"/>
  <c r="O15" i="84"/>
  <c r="K15" i="84"/>
  <c r="J15" i="84"/>
  <c r="F15" i="84"/>
  <c r="E15" i="84"/>
  <c r="U14" i="84"/>
  <c r="T14" i="84"/>
  <c r="P14" i="84"/>
  <c r="O14" i="84"/>
  <c r="K14" i="84"/>
  <c r="J14" i="84"/>
  <c r="F14" i="84"/>
  <c r="E14" i="84"/>
  <c r="U13" i="84"/>
  <c r="T13" i="84"/>
  <c r="P13" i="84"/>
  <c r="O13" i="84"/>
  <c r="K13" i="84"/>
  <c r="J13" i="84"/>
  <c r="F13" i="84"/>
  <c r="E13" i="84"/>
  <c r="U12" i="84"/>
  <c r="T12" i="84"/>
  <c r="P12" i="84"/>
  <c r="O12" i="84"/>
  <c r="K12" i="84"/>
  <c r="J12" i="84"/>
  <c r="F12" i="84"/>
  <c r="E12" i="84"/>
  <c r="U11" i="84"/>
  <c r="T11" i="84"/>
  <c r="P11" i="84"/>
  <c r="O11" i="84"/>
  <c r="K11" i="84"/>
  <c r="J11" i="84"/>
  <c r="F11" i="84"/>
  <c r="E11" i="84"/>
  <c r="U10" i="84"/>
  <c r="T10" i="84"/>
  <c r="P10" i="84"/>
  <c r="O10" i="84"/>
  <c r="K10" i="84"/>
  <c r="J10" i="84"/>
  <c r="F10" i="84"/>
  <c r="E10" i="84"/>
  <c r="U9" i="84"/>
  <c r="T9" i="84"/>
  <c r="P9" i="84"/>
  <c r="O9" i="84"/>
  <c r="K9" i="84"/>
  <c r="J9" i="84"/>
  <c r="F9" i="84"/>
  <c r="E9" i="84"/>
  <c r="U8" i="84"/>
  <c r="T8" i="84"/>
  <c r="P8" i="84"/>
  <c r="O8" i="84"/>
  <c r="K8" i="84"/>
  <c r="J8" i="84"/>
  <c r="F8" i="84"/>
  <c r="E8" i="84"/>
  <c r="U7" i="84"/>
  <c r="T7" i="84"/>
  <c r="P7" i="84"/>
  <c r="O7" i="84"/>
  <c r="K7" i="84"/>
  <c r="J7" i="84"/>
  <c r="F7" i="84"/>
  <c r="E7" i="84"/>
  <c r="R6" i="84"/>
  <c r="U6" i="84" s="1"/>
  <c r="Q6" i="84"/>
  <c r="M6" i="84"/>
  <c r="P6" i="84" s="1"/>
  <c r="L6" i="84"/>
  <c r="H6" i="84"/>
  <c r="K6" i="84" s="1"/>
  <c r="G6" i="84"/>
  <c r="C6" i="84"/>
  <c r="F6" i="84" s="1"/>
  <c r="B6" i="84"/>
  <c r="I14" i="82"/>
  <c r="H14" i="82"/>
  <c r="G14" i="82"/>
  <c r="C14" i="82"/>
  <c r="B14" i="82"/>
  <c r="K13" i="82"/>
  <c r="J13" i="82"/>
  <c r="F13" i="82"/>
  <c r="E13" i="82"/>
  <c r="K12" i="82"/>
  <c r="J12" i="82"/>
  <c r="F12" i="82"/>
  <c r="E12" i="82"/>
  <c r="K11" i="82"/>
  <c r="J11" i="82"/>
  <c r="E11" i="82"/>
  <c r="D11" i="82"/>
  <c r="F11" i="82" s="1"/>
  <c r="K10" i="82"/>
  <c r="J10" i="82"/>
  <c r="F10" i="82"/>
  <c r="E10" i="82"/>
  <c r="K9" i="82"/>
  <c r="J9" i="82"/>
  <c r="F9" i="82"/>
  <c r="E9" i="82"/>
  <c r="K8" i="82"/>
  <c r="J8" i="82"/>
  <c r="F8" i="82"/>
  <c r="E8" i="82"/>
  <c r="K7" i="82"/>
  <c r="J7" i="82"/>
  <c r="F7" i="82"/>
  <c r="E7" i="82"/>
  <c r="H10" i="81"/>
  <c r="G10" i="81"/>
  <c r="F10" i="81"/>
  <c r="E10" i="81"/>
  <c r="D10" i="81"/>
  <c r="C10" i="81"/>
  <c r="B10" i="81"/>
  <c r="I9" i="81"/>
  <c r="I8" i="81"/>
  <c r="I7" i="81"/>
  <c r="I6" i="81"/>
  <c r="I5" i="81"/>
  <c r="S15" i="80"/>
  <c r="D8" i="79" s="1"/>
  <c r="R15" i="80"/>
  <c r="C8" i="79" s="1"/>
  <c r="Q15" i="80"/>
  <c r="B8" i="79" s="1"/>
  <c r="P15" i="80"/>
  <c r="O15" i="80"/>
  <c r="K15" i="80"/>
  <c r="J15" i="80"/>
  <c r="F15" i="80"/>
  <c r="E15" i="80"/>
  <c r="S14" i="80"/>
  <c r="R14" i="80"/>
  <c r="C7" i="79" s="1"/>
  <c r="Q14" i="80"/>
  <c r="B7" i="79" s="1"/>
  <c r="P14" i="80"/>
  <c r="O14" i="80"/>
  <c r="K14" i="80"/>
  <c r="J14" i="80"/>
  <c r="F14" i="80"/>
  <c r="E14" i="80"/>
  <c r="S13" i="80"/>
  <c r="D6" i="79" s="1"/>
  <c r="R13" i="80"/>
  <c r="C6" i="79" s="1"/>
  <c r="Q13" i="80"/>
  <c r="B6" i="79" s="1"/>
  <c r="P13" i="80"/>
  <c r="O13" i="80"/>
  <c r="K13" i="80"/>
  <c r="J13" i="80"/>
  <c r="F13" i="80"/>
  <c r="E13" i="80"/>
  <c r="U8" i="80"/>
  <c r="T8" i="80"/>
  <c r="P8" i="80"/>
  <c r="O8" i="80"/>
  <c r="K8" i="80"/>
  <c r="J8" i="80"/>
  <c r="F8" i="80"/>
  <c r="E8" i="80"/>
  <c r="U7" i="80"/>
  <c r="T7" i="80"/>
  <c r="P7" i="80"/>
  <c r="O7" i="80"/>
  <c r="K7" i="80"/>
  <c r="J7" i="80"/>
  <c r="F7" i="80"/>
  <c r="E7" i="80"/>
  <c r="U6" i="80"/>
  <c r="T6" i="80"/>
  <c r="P6" i="80"/>
  <c r="O6" i="80"/>
  <c r="K6" i="80"/>
  <c r="J6" i="80"/>
  <c r="F6" i="80"/>
  <c r="E6" i="80"/>
  <c r="AM16" i="78"/>
  <c r="AL16" i="78"/>
  <c r="AK16" i="78"/>
  <c r="AJ16" i="78"/>
  <c r="AI16" i="78"/>
  <c r="AE16" i="78"/>
  <c r="AD16" i="78"/>
  <c r="Z16" i="78"/>
  <c r="Y16" i="78"/>
  <c r="U16" i="78"/>
  <c r="T16" i="78"/>
  <c r="K16" i="78"/>
  <c r="J16" i="78"/>
  <c r="F16" i="78"/>
  <c r="E16" i="78"/>
  <c r="AM15" i="78"/>
  <c r="AL15" i="78"/>
  <c r="AK15" i="78"/>
  <c r="AJ15" i="78"/>
  <c r="AI15" i="78"/>
  <c r="AE15" i="78"/>
  <c r="AD15" i="78"/>
  <c r="Z15" i="78"/>
  <c r="Y15" i="78"/>
  <c r="U15" i="78"/>
  <c r="T15" i="78"/>
  <c r="K15" i="78"/>
  <c r="J15" i="78"/>
  <c r="F15" i="78"/>
  <c r="E15" i="78"/>
  <c r="AM14" i="78"/>
  <c r="AL14" i="78"/>
  <c r="AK14" i="78"/>
  <c r="AJ14" i="78"/>
  <c r="AI14" i="78"/>
  <c r="AE14" i="78"/>
  <c r="AD14" i="78"/>
  <c r="Z14" i="78"/>
  <c r="Y14" i="78"/>
  <c r="U14" i="78"/>
  <c r="T14" i="78"/>
  <c r="K14" i="78"/>
  <c r="J14" i="78"/>
  <c r="F14" i="78"/>
  <c r="E14" i="78"/>
  <c r="AH13" i="78"/>
  <c r="AG13" i="78"/>
  <c r="AF13" i="78"/>
  <c r="AC13" i="78"/>
  <c r="AB13" i="78"/>
  <c r="AA13" i="78"/>
  <c r="X13" i="78"/>
  <c r="W13" i="78"/>
  <c r="V13" i="78"/>
  <c r="S13" i="78"/>
  <c r="R13" i="78"/>
  <c r="Q13" i="78"/>
  <c r="I13" i="78"/>
  <c r="H13" i="78"/>
  <c r="G13" i="78"/>
  <c r="D13" i="78"/>
  <c r="C13" i="78"/>
  <c r="B13" i="78"/>
  <c r="AM12" i="78"/>
  <c r="AL12" i="78"/>
  <c r="AK12" i="78"/>
  <c r="AJ12" i="78"/>
  <c r="AI12" i="78"/>
  <c r="AE12" i="78"/>
  <c r="AD12" i="78"/>
  <c r="Z12" i="78"/>
  <c r="Y12" i="78"/>
  <c r="U12" i="78"/>
  <c r="T12" i="78"/>
  <c r="P12" i="78"/>
  <c r="O12" i="78"/>
  <c r="K12" i="78"/>
  <c r="J12" i="78"/>
  <c r="F12" i="78"/>
  <c r="E12" i="78"/>
  <c r="AM11" i="78"/>
  <c r="AL11" i="78"/>
  <c r="AK11" i="78"/>
  <c r="AJ11" i="78"/>
  <c r="AI11" i="78"/>
  <c r="AE11" i="78"/>
  <c r="AD11" i="78"/>
  <c r="Z11" i="78"/>
  <c r="Y11" i="78"/>
  <c r="U11" i="78"/>
  <c r="T11" i="78"/>
  <c r="P11" i="78"/>
  <c r="O11" i="78"/>
  <c r="K11" i="78"/>
  <c r="J11" i="78"/>
  <c r="F11" i="78"/>
  <c r="E11" i="78"/>
  <c r="AH10" i="78"/>
  <c r="AG10" i="78"/>
  <c r="AF10" i="78"/>
  <c r="AC10" i="78"/>
  <c r="AB10" i="78"/>
  <c r="AA10" i="78"/>
  <c r="X10" i="78"/>
  <c r="W10" i="78"/>
  <c r="V10" i="78"/>
  <c r="S10" i="78"/>
  <c r="R10" i="78"/>
  <c r="Q10" i="78"/>
  <c r="P10" i="78"/>
  <c r="O10" i="78"/>
  <c r="I10" i="78"/>
  <c r="H10" i="78"/>
  <c r="G10" i="78"/>
  <c r="D10" i="78"/>
  <c r="C10" i="78"/>
  <c r="B10" i="78"/>
  <c r="X9" i="78"/>
  <c r="W9" i="78"/>
  <c r="V9" i="78"/>
  <c r="S9" i="78"/>
  <c r="R9" i="78"/>
  <c r="Q9" i="78"/>
  <c r="P9" i="78"/>
  <c r="O9" i="78"/>
  <c r="AM8" i="78"/>
  <c r="AL8" i="78"/>
  <c r="AK8" i="78"/>
  <c r="AJ8" i="78"/>
  <c r="AI8" i="78"/>
  <c r="AE8" i="78"/>
  <c r="AD8" i="78"/>
  <c r="Z8" i="78"/>
  <c r="Y8" i="78"/>
  <c r="U8" i="78"/>
  <c r="T8" i="78"/>
  <c r="P8" i="78"/>
  <c r="O8" i="78"/>
  <c r="K8" i="78"/>
  <c r="J8" i="78"/>
  <c r="F8" i="78"/>
  <c r="E8" i="78"/>
  <c r="AH6" i="78"/>
  <c r="AH9" i="78" s="1"/>
  <c r="AG6" i="78"/>
  <c r="AF6" i="78"/>
  <c r="AF9" i="78" s="1"/>
  <c r="AC6" i="78"/>
  <c r="AC9" i="78" s="1"/>
  <c r="AB6" i="78"/>
  <c r="AA6" i="78"/>
  <c r="Z6" i="78"/>
  <c r="Y6" i="78"/>
  <c r="U6" i="78"/>
  <c r="T6" i="78"/>
  <c r="P6" i="78"/>
  <c r="O6" i="78"/>
  <c r="I6" i="78"/>
  <c r="I9" i="78" s="1"/>
  <c r="H6" i="78"/>
  <c r="G6" i="78"/>
  <c r="F6" i="78"/>
  <c r="E6" i="78"/>
  <c r="T13" i="88" l="1"/>
  <c r="B8" i="87"/>
  <c r="C8" i="87"/>
  <c r="K18" i="86"/>
  <c r="Q18" i="86"/>
  <c r="B7" i="85" s="1"/>
  <c r="P8" i="86"/>
  <c r="P7" i="86"/>
  <c r="D10" i="85"/>
  <c r="C10" i="85"/>
  <c r="B10" i="85"/>
  <c r="D9" i="85"/>
  <c r="B18" i="83"/>
  <c r="C16" i="83"/>
  <c r="C9" i="83"/>
  <c r="D7" i="83"/>
  <c r="C18" i="83"/>
  <c r="B16" i="83"/>
  <c r="D11" i="83"/>
  <c r="B9" i="83"/>
  <c r="G9" i="78"/>
  <c r="AK6" i="78"/>
  <c r="AK9" i="78" s="1"/>
  <c r="I10" i="81"/>
  <c r="D14" i="82"/>
  <c r="E8" i="83"/>
  <c r="E10" i="85"/>
  <c r="T20" i="86"/>
  <c r="U20" i="86"/>
  <c r="AI6" i="78"/>
  <c r="C6" i="87"/>
  <c r="E6" i="87" s="1"/>
  <c r="S19" i="86"/>
  <c r="U19" i="86" s="1"/>
  <c r="E8" i="87"/>
  <c r="D8" i="87"/>
  <c r="F8" i="87" s="1"/>
  <c r="AN8" i="78"/>
  <c r="E4" i="89"/>
  <c r="U26" i="84"/>
  <c r="T30" i="84"/>
  <c r="J18" i="86"/>
  <c r="J6" i="78"/>
  <c r="E8" i="89"/>
  <c r="E10" i="78"/>
  <c r="C14" i="83"/>
  <c r="E14" i="83" s="1"/>
  <c r="Q17" i="86"/>
  <c r="B6" i="85" s="1"/>
  <c r="K19" i="86"/>
  <c r="U21" i="86"/>
  <c r="K10" i="78"/>
  <c r="J17" i="86"/>
  <c r="F8" i="89"/>
  <c r="Q19" i="86"/>
  <c r="B8" i="85" s="1"/>
  <c r="T21" i="86"/>
  <c r="U34" i="84"/>
  <c r="K17" i="86"/>
  <c r="U30" i="84"/>
  <c r="F4" i="89"/>
  <c r="S18" i="86"/>
  <c r="D7" i="85" s="1"/>
  <c r="F7" i="85" s="1"/>
  <c r="U25" i="84"/>
  <c r="T32" i="84"/>
  <c r="O8" i="86"/>
  <c r="T15" i="88"/>
  <c r="E18" i="83"/>
  <c r="F18" i="83"/>
  <c r="T23" i="84"/>
  <c r="U23" i="84"/>
  <c r="T31" i="84"/>
  <c r="U31" i="84"/>
  <c r="C7" i="83"/>
  <c r="E7" i="83" s="1"/>
  <c r="E16" i="83"/>
  <c r="U24" i="84"/>
  <c r="T34" i="84"/>
  <c r="E9" i="83"/>
  <c r="T29" i="84"/>
  <c r="D9" i="83"/>
  <c r="F9" i="83" s="1"/>
  <c r="U29" i="84"/>
  <c r="E22" i="84"/>
  <c r="E11" i="83"/>
  <c r="F22" i="84"/>
  <c r="F11" i="83"/>
  <c r="C13" i="83"/>
  <c r="E13" i="83" s="1"/>
  <c r="F16" i="83"/>
  <c r="D13" i="83"/>
  <c r="F13" i="83" s="1"/>
  <c r="T27" i="84"/>
  <c r="Q22" i="84"/>
  <c r="B6" i="83" s="1"/>
  <c r="U27" i="84"/>
  <c r="C15" i="83"/>
  <c r="E15" i="83" s="1"/>
  <c r="D15" i="83"/>
  <c r="T25" i="84"/>
  <c r="E14" i="82"/>
  <c r="F14" i="82"/>
  <c r="U14" i="80"/>
  <c r="T15" i="80"/>
  <c r="T14" i="80"/>
  <c r="D7" i="79"/>
  <c r="E7" i="79"/>
  <c r="F7" i="79"/>
  <c r="F8" i="79"/>
  <c r="F10" i="78"/>
  <c r="AD6" i="78"/>
  <c r="Z9" i="78"/>
  <c r="AA9" i="78"/>
  <c r="AJ10" i="78"/>
  <c r="J10" i="78"/>
  <c r="T10" i="78"/>
  <c r="Y10" i="78"/>
  <c r="AE10" i="78"/>
  <c r="AB9" i="78"/>
  <c r="AL10" i="78"/>
  <c r="AN12" i="78"/>
  <c r="AN11" i="78"/>
  <c r="AD10" i="78"/>
  <c r="AI10" i="78"/>
  <c r="AM10" i="78"/>
  <c r="AO10" i="78" s="1"/>
  <c r="AO12" i="78"/>
  <c r="E9" i="78"/>
  <c r="F9" i="78"/>
  <c r="AO11" i="78"/>
  <c r="AG9" i="78"/>
  <c r="AI9" i="78" s="1"/>
  <c r="AE6" i="78"/>
  <c r="E13" i="78"/>
  <c r="U10" i="78"/>
  <c r="AL6" i="78"/>
  <c r="AL9" i="78" s="1"/>
  <c r="AK10" i="78"/>
  <c r="F13" i="78"/>
  <c r="AO14" i="78"/>
  <c r="Y13" i="78"/>
  <c r="AN14" i="78"/>
  <c r="AN16" i="78"/>
  <c r="AO16" i="78"/>
  <c r="AJ13" i="78"/>
  <c r="AK13" i="78"/>
  <c r="T13" i="78"/>
  <c r="AD13" i="78"/>
  <c r="AE13" i="78"/>
  <c r="J13" i="78"/>
  <c r="AM13" i="78"/>
  <c r="U13" i="78"/>
  <c r="AI13" i="78"/>
  <c r="E6" i="79"/>
  <c r="E10" i="83"/>
  <c r="F6" i="79"/>
  <c r="F10" i="83"/>
  <c r="AJ6" i="78"/>
  <c r="K13" i="78"/>
  <c r="AM6" i="78"/>
  <c r="T28" i="84"/>
  <c r="H9" i="78"/>
  <c r="U13" i="80"/>
  <c r="D14" i="83"/>
  <c r="U28" i="84"/>
  <c r="T33" i="84"/>
  <c r="C17" i="83"/>
  <c r="E17" i="83" s="1"/>
  <c r="O9" i="86"/>
  <c r="F17" i="83"/>
  <c r="R17" i="86"/>
  <c r="P9" i="86"/>
  <c r="U13" i="88"/>
  <c r="S17" i="86"/>
  <c r="D8" i="83"/>
  <c r="F8" i="83" s="1"/>
  <c r="T26" i="84"/>
  <c r="O7" i="86"/>
  <c r="J19" i="86"/>
  <c r="U15" i="80"/>
  <c r="AN15" i="78"/>
  <c r="F12" i="83"/>
  <c r="K6" i="78"/>
  <c r="T24" i="84"/>
  <c r="U14" i="88"/>
  <c r="F11" i="85"/>
  <c r="AL13" i="78"/>
  <c r="AN13" i="78" s="1"/>
  <c r="C9" i="85"/>
  <c r="E9" i="85" s="1"/>
  <c r="U22" i="86"/>
  <c r="J6" i="84"/>
  <c r="AO8" i="78"/>
  <c r="T13" i="80"/>
  <c r="O22" i="84"/>
  <c r="Z13" i="78"/>
  <c r="D6" i="83"/>
  <c r="E6" i="84"/>
  <c r="Z10" i="78"/>
  <c r="U32" i="84"/>
  <c r="F10" i="85"/>
  <c r="E7" i="85"/>
  <c r="E12" i="83"/>
  <c r="AO15" i="78"/>
  <c r="C8" i="85"/>
  <c r="T18" i="86"/>
  <c r="C7" i="87"/>
  <c r="E7" i="87" s="1"/>
  <c r="T14" i="88"/>
  <c r="J14" i="82"/>
  <c r="E11" i="85"/>
  <c r="R22" i="84"/>
  <c r="T22" i="86"/>
  <c r="E8" i="79"/>
  <c r="U33" i="84"/>
  <c r="K14" i="82"/>
  <c r="D7" i="87"/>
  <c r="O6" i="84"/>
  <c r="Y9" i="78"/>
  <c r="T9" i="78"/>
  <c r="U9" i="78"/>
  <c r="T6" i="84"/>
  <c r="AE9" i="78" l="1"/>
  <c r="AN9" i="78"/>
  <c r="K9" i="78"/>
  <c r="T19" i="86"/>
  <c r="D8" i="85"/>
  <c r="F8" i="85" s="1"/>
  <c r="E8" i="85"/>
  <c r="F15" i="83"/>
  <c r="F14" i="83"/>
  <c r="AN6" i="78"/>
  <c r="AN10" i="78"/>
  <c r="U18" i="86"/>
  <c r="AO6" i="78"/>
  <c r="AD9" i="78"/>
  <c r="F7" i="83"/>
  <c r="F6" i="87"/>
  <c r="F7" i="87"/>
  <c r="AJ9" i="78"/>
  <c r="U17" i="86"/>
  <c r="D6" i="85"/>
  <c r="AM9" i="78"/>
  <c r="AO9" i="78" s="1"/>
  <c r="T22" i="84"/>
  <c r="C6" i="83"/>
  <c r="E6" i="83" s="1"/>
  <c r="F9" i="85"/>
  <c r="U22" i="84"/>
  <c r="AO13" i="78"/>
  <c r="T17" i="86"/>
  <c r="C6" i="85"/>
  <c r="E6" i="85" s="1"/>
  <c r="J9" i="78"/>
  <c r="F6" i="83" l="1"/>
  <c r="F6" i="85"/>
  <c r="AH23" i="77" l="1"/>
  <c r="AG23" i="77"/>
  <c r="AF23" i="77"/>
  <c r="AC23" i="77"/>
  <c r="AB23" i="77"/>
  <c r="AA23" i="77"/>
  <c r="X23" i="77"/>
  <c r="W23" i="77"/>
  <c r="V23" i="77"/>
  <c r="S23" i="77"/>
  <c r="R23" i="77"/>
  <c r="Q23" i="77"/>
  <c r="N23" i="77"/>
  <c r="M23" i="77"/>
  <c r="L23" i="77"/>
  <c r="I23" i="77"/>
  <c r="H23" i="77"/>
  <c r="G23" i="77"/>
  <c r="D23" i="77"/>
  <c r="C23" i="77"/>
  <c r="B23" i="77"/>
  <c r="AM22" i="77"/>
  <c r="AL22" i="77"/>
  <c r="AK22" i="77"/>
  <c r="B22" i="76" s="1"/>
  <c r="AJ22" i="77"/>
  <c r="AI22" i="77"/>
  <c r="AE22" i="77"/>
  <c r="AD22" i="77"/>
  <c r="Z22" i="77"/>
  <c r="Y22" i="77"/>
  <c r="U22" i="77"/>
  <c r="T22" i="77"/>
  <c r="P22" i="77"/>
  <c r="O22" i="77"/>
  <c r="K22" i="77"/>
  <c r="J22" i="77"/>
  <c r="F22" i="77"/>
  <c r="E22" i="77"/>
  <c r="AM21" i="77"/>
  <c r="D21" i="76" s="1"/>
  <c r="AL21" i="77"/>
  <c r="AK21" i="77"/>
  <c r="AJ21" i="77"/>
  <c r="AI21" i="77"/>
  <c r="AE21" i="77"/>
  <c r="AD21" i="77"/>
  <c r="Z21" i="77"/>
  <c r="Y21" i="77"/>
  <c r="U21" i="77"/>
  <c r="T21" i="77"/>
  <c r="P21" i="77"/>
  <c r="O21" i="77"/>
  <c r="K21" i="77"/>
  <c r="J21" i="77"/>
  <c r="F21" i="77"/>
  <c r="E21" i="77"/>
  <c r="AM20" i="77"/>
  <c r="AL20" i="77"/>
  <c r="C20" i="76" s="1"/>
  <c r="AK20" i="77"/>
  <c r="B20" i="76" s="1"/>
  <c r="AJ20" i="77"/>
  <c r="AI20" i="77"/>
  <c r="AE20" i="77"/>
  <c r="AD20" i="77"/>
  <c r="Z20" i="77"/>
  <c r="Y20" i="77"/>
  <c r="U20" i="77"/>
  <c r="T20" i="77"/>
  <c r="P20" i="77"/>
  <c r="O20" i="77"/>
  <c r="K20" i="77"/>
  <c r="J20" i="77"/>
  <c r="F20" i="77"/>
  <c r="E20" i="77"/>
  <c r="AM19" i="77"/>
  <c r="AL19" i="77"/>
  <c r="C19" i="76" s="1"/>
  <c r="AK19" i="77"/>
  <c r="AJ19" i="77"/>
  <c r="AI19" i="77"/>
  <c r="AE19" i="77"/>
  <c r="AD19" i="77"/>
  <c r="Z19" i="77"/>
  <c r="Y19" i="77"/>
  <c r="U19" i="77"/>
  <c r="T19" i="77"/>
  <c r="P19" i="77"/>
  <c r="O19" i="77"/>
  <c r="K19" i="77"/>
  <c r="J19" i="77"/>
  <c r="F19" i="77"/>
  <c r="E19" i="77"/>
  <c r="AM18" i="77"/>
  <c r="D18" i="76" s="1"/>
  <c r="AL18" i="77"/>
  <c r="C18" i="76" s="1"/>
  <c r="AK18" i="77"/>
  <c r="AN18" i="77" s="1"/>
  <c r="AJ18" i="77"/>
  <c r="AI18" i="77"/>
  <c r="AE18" i="77"/>
  <c r="AD18" i="77"/>
  <c r="Z18" i="77"/>
  <c r="Y18" i="77"/>
  <c r="U18" i="77"/>
  <c r="T18" i="77"/>
  <c r="P18" i="77"/>
  <c r="O18" i="77"/>
  <c r="K18" i="77"/>
  <c r="J18" i="77"/>
  <c r="F18" i="77"/>
  <c r="E18" i="77"/>
  <c r="AM17" i="77"/>
  <c r="AL17" i="77"/>
  <c r="C17" i="76" s="1"/>
  <c r="AK17" i="77"/>
  <c r="AJ17" i="77"/>
  <c r="AI17" i="77"/>
  <c r="AE17" i="77"/>
  <c r="AD17" i="77"/>
  <c r="Z17" i="77"/>
  <c r="Y17" i="77"/>
  <c r="U17" i="77"/>
  <c r="T17" i="77"/>
  <c r="P17" i="77"/>
  <c r="O17" i="77"/>
  <c r="K17" i="77"/>
  <c r="J17" i="77"/>
  <c r="F17" i="77"/>
  <c r="E17" i="77"/>
  <c r="AM16" i="77"/>
  <c r="AL16" i="77"/>
  <c r="C16" i="76" s="1"/>
  <c r="AK16" i="77"/>
  <c r="B16" i="76" s="1"/>
  <c r="AJ16" i="77"/>
  <c r="AI16" i="77"/>
  <c r="AE16" i="77"/>
  <c r="AD16" i="77"/>
  <c r="Z16" i="77"/>
  <c r="Y16" i="77"/>
  <c r="U16" i="77"/>
  <c r="T16" i="77"/>
  <c r="P16" i="77"/>
  <c r="O16" i="77"/>
  <c r="K16" i="77"/>
  <c r="J16" i="77"/>
  <c r="F16" i="77"/>
  <c r="E16" i="77"/>
  <c r="AM15" i="77"/>
  <c r="AL15" i="77"/>
  <c r="AK15" i="77"/>
  <c r="AJ15" i="77"/>
  <c r="AI15" i="77"/>
  <c r="AE15" i="77"/>
  <c r="AD15" i="77"/>
  <c r="Z15" i="77"/>
  <c r="Y15" i="77"/>
  <c r="U15" i="77"/>
  <c r="T15" i="77"/>
  <c r="P15" i="77"/>
  <c r="O15" i="77"/>
  <c r="K15" i="77"/>
  <c r="J15" i="77"/>
  <c r="F15" i="77"/>
  <c r="E15" i="77"/>
  <c r="AM14" i="77"/>
  <c r="AL14" i="77"/>
  <c r="AK14" i="77"/>
  <c r="B14" i="76" s="1"/>
  <c r="AJ14" i="77"/>
  <c r="AI14" i="77"/>
  <c r="AE14" i="77"/>
  <c r="AD14" i="77"/>
  <c r="Z14" i="77"/>
  <c r="Y14" i="77"/>
  <c r="U14" i="77"/>
  <c r="T14" i="77"/>
  <c r="P14" i="77"/>
  <c r="O14" i="77"/>
  <c r="K14" i="77"/>
  <c r="J14" i="77"/>
  <c r="F14" i="77"/>
  <c r="E14" i="77"/>
  <c r="AM13" i="77"/>
  <c r="D13" i="76" s="1"/>
  <c r="AL13" i="77"/>
  <c r="AK13" i="77"/>
  <c r="B13" i="76" s="1"/>
  <c r="AJ13" i="77"/>
  <c r="AI13" i="77"/>
  <c r="AE13" i="77"/>
  <c r="AD13" i="77"/>
  <c r="Z13" i="77"/>
  <c r="Y13" i="77"/>
  <c r="U13" i="77"/>
  <c r="T13" i="77"/>
  <c r="P13" i="77"/>
  <c r="O13" i="77"/>
  <c r="K13" i="77"/>
  <c r="J13" i="77"/>
  <c r="F13" i="77"/>
  <c r="E13" i="77"/>
  <c r="AM12" i="77"/>
  <c r="AL12" i="77"/>
  <c r="AO12" i="77" s="1"/>
  <c r="AK12" i="77"/>
  <c r="B12" i="76" s="1"/>
  <c r="AJ12" i="77"/>
  <c r="AI12" i="77"/>
  <c r="AE12" i="77"/>
  <c r="AD12" i="77"/>
  <c r="Z12" i="77"/>
  <c r="Y12" i="77"/>
  <c r="U12" i="77"/>
  <c r="T12" i="77"/>
  <c r="P12" i="77"/>
  <c r="O12" i="77"/>
  <c r="K12" i="77"/>
  <c r="J12" i="77"/>
  <c r="F12" i="77"/>
  <c r="E12" i="77"/>
  <c r="AM11" i="77"/>
  <c r="AL11" i="77"/>
  <c r="AK11" i="77"/>
  <c r="B11" i="76" s="1"/>
  <c r="AJ11" i="77"/>
  <c r="AI11" i="77"/>
  <c r="AE11" i="77"/>
  <c r="AD11" i="77"/>
  <c r="Z11" i="77"/>
  <c r="Y11" i="77"/>
  <c r="U11" i="77"/>
  <c r="T11" i="77"/>
  <c r="P11" i="77"/>
  <c r="O11" i="77"/>
  <c r="K11" i="77"/>
  <c r="J11" i="77"/>
  <c r="F11" i="77"/>
  <c r="E11" i="77"/>
  <c r="AM10" i="77"/>
  <c r="D10" i="76" s="1"/>
  <c r="AL10" i="77"/>
  <c r="AK10" i="77"/>
  <c r="B10" i="76" s="1"/>
  <c r="AJ10" i="77"/>
  <c r="AI10" i="77"/>
  <c r="AE10" i="77"/>
  <c r="AD10" i="77"/>
  <c r="Z10" i="77"/>
  <c r="Y10" i="77"/>
  <c r="U10" i="77"/>
  <c r="T10" i="77"/>
  <c r="P10" i="77"/>
  <c r="O10" i="77"/>
  <c r="K10" i="77"/>
  <c r="J10" i="77"/>
  <c r="F10" i="77"/>
  <c r="E10" i="77"/>
  <c r="AM9" i="77"/>
  <c r="AL9" i="77"/>
  <c r="AK9" i="77"/>
  <c r="B9" i="76" s="1"/>
  <c r="AJ9" i="77"/>
  <c r="AI9" i="77"/>
  <c r="AE9" i="77"/>
  <c r="AD9" i="77"/>
  <c r="Z9" i="77"/>
  <c r="Y9" i="77"/>
  <c r="U9" i="77"/>
  <c r="T9" i="77"/>
  <c r="P9" i="77"/>
  <c r="O9" i="77"/>
  <c r="K9" i="77"/>
  <c r="J9" i="77"/>
  <c r="F9" i="77"/>
  <c r="E9" i="77"/>
  <c r="AM8" i="77"/>
  <c r="AL8" i="77"/>
  <c r="C8" i="76" s="1"/>
  <c r="AK8" i="77"/>
  <c r="B8" i="76" s="1"/>
  <c r="AJ8" i="77"/>
  <c r="AI8" i="77"/>
  <c r="AE8" i="77"/>
  <c r="AD8" i="77"/>
  <c r="Z8" i="77"/>
  <c r="Y8" i="77"/>
  <c r="U8" i="77"/>
  <c r="T8" i="77"/>
  <c r="P8" i="77"/>
  <c r="O8" i="77"/>
  <c r="K8" i="77"/>
  <c r="J8" i="77"/>
  <c r="F8" i="77"/>
  <c r="E8" i="77"/>
  <c r="AM7" i="77"/>
  <c r="D7" i="76" s="1"/>
  <c r="AL7" i="77"/>
  <c r="C7" i="76" s="1"/>
  <c r="AK7" i="77"/>
  <c r="B7" i="76" s="1"/>
  <c r="AJ7" i="77"/>
  <c r="AI7" i="77"/>
  <c r="AE7" i="77"/>
  <c r="AD7" i="77"/>
  <c r="Z7" i="77"/>
  <c r="Y7" i="77"/>
  <c r="U7" i="77"/>
  <c r="T7" i="77"/>
  <c r="P7" i="77"/>
  <c r="O7" i="77"/>
  <c r="K7" i="77"/>
  <c r="J7" i="77"/>
  <c r="F7" i="77"/>
  <c r="E7" i="77"/>
  <c r="AM6" i="77"/>
  <c r="D6" i="76" s="1"/>
  <c r="AL6" i="77"/>
  <c r="C6" i="76" s="1"/>
  <c r="AK6" i="77"/>
  <c r="B6" i="76" s="1"/>
  <c r="AJ6" i="77"/>
  <c r="AI6" i="77"/>
  <c r="AE6" i="77"/>
  <c r="AD6" i="77"/>
  <c r="Z6" i="77"/>
  <c r="Y6" i="77"/>
  <c r="U6" i="77"/>
  <c r="T6" i="77"/>
  <c r="P6" i="77"/>
  <c r="O6" i="77"/>
  <c r="K6" i="77"/>
  <c r="J6" i="77"/>
  <c r="F6" i="77"/>
  <c r="E6" i="77"/>
  <c r="AM5" i="77"/>
  <c r="AL5" i="77"/>
  <c r="AK5" i="77"/>
  <c r="AJ5" i="77"/>
  <c r="AI5" i="77"/>
  <c r="AE5" i="77"/>
  <c r="AD5" i="77"/>
  <c r="Z5" i="77"/>
  <c r="Y5" i="77"/>
  <c r="U5" i="77"/>
  <c r="T5" i="77"/>
  <c r="P5" i="77"/>
  <c r="O5" i="77"/>
  <c r="K5" i="77"/>
  <c r="J5" i="77"/>
  <c r="F5" i="77"/>
  <c r="E5" i="77"/>
  <c r="D22" i="76"/>
  <c r="F22" i="76" s="1"/>
  <c r="C22" i="76"/>
  <c r="B21" i="76"/>
  <c r="B18" i="76"/>
  <c r="D17" i="76"/>
  <c r="B17" i="76"/>
  <c r="D16" i="76"/>
  <c r="F16" i="76" s="1"/>
  <c r="B15" i="76"/>
  <c r="D14" i="76"/>
  <c r="D12" i="76"/>
  <c r="D9" i="76"/>
  <c r="F9" i="76" s="1"/>
  <c r="C9" i="76"/>
  <c r="E9" i="76" s="1"/>
  <c r="D5" i="76"/>
  <c r="C5" i="76"/>
  <c r="AO88" i="75"/>
  <c r="F87" i="74" s="1"/>
  <c r="AN88" i="75"/>
  <c r="AM88" i="75"/>
  <c r="AB88" i="75"/>
  <c r="AA88" i="75"/>
  <c r="AO87" i="75"/>
  <c r="AN87" i="75"/>
  <c r="AM87" i="75"/>
  <c r="D86" i="74" s="1"/>
  <c r="AO86" i="75"/>
  <c r="F85" i="74" s="1"/>
  <c r="AN86" i="75"/>
  <c r="AP86" i="75" s="1"/>
  <c r="AM86" i="75"/>
  <c r="AO85" i="75"/>
  <c r="AN85" i="75"/>
  <c r="AM85" i="75"/>
  <c r="D84" i="74" s="1"/>
  <c r="AO84" i="75"/>
  <c r="F83" i="74" s="1"/>
  <c r="H83" i="74" s="1"/>
  <c r="AN84" i="75"/>
  <c r="E83" i="74" s="1"/>
  <c r="AM84" i="75"/>
  <c r="AP84" i="75" s="1"/>
  <c r="AO83" i="75"/>
  <c r="AN83" i="75"/>
  <c r="E82" i="74" s="1"/>
  <c r="AM83" i="75"/>
  <c r="AO82" i="75"/>
  <c r="AN82" i="75"/>
  <c r="AM82" i="75"/>
  <c r="D81" i="74" s="1"/>
  <c r="AO81" i="75"/>
  <c r="F80" i="74" s="1"/>
  <c r="AN81" i="75"/>
  <c r="E80" i="74" s="1"/>
  <c r="AM81" i="75"/>
  <c r="D80" i="74" s="1"/>
  <c r="AO80" i="75"/>
  <c r="F79" i="74" s="1"/>
  <c r="AN80" i="75"/>
  <c r="AM80" i="75"/>
  <c r="D79" i="74" s="1"/>
  <c r="AO79" i="75"/>
  <c r="F78" i="74" s="1"/>
  <c r="AN79" i="75"/>
  <c r="AQ79" i="75" s="1"/>
  <c r="AM79" i="75"/>
  <c r="AO78" i="75"/>
  <c r="F77" i="74" s="1"/>
  <c r="AN78" i="75"/>
  <c r="AQ78" i="75" s="1"/>
  <c r="AM78" i="75"/>
  <c r="D77" i="74" s="1"/>
  <c r="AO77" i="75"/>
  <c r="AN77" i="75"/>
  <c r="AM77" i="75"/>
  <c r="AO76" i="75"/>
  <c r="AN76" i="75"/>
  <c r="AQ76" i="75" s="1"/>
  <c r="AM76" i="75"/>
  <c r="D75" i="74" s="1"/>
  <c r="AO75" i="75"/>
  <c r="AN75" i="75"/>
  <c r="E74" i="74" s="1"/>
  <c r="AM75" i="75"/>
  <c r="D74" i="74" s="1"/>
  <c r="AO74" i="75"/>
  <c r="AN74" i="75"/>
  <c r="AM74" i="75"/>
  <c r="D73" i="74" s="1"/>
  <c r="AO73" i="75"/>
  <c r="F72" i="74" s="1"/>
  <c r="AN73" i="75"/>
  <c r="E72" i="74" s="1"/>
  <c r="AM73" i="75"/>
  <c r="AO72" i="75"/>
  <c r="AN72" i="75"/>
  <c r="AM72" i="75"/>
  <c r="D71" i="74" s="1"/>
  <c r="AO71" i="75"/>
  <c r="F70" i="74" s="1"/>
  <c r="AN71" i="75"/>
  <c r="AQ71" i="75" s="1"/>
  <c r="AM71" i="75"/>
  <c r="D70" i="74" s="1"/>
  <c r="AO70" i="75"/>
  <c r="AN70" i="75"/>
  <c r="AM70" i="75"/>
  <c r="D69" i="74" s="1"/>
  <c r="AO69" i="75"/>
  <c r="AN69" i="75"/>
  <c r="AM69" i="75"/>
  <c r="D68" i="74" s="1"/>
  <c r="AO68" i="75"/>
  <c r="F67" i="74" s="1"/>
  <c r="AN68" i="75"/>
  <c r="E67" i="74" s="1"/>
  <c r="AM68" i="75"/>
  <c r="D67" i="74" s="1"/>
  <c r="AO67" i="75"/>
  <c r="AN67" i="75"/>
  <c r="AM67" i="75"/>
  <c r="AO66" i="75"/>
  <c r="AN66" i="75"/>
  <c r="E65" i="74" s="1"/>
  <c r="AM66" i="75"/>
  <c r="AO65" i="75"/>
  <c r="F64" i="74" s="1"/>
  <c r="AN65" i="75"/>
  <c r="E64" i="74" s="1"/>
  <c r="AM65" i="75"/>
  <c r="D64" i="74" s="1"/>
  <c r="AO64" i="75"/>
  <c r="F63" i="74" s="1"/>
  <c r="AN64" i="75"/>
  <c r="AM64" i="75"/>
  <c r="D63" i="74" s="1"/>
  <c r="AO63" i="75"/>
  <c r="F62" i="74" s="1"/>
  <c r="AN63" i="75"/>
  <c r="E62" i="74" s="1"/>
  <c r="AM63" i="75"/>
  <c r="D62" i="74" s="1"/>
  <c r="AO62" i="75"/>
  <c r="F61" i="74" s="1"/>
  <c r="AN62" i="75"/>
  <c r="AM62" i="75"/>
  <c r="AO61" i="75"/>
  <c r="F60" i="74" s="1"/>
  <c r="AN61" i="75"/>
  <c r="E60" i="74" s="1"/>
  <c r="AM61" i="75"/>
  <c r="D60" i="74" s="1"/>
  <c r="AO60" i="75"/>
  <c r="AN60" i="75"/>
  <c r="E59" i="74" s="1"/>
  <c r="AM60" i="75"/>
  <c r="AO59" i="75"/>
  <c r="AN59" i="75"/>
  <c r="AM59" i="75"/>
  <c r="AO58" i="75"/>
  <c r="AN58" i="75"/>
  <c r="AM58" i="75"/>
  <c r="AO57" i="75"/>
  <c r="AN57" i="75"/>
  <c r="AM57" i="75"/>
  <c r="AP57" i="75" s="1"/>
  <c r="AO56" i="75"/>
  <c r="AN56" i="75"/>
  <c r="E55" i="74" s="1"/>
  <c r="AM56" i="75"/>
  <c r="D55" i="74" s="1"/>
  <c r="AO55" i="75"/>
  <c r="F54" i="74" s="1"/>
  <c r="AN55" i="75"/>
  <c r="E54" i="74" s="1"/>
  <c r="AM55" i="75"/>
  <c r="AP55" i="75" s="1"/>
  <c r="AO54" i="75"/>
  <c r="F53" i="74" s="1"/>
  <c r="AN54" i="75"/>
  <c r="AM54" i="75"/>
  <c r="D53" i="74" s="1"/>
  <c r="AO53" i="75"/>
  <c r="AN53" i="75"/>
  <c r="E52" i="74" s="1"/>
  <c r="AM53" i="75"/>
  <c r="D52" i="74" s="1"/>
  <c r="AO52" i="75"/>
  <c r="F51" i="74" s="1"/>
  <c r="AN52" i="75"/>
  <c r="AM52" i="75"/>
  <c r="D51" i="74" s="1"/>
  <c r="AO51" i="75"/>
  <c r="AN51" i="75"/>
  <c r="AM51" i="75"/>
  <c r="D50" i="74" s="1"/>
  <c r="AO50" i="75"/>
  <c r="F49" i="74" s="1"/>
  <c r="AN50" i="75"/>
  <c r="AQ50" i="75" s="1"/>
  <c r="AM50" i="75"/>
  <c r="D49" i="74" s="1"/>
  <c r="AO49" i="75"/>
  <c r="AN49" i="75"/>
  <c r="AM49" i="75"/>
  <c r="D48" i="74" s="1"/>
  <c r="AO48" i="75"/>
  <c r="F47" i="74" s="1"/>
  <c r="AN48" i="75"/>
  <c r="AM48" i="75"/>
  <c r="D47" i="74" s="1"/>
  <c r="AO47" i="75"/>
  <c r="AN47" i="75"/>
  <c r="AM47" i="75"/>
  <c r="D46" i="74" s="1"/>
  <c r="AO46" i="75"/>
  <c r="AN46" i="75"/>
  <c r="AM46" i="75"/>
  <c r="D45" i="74" s="1"/>
  <c r="AO45" i="75"/>
  <c r="F44" i="74" s="1"/>
  <c r="AN45" i="75"/>
  <c r="AM45" i="75"/>
  <c r="D44" i="74" s="1"/>
  <c r="AO44" i="75"/>
  <c r="AN44" i="75"/>
  <c r="AM44" i="75"/>
  <c r="D43" i="74" s="1"/>
  <c r="AO43" i="75"/>
  <c r="F42" i="74" s="1"/>
  <c r="AN43" i="75"/>
  <c r="E42" i="74" s="1"/>
  <c r="AM43" i="75"/>
  <c r="D42" i="74" s="1"/>
  <c r="AO42" i="75"/>
  <c r="F41" i="74" s="1"/>
  <c r="AN42" i="75"/>
  <c r="AM42" i="75"/>
  <c r="D41" i="74" s="1"/>
  <c r="AO41" i="75"/>
  <c r="AN41" i="75"/>
  <c r="AM41" i="75"/>
  <c r="D40" i="74" s="1"/>
  <c r="AO40" i="75"/>
  <c r="F39" i="74" s="1"/>
  <c r="AN40" i="75"/>
  <c r="AM40" i="75"/>
  <c r="D39" i="74" s="1"/>
  <c r="AO39" i="75"/>
  <c r="AN39" i="75"/>
  <c r="AM39" i="75"/>
  <c r="D38" i="74" s="1"/>
  <c r="AO38" i="75"/>
  <c r="F37" i="74" s="1"/>
  <c r="AN38" i="75"/>
  <c r="E37" i="74" s="1"/>
  <c r="AM38" i="75"/>
  <c r="D37" i="74" s="1"/>
  <c r="AO37" i="75"/>
  <c r="F36" i="74" s="1"/>
  <c r="AN37" i="75"/>
  <c r="E36" i="74" s="1"/>
  <c r="AM37" i="75"/>
  <c r="D36" i="74" s="1"/>
  <c r="AO36" i="75"/>
  <c r="F35" i="74" s="1"/>
  <c r="AN36" i="75"/>
  <c r="E35" i="74" s="1"/>
  <c r="AM36" i="75"/>
  <c r="AO35" i="75"/>
  <c r="AN35" i="75"/>
  <c r="AM35" i="75"/>
  <c r="AO34" i="75"/>
  <c r="F33" i="74" s="1"/>
  <c r="AN34" i="75"/>
  <c r="E33" i="74" s="1"/>
  <c r="AM34" i="75"/>
  <c r="D33" i="74" s="1"/>
  <c r="AO33" i="75"/>
  <c r="F32" i="74" s="1"/>
  <c r="AN33" i="75"/>
  <c r="E32" i="74" s="1"/>
  <c r="AM33" i="75"/>
  <c r="D32" i="74" s="1"/>
  <c r="AO32" i="75"/>
  <c r="F31" i="74" s="1"/>
  <c r="AN32" i="75"/>
  <c r="AM32" i="75"/>
  <c r="D31" i="74" s="1"/>
  <c r="AO31" i="75"/>
  <c r="F30" i="74" s="1"/>
  <c r="AN31" i="75"/>
  <c r="AM31" i="75"/>
  <c r="AO30" i="75"/>
  <c r="AN30" i="75"/>
  <c r="AM30" i="75"/>
  <c r="AO29" i="75"/>
  <c r="F28" i="74" s="1"/>
  <c r="AN29" i="75"/>
  <c r="AM29" i="75"/>
  <c r="D28" i="74" s="1"/>
  <c r="AO28" i="75"/>
  <c r="F27" i="74" s="1"/>
  <c r="AN28" i="75"/>
  <c r="E27" i="74" s="1"/>
  <c r="AM28" i="75"/>
  <c r="D27" i="74" s="1"/>
  <c r="AO27" i="75"/>
  <c r="F26" i="74" s="1"/>
  <c r="AN27" i="75"/>
  <c r="E26" i="74" s="1"/>
  <c r="AM27" i="75"/>
  <c r="D26" i="74" s="1"/>
  <c r="AO26" i="75"/>
  <c r="AN26" i="75"/>
  <c r="E25" i="74" s="1"/>
  <c r="AM26" i="75"/>
  <c r="AP26" i="75" s="1"/>
  <c r="AO25" i="75"/>
  <c r="AN25" i="75"/>
  <c r="E24" i="74" s="1"/>
  <c r="AM25" i="75"/>
  <c r="D24" i="74" s="1"/>
  <c r="AO24" i="75"/>
  <c r="AN24" i="75"/>
  <c r="AM24" i="75"/>
  <c r="D23" i="74" s="1"/>
  <c r="AO23" i="75"/>
  <c r="AN23" i="75"/>
  <c r="AM23" i="75"/>
  <c r="AO22" i="75"/>
  <c r="F22" i="74" s="1"/>
  <c r="AN22" i="75"/>
  <c r="E22" i="74" s="1"/>
  <c r="AM22" i="75"/>
  <c r="D22" i="74" s="1"/>
  <c r="AO21" i="75"/>
  <c r="F21" i="74" s="1"/>
  <c r="AN21" i="75"/>
  <c r="E21" i="74" s="1"/>
  <c r="AM21" i="75"/>
  <c r="D21" i="74" s="1"/>
  <c r="AO20" i="75"/>
  <c r="F20" i="74" s="1"/>
  <c r="AN20" i="75"/>
  <c r="AM20" i="75"/>
  <c r="D20" i="74" s="1"/>
  <c r="AO19" i="75"/>
  <c r="F19" i="74" s="1"/>
  <c r="AN19" i="75"/>
  <c r="E19" i="74" s="1"/>
  <c r="AM19" i="75"/>
  <c r="D19" i="74" s="1"/>
  <c r="AO18" i="75"/>
  <c r="F18" i="74" s="1"/>
  <c r="AN18" i="75"/>
  <c r="AM18" i="75"/>
  <c r="D18" i="74" s="1"/>
  <c r="AO17" i="75"/>
  <c r="F17" i="74" s="1"/>
  <c r="AN17" i="75"/>
  <c r="E17" i="74" s="1"/>
  <c r="AM17" i="75"/>
  <c r="D17" i="74" s="1"/>
  <c r="AO16" i="75"/>
  <c r="AN16" i="75"/>
  <c r="E16" i="74" s="1"/>
  <c r="AM16" i="75"/>
  <c r="D16" i="74" s="1"/>
  <c r="AO15" i="75"/>
  <c r="F15" i="74" s="1"/>
  <c r="AN15" i="75"/>
  <c r="E15" i="74" s="1"/>
  <c r="AM15" i="75"/>
  <c r="AO14" i="75"/>
  <c r="AN14" i="75"/>
  <c r="AM14" i="75"/>
  <c r="AO13" i="75"/>
  <c r="F13" i="74" s="1"/>
  <c r="AN13" i="75"/>
  <c r="E13" i="74" s="1"/>
  <c r="AM13" i="75"/>
  <c r="D13" i="74" s="1"/>
  <c r="AO12" i="75"/>
  <c r="F12" i="74" s="1"/>
  <c r="AN12" i="75"/>
  <c r="E12" i="74" s="1"/>
  <c r="AM12" i="75"/>
  <c r="D12" i="74" s="1"/>
  <c r="AO11" i="75"/>
  <c r="AN11" i="75"/>
  <c r="E11" i="74" s="1"/>
  <c r="AM11" i="75"/>
  <c r="D11" i="74" s="1"/>
  <c r="AO10" i="75"/>
  <c r="F10" i="74" s="1"/>
  <c r="AN10" i="75"/>
  <c r="AM10" i="75"/>
  <c r="D10" i="74" s="1"/>
  <c r="AO9" i="75"/>
  <c r="AN9" i="75"/>
  <c r="AM9" i="75"/>
  <c r="D9" i="74" s="1"/>
  <c r="AO8" i="75"/>
  <c r="F8" i="74" s="1"/>
  <c r="AN8" i="75"/>
  <c r="E8" i="74" s="1"/>
  <c r="AM8" i="75"/>
  <c r="D8" i="74" s="1"/>
  <c r="AO7" i="75"/>
  <c r="F7" i="74" s="1"/>
  <c r="AN7" i="75"/>
  <c r="E7" i="74" s="1"/>
  <c r="AM7" i="75"/>
  <c r="D7" i="74" s="1"/>
  <c r="F81" i="74"/>
  <c r="E81" i="74"/>
  <c r="G81" i="74" s="1"/>
  <c r="D78" i="74"/>
  <c r="F76" i="74"/>
  <c r="E76" i="74"/>
  <c r="D76" i="74"/>
  <c r="F75" i="74"/>
  <c r="D72" i="74"/>
  <c r="F71" i="74"/>
  <c r="D61" i="74"/>
  <c r="D59" i="74"/>
  <c r="E58" i="74"/>
  <c r="D57" i="74"/>
  <c r="E56" i="74"/>
  <c r="D30" i="74"/>
  <c r="F29" i="74"/>
  <c r="H29" i="74" s="1"/>
  <c r="E29" i="74"/>
  <c r="D29" i="74"/>
  <c r="E20" i="74"/>
  <c r="G20" i="74" s="1"/>
  <c r="E18" i="74"/>
  <c r="D15" i="74"/>
  <c r="F14" i="74"/>
  <c r="E14" i="74"/>
  <c r="D14" i="74"/>
  <c r="G14" i="74" s="1"/>
  <c r="H12" i="74"/>
  <c r="E10" i="74"/>
  <c r="F9" i="74"/>
  <c r="F6" i="74"/>
  <c r="H6" i="74" s="1"/>
  <c r="E6" i="74"/>
  <c r="G6" i="74" s="1"/>
  <c r="D6" i="74"/>
  <c r="AH69" i="73"/>
  <c r="AE69" i="73"/>
  <c r="AD69" i="73"/>
  <c r="AA69" i="73"/>
  <c r="Z69" i="73"/>
  <c r="W69" i="73"/>
  <c r="V69" i="73"/>
  <c r="S69" i="73"/>
  <c r="R69" i="73"/>
  <c r="O69" i="73"/>
  <c r="N69" i="73"/>
  <c r="J69" i="73"/>
  <c r="G69" i="73"/>
  <c r="F69" i="73"/>
  <c r="AG68" i="73"/>
  <c r="E68" i="72" s="1"/>
  <c r="AF68" i="73"/>
  <c r="D68" i="72" s="1"/>
  <c r="AG67" i="73"/>
  <c r="AI67" i="73" s="1"/>
  <c r="G67" i="72" s="1"/>
  <c r="AF67" i="73"/>
  <c r="AG66" i="73"/>
  <c r="AF66" i="73"/>
  <c r="AG65" i="73"/>
  <c r="E65" i="72" s="1"/>
  <c r="AF65" i="73"/>
  <c r="D65" i="72" s="1"/>
  <c r="AG64" i="73"/>
  <c r="E64" i="72" s="1"/>
  <c r="AF64" i="73"/>
  <c r="D64" i="72" s="1"/>
  <c r="AG63" i="73"/>
  <c r="E63" i="72" s="1"/>
  <c r="AF63" i="73"/>
  <c r="D63" i="72" s="1"/>
  <c r="AG62" i="73"/>
  <c r="E62" i="72" s="1"/>
  <c r="AF62" i="73"/>
  <c r="D62" i="72" s="1"/>
  <c r="AG61" i="73"/>
  <c r="E61" i="72" s="1"/>
  <c r="AF61" i="73"/>
  <c r="AI61" i="73" s="1"/>
  <c r="G61" i="72" s="1"/>
  <c r="K61" i="73"/>
  <c r="AG60" i="73"/>
  <c r="E60" i="72" s="1"/>
  <c r="AF60" i="73"/>
  <c r="K60" i="73"/>
  <c r="AG59" i="73"/>
  <c r="E59" i="72" s="1"/>
  <c r="AF59" i="73"/>
  <c r="D59" i="72" s="1"/>
  <c r="K59" i="73"/>
  <c r="AG58" i="73"/>
  <c r="E58" i="72" s="1"/>
  <c r="AF58" i="73"/>
  <c r="D58" i="72" s="1"/>
  <c r="K58" i="73"/>
  <c r="AG57" i="73"/>
  <c r="E57" i="72" s="1"/>
  <c r="AF57" i="73"/>
  <c r="AI57" i="73" s="1"/>
  <c r="G57" i="72" s="1"/>
  <c r="K57" i="73"/>
  <c r="AG56" i="73"/>
  <c r="E56" i="72" s="1"/>
  <c r="AF56" i="73"/>
  <c r="D56" i="72" s="1"/>
  <c r="K56" i="73"/>
  <c r="K69" i="73" s="1"/>
  <c r="AG55" i="73"/>
  <c r="E55" i="72" s="1"/>
  <c r="AF55" i="73"/>
  <c r="D55" i="72" s="1"/>
  <c r="AG54" i="73"/>
  <c r="E54" i="72" s="1"/>
  <c r="AF54" i="73"/>
  <c r="AI54" i="73" s="1"/>
  <c r="G54" i="72" s="1"/>
  <c r="AG53" i="73"/>
  <c r="E53" i="72" s="1"/>
  <c r="AF53" i="73"/>
  <c r="D53" i="72" s="1"/>
  <c r="K53" i="73"/>
  <c r="AG52" i="73"/>
  <c r="E52" i="72" s="1"/>
  <c r="AF52" i="73"/>
  <c r="D52" i="72" s="1"/>
  <c r="AG51" i="73"/>
  <c r="E51" i="72" s="1"/>
  <c r="AF51" i="73"/>
  <c r="D51" i="72" s="1"/>
  <c r="AG50" i="73"/>
  <c r="E50" i="72" s="1"/>
  <c r="AF50" i="73"/>
  <c r="D50" i="72" s="1"/>
  <c r="AG49" i="73"/>
  <c r="E49" i="72" s="1"/>
  <c r="AF49" i="73"/>
  <c r="AG48" i="73"/>
  <c r="E48" i="72" s="1"/>
  <c r="AF48" i="73"/>
  <c r="D48" i="72" s="1"/>
  <c r="AG47" i="73"/>
  <c r="E47" i="72" s="1"/>
  <c r="AF47" i="73"/>
  <c r="D47" i="72" s="1"/>
  <c r="AG46" i="73"/>
  <c r="E46" i="72" s="1"/>
  <c r="AF46" i="73"/>
  <c r="AI46" i="73" s="1"/>
  <c r="G46" i="72" s="1"/>
  <c r="AG45" i="73"/>
  <c r="E45" i="72" s="1"/>
  <c r="AF45" i="73"/>
  <c r="D45" i="72" s="1"/>
  <c r="AG44" i="73"/>
  <c r="AF44" i="73"/>
  <c r="D44" i="72" s="1"/>
  <c r="AG43" i="73"/>
  <c r="E43" i="72" s="1"/>
  <c r="AF43" i="73"/>
  <c r="AI43" i="73" s="1"/>
  <c r="G43" i="72" s="1"/>
  <c r="AG42" i="73"/>
  <c r="E42" i="72" s="1"/>
  <c r="AF42" i="73"/>
  <c r="AG41" i="73"/>
  <c r="AF41" i="73"/>
  <c r="D41" i="72" s="1"/>
  <c r="AG40" i="73"/>
  <c r="E40" i="72" s="1"/>
  <c r="AF40" i="73"/>
  <c r="AG39" i="73"/>
  <c r="E39" i="72" s="1"/>
  <c r="AF39" i="73"/>
  <c r="D39" i="72" s="1"/>
  <c r="AG38" i="73"/>
  <c r="E38" i="72" s="1"/>
  <c r="AF38" i="73"/>
  <c r="D38" i="72" s="1"/>
  <c r="AG37" i="73"/>
  <c r="E37" i="72" s="1"/>
  <c r="AF37" i="73"/>
  <c r="D37" i="72" s="1"/>
  <c r="AG36" i="73"/>
  <c r="E36" i="72" s="1"/>
  <c r="AF36" i="73"/>
  <c r="D36" i="72" s="1"/>
  <c r="AG35" i="73"/>
  <c r="E35" i="72" s="1"/>
  <c r="AF35" i="73"/>
  <c r="D35" i="72" s="1"/>
  <c r="AG34" i="73"/>
  <c r="E34" i="72" s="1"/>
  <c r="AF34" i="73"/>
  <c r="AI34" i="73" s="1"/>
  <c r="G34" i="72" s="1"/>
  <c r="AG33" i="73"/>
  <c r="E33" i="72" s="1"/>
  <c r="AF33" i="73"/>
  <c r="D33" i="72" s="1"/>
  <c r="AG32" i="73"/>
  <c r="E32" i="72" s="1"/>
  <c r="AF32" i="73"/>
  <c r="D32" i="72" s="1"/>
  <c r="AG31" i="73"/>
  <c r="E31" i="72" s="1"/>
  <c r="AF31" i="73"/>
  <c r="AI31" i="73" s="1"/>
  <c r="G31" i="72" s="1"/>
  <c r="AG30" i="73"/>
  <c r="E30" i="72" s="1"/>
  <c r="AF30" i="73"/>
  <c r="D30" i="72" s="1"/>
  <c r="AG29" i="73"/>
  <c r="E29" i="72" s="1"/>
  <c r="AF29" i="73"/>
  <c r="D29" i="72" s="1"/>
  <c r="AG28" i="73"/>
  <c r="E28" i="72" s="1"/>
  <c r="AF28" i="73"/>
  <c r="D28" i="72" s="1"/>
  <c r="AG27" i="73"/>
  <c r="E27" i="72" s="1"/>
  <c r="AF27" i="73"/>
  <c r="D27" i="72" s="1"/>
  <c r="AG26" i="73"/>
  <c r="AF26" i="73"/>
  <c r="D26" i="72" s="1"/>
  <c r="AG25" i="73"/>
  <c r="E25" i="72" s="1"/>
  <c r="AF25" i="73"/>
  <c r="D25" i="72" s="1"/>
  <c r="AG24" i="73"/>
  <c r="E24" i="72" s="1"/>
  <c r="AF24" i="73"/>
  <c r="D24" i="72" s="1"/>
  <c r="AG23" i="73"/>
  <c r="E23" i="72" s="1"/>
  <c r="AF23" i="73"/>
  <c r="D23" i="72" s="1"/>
  <c r="AG22" i="73"/>
  <c r="AF22" i="73"/>
  <c r="AI22" i="73" s="1"/>
  <c r="G22" i="72" s="1"/>
  <c r="AG21" i="73"/>
  <c r="E21" i="72" s="1"/>
  <c r="AF21" i="73"/>
  <c r="AG20" i="73"/>
  <c r="E20" i="72" s="1"/>
  <c r="AF20" i="73"/>
  <c r="D20" i="72" s="1"/>
  <c r="AG19" i="73"/>
  <c r="E19" i="72" s="1"/>
  <c r="AF19" i="73"/>
  <c r="D19" i="72" s="1"/>
  <c r="AG18" i="73"/>
  <c r="E18" i="72" s="1"/>
  <c r="AF18" i="73"/>
  <c r="D18" i="72" s="1"/>
  <c r="AG17" i="73"/>
  <c r="E17" i="72" s="1"/>
  <c r="AF17" i="73"/>
  <c r="D17" i="72" s="1"/>
  <c r="AG16" i="73"/>
  <c r="E16" i="72" s="1"/>
  <c r="AF16" i="73"/>
  <c r="D16" i="72" s="1"/>
  <c r="AG15" i="73"/>
  <c r="E15" i="72" s="1"/>
  <c r="AF15" i="73"/>
  <c r="D15" i="72" s="1"/>
  <c r="AG14" i="73"/>
  <c r="E14" i="72" s="1"/>
  <c r="AF14" i="73"/>
  <c r="G14" i="72" s="1"/>
  <c r="AG13" i="73"/>
  <c r="E13" i="72" s="1"/>
  <c r="AF13" i="73"/>
  <c r="AG12" i="73"/>
  <c r="E12" i="72" s="1"/>
  <c r="AF12" i="73"/>
  <c r="D12" i="72" s="1"/>
  <c r="AG11" i="73"/>
  <c r="E11" i="72" s="1"/>
  <c r="AF11" i="73"/>
  <c r="D11" i="72" s="1"/>
  <c r="AG10" i="73"/>
  <c r="E10" i="72" s="1"/>
  <c r="AF10" i="73"/>
  <c r="D10" i="72" s="1"/>
  <c r="AG9" i="73"/>
  <c r="E9" i="72" s="1"/>
  <c r="AF9" i="73"/>
  <c r="D9" i="72" s="1"/>
  <c r="AG8" i="73"/>
  <c r="E8" i="72" s="1"/>
  <c r="AF8" i="73"/>
  <c r="G8" i="72" s="1"/>
  <c r="AG7" i="73"/>
  <c r="AF7" i="73"/>
  <c r="F68" i="72"/>
  <c r="F67" i="72"/>
  <c r="F66" i="72"/>
  <c r="G65" i="72"/>
  <c r="F65" i="72"/>
  <c r="F64" i="72"/>
  <c r="F63" i="72"/>
  <c r="F62" i="72"/>
  <c r="F61" i="72"/>
  <c r="F60" i="72"/>
  <c r="G59" i="72"/>
  <c r="F59" i="72"/>
  <c r="F58" i="72"/>
  <c r="F57" i="72"/>
  <c r="F56" i="72"/>
  <c r="G55" i="72"/>
  <c r="F55" i="72"/>
  <c r="F54" i="72"/>
  <c r="F53" i="72"/>
  <c r="F52" i="72"/>
  <c r="G51" i="72"/>
  <c r="F51" i="72"/>
  <c r="F50" i="72"/>
  <c r="F49" i="72"/>
  <c r="F48" i="72"/>
  <c r="F47" i="72"/>
  <c r="F46" i="72"/>
  <c r="F45" i="72"/>
  <c r="F44" i="72"/>
  <c r="F43" i="72"/>
  <c r="G42" i="72"/>
  <c r="F42" i="72"/>
  <c r="F41" i="72"/>
  <c r="F40" i="72"/>
  <c r="G39" i="72"/>
  <c r="F39" i="72"/>
  <c r="F38" i="72"/>
  <c r="F37" i="72"/>
  <c r="G36" i="72"/>
  <c r="F36" i="72"/>
  <c r="F35" i="72"/>
  <c r="F34" i="72"/>
  <c r="G33" i="72"/>
  <c r="F33" i="72"/>
  <c r="G32" i="72"/>
  <c r="F32" i="72"/>
  <c r="F31" i="72"/>
  <c r="F30" i="72"/>
  <c r="G29" i="72"/>
  <c r="F29" i="72"/>
  <c r="G28" i="72"/>
  <c r="F28" i="72"/>
  <c r="G27" i="72"/>
  <c r="F27" i="72"/>
  <c r="F26" i="72"/>
  <c r="F25" i="72"/>
  <c r="F24" i="72"/>
  <c r="F23" i="72"/>
  <c r="F22" i="72"/>
  <c r="F21" i="72"/>
  <c r="F20" i="72"/>
  <c r="F19" i="72"/>
  <c r="F18" i="72"/>
  <c r="F17" i="72"/>
  <c r="F16" i="72"/>
  <c r="G15" i="72"/>
  <c r="F15" i="72"/>
  <c r="F14" i="72"/>
  <c r="F13" i="72"/>
  <c r="F12" i="72"/>
  <c r="F11" i="72"/>
  <c r="F10" i="72"/>
  <c r="F9" i="72"/>
  <c r="F8" i="72"/>
  <c r="F7" i="72"/>
  <c r="AI60" i="73" l="1"/>
  <c r="G60" i="72" s="1"/>
  <c r="AQ82" i="75"/>
  <c r="AQ77" i="75"/>
  <c r="AQ74" i="75"/>
  <c r="AQ67" i="75"/>
  <c r="AP67" i="75"/>
  <c r="AQ66" i="75"/>
  <c r="H35" i="74"/>
  <c r="AP62" i="75"/>
  <c r="AP58" i="75"/>
  <c r="AQ57" i="75"/>
  <c r="AP52" i="75"/>
  <c r="AQ51" i="75"/>
  <c r="AQ47" i="75"/>
  <c r="AP47" i="75"/>
  <c r="AQ41" i="75"/>
  <c r="AQ24" i="75"/>
  <c r="AQ18" i="75"/>
  <c r="AP18" i="75"/>
  <c r="G16" i="74"/>
  <c r="H15" i="74"/>
  <c r="AQ14" i="75"/>
  <c r="AQ12" i="75"/>
  <c r="G12" i="74"/>
  <c r="AP10" i="75"/>
  <c r="AP9" i="75"/>
  <c r="E87" i="74"/>
  <c r="D87" i="74"/>
  <c r="D85" i="74"/>
  <c r="F84" i="74"/>
  <c r="E84" i="74"/>
  <c r="H84" i="74" s="1"/>
  <c r="E66" i="74"/>
  <c r="D66" i="74"/>
  <c r="F46" i="74"/>
  <c r="F45" i="74"/>
  <c r="E40" i="74"/>
  <c r="E34" i="74"/>
  <c r="H14" i="74"/>
  <c r="H76" i="74"/>
  <c r="F66" i="74"/>
  <c r="F65" i="74"/>
  <c r="E46" i="74"/>
  <c r="E41" i="74"/>
  <c r="D35" i="74"/>
  <c r="G35" i="74" s="1"/>
  <c r="D34" i="74"/>
  <c r="D67" i="72"/>
  <c r="D66" i="72"/>
  <c r="E66" i="72"/>
  <c r="D42" i="72"/>
  <c r="E41" i="72"/>
  <c r="E22" i="72"/>
  <c r="E7" i="72"/>
  <c r="D7" i="72"/>
  <c r="E23" i="77"/>
  <c r="AN21" i="77"/>
  <c r="AO11" i="77"/>
  <c r="G7" i="74"/>
  <c r="F73" i="74"/>
  <c r="G87" i="74"/>
  <c r="AP31" i="75"/>
  <c r="AP74" i="75"/>
  <c r="AO14" i="77"/>
  <c r="AP87" i="75"/>
  <c r="G80" i="74"/>
  <c r="AO20" i="77"/>
  <c r="K23" i="77"/>
  <c r="AP7" i="75"/>
  <c r="G19" i="74"/>
  <c r="AQ56" i="75"/>
  <c r="E61" i="74"/>
  <c r="G61" i="74" s="1"/>
  <c r="H19" i="74"/>
  <c r="H62" i="74"/>
  <c r="AP69" i="75"/>
  <c r="AQ75" i="75"/>
  <c r="G40" i="74"/>
  <c r="G8" i="74"/>
  <c r="AQ26" i="75"/>
  <c r="AP51" i="75"/>
  <c r="AQ69" i="75"/>
  <c r="AP88" i="75"/>
  <c r="C21" i="76"/>
  <c r="F21" i="76" s="1"/>
  <c r="AQ33" i="75"/>
  <c r="AP46" i="75"/>
  <c r="H87" i="74"/>
  <c r="AN11" i="77"/>
  <c r="T23" i="77"/>
  <c r="AQ25" i="75"/>
  <c r="D34" i="72"/>
  <c r="D61" i="72"/>
  <c r="H81" i="74"/>
  <c r="AP15" i="75"/>
  <c r="AQ52" i="75"/>
  <c r="AN10" i="77"/>
  <c r="Y23" i="77"/>
  <c r="AI21" i="73"/>
  <c r="G21" i="72" s="1"/>
  <c r="E49" i="74"/>
  <c r="D83" i="74"/>
  <c r="G83" i="74" s="1"/>
  <c r="AP66" i="75"/>
  <c r="AO17" i="77"/>
  <c r="AI25" i="73"/>
  <c r="G25" i="72" s="1"/>
  <c r="AP32" i="75"/>
  <c r="G37" i="74"/>
  <c r="H10" i="74"/>
  <c r="F23" i="74"/>
  <c r="E68" i="74"/>
  <c r="G68" i="74" s="1"/>
  <c r="H22" i="74"/>
  <c r="G41" i="74"/>
  <c r="AQ53" i="75"/>
  <c r="AP72" i="75"/>
  <c r="AD23" i="77"/>
  <c r="D43" i="72"/>
  <c r="H65" i="74"/>
  <c r="H21" i="74"/>
  <c r="E51" i="74"/>
  <c r="AP53" i="75"/>
  <c r="AO9" i="77"/>
  <c r="AN16" i="77"/>
  <c r="AE23" i="77"/>
  <c r="D25" i="74"/>
  <c r="G25" i="74" s="1"/>
  <c r="F52" i="74"/>
  <c r="G11" i="74"/>
  <c r="AP23" i="75"/>
  <c r="H41" i="74"/>
  <c r="AP48" i="75"/>
  <c r="AN15" i="77"/>
  <c r="D54" i="74"/>
  <c r="G54" i="74" s="1"/>
  <c r="E85" i="74"/>
  <c r="H85" i="74" s="1"/>
  <c r="AQ42" i="75"/>
  <c r="G72" i="74"/>
  <c r="C10" i="76"/>
  <c r="F10" i="76" s="1"/>
  <c r="AO15" i="77"/>
  <c r="E9" i="74"/>
  <c r="E73" i="74"/>
  <c r="G73" i="74" s="1"/>
  <c r="AQ36" i="75"/>
  <c r="AQ48" i="75"/>
  <c r="G60" i="74"/>
  <c r="AO8" i="77"/>
  <c r="E7" i="76"/>
  <c r="E16" i="76"/>
  <c r="F24" i="74"/>
  <c r="F40" i="74"/>
  <c r="H40" i="74" s="1"/>
  <c r="G62" i="74"/>
  <c r="F74" i="74"/>
  <c r="H74" i="74" s="1"/>
  <c r="H8" i="74"/>
  <c r="AQ31" i="75"/>
  <c r="AQ60" i="75"/>
  <c r="AP77" i="75"/>
  <c r="C11" i="76"/>
  <c r="E11" i="76" s="1"/>
  <c r="D20" i="76"/>
  <c r="F20" i="76" s="1"/>
  <c r="E6" i="76"/>
  <c r="AP14" i="75"/>
  <c r="D11" i="76"/>
  <c r="AO21" i="77"/>
  <c r="F23" i="77"/>
  <c r="E75" i="74"/>
  <c r="H75" i="74" s="1"/>
  <c r="H54" i="74"/>
  <c r="AI17" i="73"/>
  <c r="G17" i="72" s="1"/>
  <c r="AI44" i="73"/>
  <c r="G44" i="72" s="1"/>
  <c r="G20" i="72"/>
  <c r="D21" i="72"/>
  <c r="D14" i="72"/>
  <c r="E67" i="72"/>
  <c r="F25" i="74"/>
  <c r="AQ9" i="75"/>
  <c r="H60" i="74"/>
  <c r="AQ83" i="75"/>
  <c r="C12" i="76"/>
  <c r="F12" i="76" s="1"/>
  <c r="G18" i="74"/>
  <c r="G46" i="74"/>
  <c r="AI35" i="73"/>
  <c r="G35" i="72" s="1"/>
  <c r="AI63" i="73"/>
  <c r="G63" i="72" s="1"/>
  <c r="D46" i="72"/>
  <c r="D22" i="72"/>
  <c r="AQ45" i="75"/>
  <c r="AP61" i="75"/>
  <c r="AQ72" i="75"/>
  <c r="AQ88" i="75"/>
  <c r="AI26" i="73"/>
  <c r="G26" i="72" s="1"/>
  <c r="D8" i="72"/>
  <c r="E26" i="72"/>
  <c r="E44" i="72"/>
  <c r="AI47" i="73"/>
  <c r="G47" i="72" s="1"/>
  <c r="G12" i="72"/>
  <c r="AI30" i="73"/>
  <c r="G30" i="72" s="1"/>
  <c r="AI24" i="73"/>
  <c r="G24" i="72" s="1"/>
  <c r="G15" i="74"/>
  <c r="G29" i="74"/>
  <c r="F55" i="74"/>
  <c r="H55" i="74" s="1"/>
  <c r="G76" i="74"/>
  <c r="AQ15" i="75"/>
  <c r="G55" i="74"/>
  <c r="O23" i="77"/>
  <c r="AI53" i="73"/>
  <c r="G53" i="72" s="1"/>
  <c r="AI19" i="73"/>
  <c r="G19" i="72" s="1"/>
  <c r="AI16" i="73"/>
  <c r="G16" i="72" s="1"/>
  <c r="E45" i="74"/>
  <c r="G45" i="74" s="1"/>
  <c r="D56" i="74"/>
  <c r="G56" i="74" s="1"/>
  <c r="AI37" i="73"/>
  <c r="G37" i="72" s="1"/>
  <c r="P23" i="77"/>
  <c r="H72" i="74"/>
  <c r="D60" i="72"/>
  <c r="G7" i="72"/>
  <c r="E30" i="74"/>
  <c r="F56" i="74"/>
  <c r="AP16" i="75"/>
  <c r="G27" i="74"/>
  <c r="AQ46" i="75"/>
  <c r="AQ84" i="75"/>
  <c r="C15" i="76"/>
  <c r="E15" i="76" s="1"/>
  <c r="AQ62" i="75"/>
  <c r="AP79" i="75"/>
  <c r="D15" i="76"/>
  <c r="F68" i="74"/>
  <c r="E78" i="74"/>
  <c r="AP22" i="75"/>
  <c r="H33" i="74"/>
  <c r="AP85" i="75"/>
  <c r="F7" i="76"/>
  <c r="AO18" i="77"/>
  <c r="U23" i="77"/>
  <c r="E31" i="74"/>
  <c r="G31" i="74" s="1"/>
  <c r="E47" i="74"/>
  <c r="G47" i="74" s="1"/>
  <c r="E57" i="74"/>
  <c r="G57" i="74" s="1"/>
  <c r="AP11" i="75"/>
  <c r="G17" i="74"/>
  <c r="AP35" i="75"/>
  <c r="AP41" i="75"/>
  <c r="AP63" i="75"/>
  <c r="D8" i="76"/>
  <c r="F8" i="76" s="1"/>
  <c r="AN9" i="77"/>
  <c r="E17" i="76"/>
  <c r="G34" i="74"/>
  <c r="AQ23" i="75"/>
  <c r="AQ58" i="75"/>
  <c r="E50" i="74"/>
  <c r="G50" i="74" s="1"/>
  <c r="AQ30" i="75"/>
  <c r="AP42" i="75"/>
  <c r="G52" i="74"/>
  <c r="AQ86" i="75"/>
  <c r="AO16" i="77"/>
  <c r="G10" i="74"/>
  <c r="F50" i="74"/>
  <c r="H80" i="74"/>
  <c r="AP12" i="75"/>
  <c r="H18" i="74"/>
  <c r="AQ81" i="75"/>
  <c r="H7" i="74"/>
  <c r="AQ70" i="75"/>
  <c r="AQ87" i="75"/>
  <c r="AN7" i="77"/>
  <c r="G42" i="74"/>
  <c r="H64" i="74"/>
  <c r="AP82" i="75"/>
  <c r="AO7" i="77"/>
  <c r="AI23" i="77"/>
  <c r="G24" i="74"/>
  <c r="G59" i="74"/>
  <c r="AJ23" i="77"/>
  <c r="AN20" i="77"/>
  <c r="E18" i="76"/>
  <c r="J23" i="77"/>
  <c r="AI52" i="73"/>
  <c r="G52" i="72" s="1"/>
  <c r="G26" i="74"/>
  <c r="H13" i="74"/>
  <c r="H67" i="74"/>
  <c r="G67" i="74"/>
  <c r="G13" i="74"/>
  <c r="G36" i="74"/>
  <c r="H36" i="74"/>
  <c r="AQ73" i="75"/>
  <c r="AN14" i="77"/>
  <c r="C14" i="76"/>
  <c r="F18" i="76"/>
  <c r="AI56" i="73"/>
  <c r="G56" i="72" s="1"/>
  <c r="AQ49" i="75"/>
  <c r="F48" i="74"/>
  <c r="H48" i="74" s="1"/>
  <c r="AP19" i="75"/>
  <c r="AQ80" i="75"/>
  <c r="AO10" i="77"/>
  <c r="G9" i="72"/>
  <c r="AI38" i="73"/>
  <c r="G38" i="72" s="1"/>
  <c r="AI48" i="73"/>
  <c r="G48" i="72" s="1"/>
  <c r="F82" i="74"/>
  <c r="H82" i="74" s="1"/>
  <c r="AP13" i="75"/>
  <c r="AQ19" i="75"/>
  <c r="AQ37" i="75"/>
  <c r="AQ43" i="75"/>
  <c r="F6" i="76"/>
  <c r="AP43" i="75"/>
  <c r="D49" i="72"/>
  <c r="AI49" i="73"/>
  <c r="G49" i="72" s="1"/>
  <c r="H20" i="74"/>
  <c r="F57" i="74"/>
  <c r="G66" i="74"/>
  <c r="AQ13" i="75"/>
  <c r="AQ68" i="75"/>
  <c r="AN6" i="77"/>
  <c r="H42" i="74"/>
  <c r="AP44" i="75"/>
  <c r="E43" i="74"/>
  <c r="G43" i="74" s="1"/>
  <c r="AP68" i="75"/>
  <c r="AO6" i="77"/>
  <c r="D54" i="72"/>
  <c r="G10" i="72"/>
  <c r="AI40" i="73"/>
  <c r="G40" i="72" s="1"/>
  <c r="G21" i="74"/>
  <c r="AP8" i="75"/>
  <c r="H37" i="74"/>
  <c r="AP75" i="75"/>
  <c r="C13" i="76"/>
  <c r="E13" i="76" s="1"/>
  <c r="AN13" i="77"/>
  <c r="AQ8" i="75"/>
  <c r="AQ32" i="75"/>
  <c r="AP38" i="75"/>
  <c r="E20" i="76"/>
  <c r="AK23" i="77"/>
  <c r="G74" i="74"/>
  <c r="AP80" i="75"/>
  <c r="AI18" i="73"/>
  <c r="G18" i="72" s="1"/>
  <c r="AQ7" i="75"/>
  <c r="AP37" i="75"/>
  <c r="H26" i="74"/>
  <c r="AQ38" i="75"/>
  <c r="AN5" i="77"/>
  <c r="AL23" i="77"/>
  <c r="G11" i="72"/>
  <c r="AP27" i="75"/>
  <c r="G32" i="74"/>
  <c r="AM23" i="77"/>
  <c r="AO23" i="77" s="1"/>
  <c r="AQ27" i="75"/>
  <c r="H32" i="74"/>
  <c r="E38" i="74"/>
  <c r="G38" i="74" s="1"/>
  <c r="AP39" i="75"/>
  <c r="AQ63" i="75"/>
  <c r="AP83" i="75"/>
  <c r="D82" i="74"/>
  <c r="G82" i="74" s="1"/>
  <c r="AO5" i="77"/>
  <c r="AI68" i="73"/>
  <c r="G68" i="72" s="1"/>
  <c r="E77" i="74"/>
  <c r="G77" i="74" s="1"/>
  <c r="G22" i="74"/>
  <c r="AP33" i="75"/>
  <c r="AQ39" i="75"/>
  <c r="AP70" i="75"/>
  <c r="E69" i="74"/>
  <c r="G69" i="74" s="1"/>
  <c r="B5" i="76"/>
  <c r="AP64" i="75"/>
  <c r="E63" i="74"/>
  <c r="G63" i="74" s="1"/>
  <c r="AQ64" i="75"/>
  <c r="F5" i="76"/>
  <c r="D40" i="72"/>
  <c r="AQ16" i="75"/>
  <c r="F16" i="74"/>
  <c r="H16" i="74" s="1"/>
  <c r="AQ22" i="75"/>
  <c r="AP28" i="75"/>
  <c r="G33" i="74"/>
  <c r="Z23" i="77"/>
  <c r="D13" i="72"/>
  <c r="G13" i="72"/>
  <c r="H27" i="74"/>
  <c r="AQ28" i="75"/>
  <c r="AP59" i="75"/>
  <c r="D58" i="74"/>
  <c r="G58" i="74" s="1"/>
  <c r="G64" i="74"/>
  <c r="E22" i="76"/>
  <c r="AN19" i="77"/>
  <c r="B19" i="76"/>
  <c r="E19" i="76" s="1"/>
  <c r="AQ59" i="75"/>
  <c r="F58" i="74"/>
  <c r="H58" i="74" s="1"/>
  <c r="AI45" i="73"/>
  <c r="G45" i="72" s="1"/>
  <c r="E79" i="74"/>
  <c r="G79" i="74" s="1"/>
  <c r="AP17" i="75"/>
  <c r="AP78" i="75"/>
  <c r="AO19" i="77"/>
  <c r="D19" i="76"/>
  <c r="F19" i="76" s="1"/>
  <c r="AP49" i="75"/>
  <c r="E48" i="74"/>
  <c r="G48" i="74" s="1"/>
  <c r="H17" i="74"/>
  <c r="AQ11" i="75"/>
  <c r="F11" i="74"/>
  <c r="H11" i="74" s="1"/>
  <c r="E28" i="74"/>
  <c r="AP29" i="75"/>
  <c r="AQ17" i="75"/>
  <c r="AQ54" i="75"/>
  <c r="AP54" i="75"/>
  <c r="E53" i="74"/>
  <c r="G53" i="74" s="1"/>
  <c r="AQ85" i="75"/>
  <c r="AN22" i="77"/>
  <c r="F69" i="72"/>
  <c r="AI62" i="73"/>
  <c r="G62" i="72" s="1"/>
  <c r="E23" i="74"/>
  <c r="G23" i="74" s="1"/>
  <c r="AP24" i="75"/>
  <c r="AP73" i="75"/>
  <c r="AO22" i="77"/>
  <c r="AP65" i="75"/>
  <c r="AQ65" i="75"/>
  <c r="E86" i="74"/>
  <c r="G86" i="74" s="1"/>
  <c r="AP40" i="75"/>
  <c r="E39" i="74"/>
  <c r="G39" i="74" s="1"/>
  <c r="AQ55" i="75"/>
  <c r="D31" i="72"/>
  <c r="AI23" i="73"/>
  <c r="G23" i="72" s="1"/>
  <c r="F59" i="74"/>
  <c r="H59" i="74" s="1"/>
  <c r="E70" i="74"/>
  <c r="G70" i="74" s="1"/>
  <c r="F86" i="74"/>
  <c r="H86" i="74" s="1"/>
  <c r="AQ20" i="75"/>
  <c r="AP30" i="75"/>
  <c r="AQ35" i="75"/>
  <c r="F34" i="74"/>
  <c r="AQ40" i="75"/>
  <c r="AP71" i="75"/>
  <c r="AP76" i="75"/>
  <c r="AP81" i="75"/>
  <c r="AN12" i="77"/>
  <c r="AQ44" i="75"/>
  <c r="F69" i="74"/>
  <c r="F17" i="76"/>
  <c r="AO13" i="77"/>
  <c r="AI64" i="73"/>
  <c r="G64" i="72" s="1"/>
  <c r="AQ34" i="75"/>
  <c r="AN17" i="77"/>
  <c r="AP34" i="75"/>
  <c r="AP45" i="75"/>
  <c r="AI50" i="73"/>
  <c r="G50" i="72" s="1"/>
  <c r="D57" i="72"/>
  <c r="F43" i="74"/>
  <c r="D65" i="74"/>
  <c r="G65" i="74" s="1"/>
  <c r="F38" i="74"/>
  <c r="AQ10" i="75"/>
  <c r="AP56" i="75"/>
  <c r="AQ29" i="75"/>
  <c r="E8" i="76"/>
  <c r="AP60" i="75"/>
  <c r="AI41" i="73"/>
  <c r="G41" i="72" s="1"/>
  <c r="AP25" i="75"/>
  <c r="AP50" i="75"/>
  <c r="AN8" i="77"/>
  <c r="AI58" i="73"/>
  <c r="G58" i="72" s="1"/>
  <c r="AP20" i="75"/>
  <c r="AP21" i="75"/>
  <c r="AQ61" i="75"/>
  <c r="E44" i="74"/>
  <c r="G44" i="74" s="1"/>
  <c r="H44" i="74"/>
  <c r="E71" i="74"/>
  <c r="AQ21" i="75"/>
  <c r="AP36" i="75"/>
  <c r="G84" i="74" l="1"/>
  <c r="G9" i="74"/>
  <c r="E21" i="76"/>
  <c r="H66" i="74"/>
  <c r="H45" i="74"/>
  <c r="H56" i="74"/>
  <c r="G51" i="74"/>
  <c r="H46" i="74"/>
  <c r="H24" i="74"/>
  <c r="H52" i="74"/>
  <c r="H25" i="74"/>
  <c r="H38" i="74"/>
  <c r="H49" i="74"/>
  <c r="H9" i="74"/>
  <c r="G49" i="74"/>
  <c r="H51" i="74"/>
  <c r="G75" i="74"/>
  <c r="H34" i="74"/>
  <c r="H61" i="74"/>
  <c r="H31" i="74"/>
  <c r="G85" i="74"/>
  <c r="H68" i="74"/>
  <c r="E10" i="76"/>
  <c r="H43" i="74"/>
  <c r="E12" i="76"/>
  <c r="F11" i="76"/>
  <c r="C23" i="76"/>
  <c r="H50" i="74"/>
  <c r="H30" i="74"/>
  <c r="G30" i="74"/>
  <c r="H47" i="74"/>
  <c r="H57" i="74"/>
  <c r="H79" i="74"/>
  <c r="G78" i="74"/>
  <c r="H78" i="74"/>
  <c r="H53" i="74"/>
  <c r="F15" i="76"/>
  <c r="B23" i="76"/>
  <c r="E23" i="76" s="1"/>
  <c r="G69" i="72"/>
  <c r="E14" i="76"/>
  <c r="F14" i="76"/>
  <c r="H69" i="74"/>
  <c r="H39" i="74"/>
  <c r="G28" i="74"/>
  <c r="H28" i="74"/>
  <c r="H77" i="74"/>
  <c r="F13" i="76"/>
  <c r="H70" i="74"/>
  <c r="H71" i="74"/>
  <c r="G71" i="74"/>
  <c r="AI69" i="73"/>
  <c r="D23" i="76"/>
  <c r="F23" i="76" s="1"/>
  <c r="H63" i="74"/>
  <c r="AN23" i="77"/>
  <c r="H23" i="74"/>
  <c r="E5" i="76"/>
  <c r="Q27" i="11" l="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44" i="11"/>
  <c r="S28" i="11" l="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27" i="11"/>
  <c r="S27" i="11"/>
  <c r="T6" i="11" l="1"/>
  <c r="T7" i="11"/>
  <c r="T8" i="11"/>
  <c r="T9" i="11"/>
  <c r="T10" i="11"/>
  <c r="T11" i="11"/>
  <c r="T12" i="11"/>
  <c r="T13" i="11"/>
  <c r="T14" i="11"/>
  <c r="T15" i="11"/>
  <c r="T16" i="11"/>
  <c r="T17" i="11"/>
  <c r="T18" i="11"/>
  <c r="T19" i="11"/>
  <c r="T20" i="11"/>
  <c r="T21" i="11"/>
  <c r="T22" i="11"/>
  <c r="U6" i="11"/>
  <c r="U7" i="11"/>
  <c r="U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K18" i="11" l="1"/>
  <c r="K17" i="11"/>
  <c r="K16" i="11"/>
  <c r="K7" i="11"/>
  <c r="K6" i="11"/>
  <c r="K5" i="11"/>
  <c r="H23" i="11"/>
  <c r="I23" i="11"/>
  <c r="G23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K8" i="11"/>
  <c r="K9" i="11"/>
  <c r="K10" i="11"/>
  <c r="K11" i="11"/>
  <c r="K12" i="11"/>
  <c r="K13" i="11"/>
  <c r="K14" i="11"/>
  <c r="K15" i="11"/>
  <c r="K19" i="11"/>
  <c r="K20" i="11"/>
  <c r="K21" i="11"/>
  <c r="K22" i="11"/>
  <c r="J5" i="11"/>
  <c r="K23" i="11" l="1"/>
  <c r="J23" i="11"/>
  <c r="F6" i="11" l="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5" i="11"/>
  <c r="C23" i="11"/>
  <c r="D23" i="11"/>
  <c r="F23" i="11" s="1"/>
  <c r="B23" i="11"/>
  <c r="E23" i="11" l="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K27" i="11"/>
  <c r="J27" i="11"/>
  <c r="I45" i="11"/>
  <c r="H45" i="11"/>
  <c r="G45" i="11"/>
  <c r="S20" i="71" l="1"/>
  <c r="S21" i="71"/>
  <c r="S22" i="71"/>
  <c r="S23" i="71"/>
  <c r="S24" i="71"/>
  <c r="C25" i="71" l="1"/>
  <c r="D25" i="71"/>
  <c r="B25" i="71"/>
  <c r="M12" i="71" l="1"/>
  <c r="N12" i="71"/>
  <c r="L12" i="71"/>
  <c r="AN9" i="67" l="1"/>
  <c r="AN10" i="67"/>
  <c r="AN11" i="67"/>
  <c r="AM9" i="67"/>
  <c r="AM10" i="67"/>
  <c r="AM11" i="67"/>
  <c r="AN8" i="67"/>
  <c r="AM8" i="67"/>
  <c r="AL9" i="67"/>
  <c r="AL10" i="67"/>
  <c r="AL11" i="67"/>
  <c r="T28" i="7" l="1"/>
  <c r="T29" i="7"/>
  <c r="T30" i="7"/>
  <c r="S28" i="7"/>
  <c r="S29" i="7"/>
  <c r="S30" i="7"/>
  <c r="R28" i="7"/>
  <c r="R29" i="7"/>
  <c r="R30" i="7"/>
  <c r="S25" i="7"/>
  <c r="T25" i="7"/>
  <c r="K33" i="7" l="1"/>
  <c r="K34" i="7"/>
  <c r="K35" i="7"/>
  <c r="L33" i="7"/>
  <c r="L34" i="7"/>
  <c r="L35" i="7"/>
  <c r="L28" i="7"/>
  <c r="L29" i="7"/>
  <c r="L30" i="7"/>
  <c r="K28" i="7"/>
  <c r="K29" i="7"/>
  <c r="K30" i="7"/>
  <c r="I36" i="7"/>
  <c r="J36" i="7"/>
  <c r="H36" i="7"/>
  <c r="I31" i="7"/>
  <c r="J31" i="7"/>
  <c r="H31" i="7"/>
  <c r="I26" i="7"/>
  <c r="J26" i="7"/>
  <c r="H26" i="7"/>
  <c r="G33" i="7" l="1"/>
  <c r="G34" i="7"/>
  <c r="G35" i="7"/>
  <c r="F33" i="7"/>
  <c r="F34" i="7"/>
  <c r="F35" i="7"/>
  <c r="G28" i="7"/>
  <c r="G29" i="7"/>
  <c r="G30" i="7"/>
  <c r="F28" i="7"/>
  <c r="F29" i="7"/>
  <c r="F30" i="7"/>
  <c r="V10" i="7" l="1"/>
  <c r="V11" i="7"/>
  <c r="V12" i="7"/>
  <c r="U10" i="7"/>
  <c r="U11" i="7"/>
  <c r="U12" i="7"/>
  <c r="Q15" i="7"/>
  <c r="Q16" i="7"/>
  <c r="Q17" i="7"/>
  <c r="P15" i="7"/>
  <c r="P16" i="7"/>
  <c r="P17" i="7"/>
  <c r="Q10" i="7"/>
  <c r="Q11" i="7"/>
  <c r="Q12" i="7"/>
  <c r="P10" i="7"/>
  <c r="P11" i="7"/>
  <c r="P12" i="7"/>
  <c r="L15" i="7"/>
  <c r="L16" i="7"/>
  <c r="L17" i="7"/>
  <c r="K15" i="7"/>
  <c r="K16" i="7"/>
  <c r="K17" i="7"/>
  <c r="L10" i="7"/>
  <c r="L11" i="7"/>
  <c r="L12" i="7"/>
  <c r="K10" i="7"/>
  <c r="K11" i="7"/>
  <c r="K12" i="7"/>
  <c r="G15" i="7"/>
  <c r="G16" i="7"/>
  <c r="G17" i="7"/>
  <c r="G19" i="7"/>
  <c r="F15" i="7"/>
  <c r="F16" i="7"/>
  <c r="F17" i="7"/>
  <c r="F19" i="7"/>
  <c r="G10" i="7"/>
  <c r="G11" i="7"/>
  <c r="G12" i="7"/>
  <c r="F10" i="7"/>
  <c r="F11" i="7"/>
  <c r="F12" i="7"/>
  <c r="V16" i="7"/>
  <c r="V17" i="7"/>
  <c r="V19" i="7"/>
  <c r="U16" i="7"/>
  <c r="U17" i="7"/>
  <c r="U19" i="7"/>
  <c r="M18" i="7" l="1"/>
  <c r="N18" i="7"/>
  <c r="O18" i="7"/>
  <c r="M13" i="7"/>
  <c r="N13" i="7"/>
  <c r="O13" i="7"/>
  <c r="M8" i="7"/>
  <c r="N8" i="7"/>
  <c r="O8" i="7"/>
  <c r="R46" i="5" l="1"/>
  <c r="R47" i="5"/>
  <c r="R48" i="5"/>
  <c r="R49" i="5"/>
  <c r="R50" i="5"/>
  <c r="R51" i="5"/>
  <c r="R52" i="5"/>
  <c r="R53" i="5"/>
  <c r="R54" i="5"/>
  <c r="R55" i="5"/>
  <c r="R56" i="5"/>
  <c r="R57" i="5"/>
  <c r="R59" i="5"/>
  <c r="R60" i="5"/>
  <c r="R62" i="5"/>
  <c r="R63" i="5"/>
  <c r="R64" i="5"/>
  <c r="R65" i="5"/>
  <c r="R66" i="5"/>
  <c r="R68" i="5"/>
  <c r="R69" i="5"/>
  <c r="R70" i="5"/>
  <c r="R71" i="5"/>
  <c r="R72" i="5"/>
  <c r="R73" i="5"/>
  <c r="R74" i="5"/>
  <c r="R75" i="5"/>
  <c r="R76" i="5"/>
  <c r="S46" i="5"/>
  <c r="S47" i="5"/>
  <c r="S48" i="5"/>
  <c r="S49" i="5"/>
  <c r="S50" i="5"/>
  <c r="S51" i="5"/>
  <c r="S52" i="5"/>
  <c r="S53" i="5"/>
  <c r="S54" i="5"/>
  <c r="S55" i="5"/>
  <c r="S56" i="5"/>
  <c r="S57" i="5"/>
  <c r="S59" i="5"/>
  <c r="S60" i="5"/>
  <c r="S62" i="5"/>
  <c r="S63" i="5"/>
  <c r="S64" i="5"/>
  <c r="S65" i="5"/>
  <c r="S66" i="5"/>
  <c r="S68" i="5"/>
  <c r="S69" i="5"/>
  <c r="S70" i="5"/>
  <c r="S71" i="5"/>
  <c r="S72" i="5"/>
  <c r="S73" i="5"/>
  <c r="S74" i="5"/>
  <c r="S75" i="5"/>
  <c r="S76" i="5"/>
  <c r="Q46" i="5"/>
  <c r="Q47" i="5"/>
  <c r="Q48" i="5"/>
  <c r="Q49" i="5"/>
  <c r="Q50" i="5"/>
  <c r="Q51" i="5"/>
  <c r="Q52" i="5"/>
  <c r="Q53" i="5"/>
  <c r="Q54" i="5"/>
  <c r="Q55" i="5"/>
  <c r="Q56" i="5"/>
  <c r="Q57" i="5"/>
  <c r="Q59" i="5"/>
  <c r="Q60" i="5"/>
  <c r="Q62" i="5"/>
  <c r="Q63" i="5"/>
  <c r="Q64" i="5"/>
  <c r="Q65" i="5"/>
  <c r="Q66" i="5"/>
  <c r="Q68" i="5"/>
  <c r="Q69" i="5"/>
  <c r="Q70" i="5"/>
  <c r="Q71" i="5"/>
  <c r="Q72" i="5"/>
  <c r="Q73" i="5"/>
  <c r="Q74" i="5"/>
  <c r="Q75" i="5"/>
  <c r="Q76" i="5"/>
  <c r="R45" i="5"/>
  <c r="S45" i="5"/>
  <c r="M30" i="5" l="1"/>
  <c r="N30" i="5"/>
  <c r="L30" i="5"/>
  <c r="S62" i="3" l="1"/>
  <c r="S63" i="3"/>
  <c r="S64" i="3"/>
  <c r="S65" i="3"/>
  <c r="S67" i="3"/>
  <c r="S68" i="3"/>
  <c r="S69" i="3"/>
  <c r="S70" i="3"/>
  <c r="S71" i="3"/>
  <c r="S73" i="3"/>
  <c r="S74" i="3"/>
  <c r="R62" i="3"/>
  <c r="R63" i="3"/>
  <c r="R64" i="3"/>
  <c r="R65" i="3"/>
  <c r="R67" i="3"/>
  <c r="R68" i="3"/>
  <c r="R69" i="3"/>
  <c r="R70" i="3"/>
  <c r="R71" i="3"/>
  <c r="R73" i="3"/>
  <c r="R74" i="3"/>
  <c r="R61" i="3"/>
  <c r="S61" i="3"/>
  <c r="Q61" i="3"/>
  <c r="Q62" i="3"/>
  <c r="Q63" i="3"/>
  <c r="Q64" i="3"/>
  <c r="Q65" i="3"/>
  <c r="Q67" i="3"/>
  <c r="Q68" i="3"/>
  <c r="Q69" i="3"/>
  <c r="Q70" i="3"/>
  <c r="Q71" i="3"/>
  <c r="Q73" i="3"/>
  <c r="Q74" i="3"/>
  <c r="R59" i="3" l="1"/>
  <c r="S59" i="3"/>
  <c r="R58" i="3"/>
  <c r="S58" i="3"/>
  <c r="Q59" i="3"/>
  <c r="S45" i="3"/>
  <c r="S46" i="3"/>
  <c r="S47" i="3"/>
  <c r="S48" i="3"/>
  <c r="S49" i="3"/>
  <c r="S50" i="3"/>
  <c r="S51" i="3"/>
  <c r="S52" i="3"/>
  <c r="S53" i="3"/>
  <c r="S54" i="3"/>
  <c r="S55" i="3"/>
  <c r="S56" i="3"/>
  <c r="R45" i="3"/>
  <c r="R46" i="3"/>
  <c r="R47" i="3"/>
  <c r="R48" i="3"/>
  <c r="R49" i="3"/>
  <c r="R50" i="3"/>
  <c r="R51" i="3"/>
  <c r="R52" i="3"/>
  <c r="R53" i="3"/>
  <c r="R54" i="3"/>
  <c r="R55" i="3"/>
  <c r="R56" i="3"/>
  <c r="Q45" i="3"/>
  <c r="Q46" i="3"/>
  <c r="Q47" i="3"/>
  <c r="Q48" i="3"/>
  <c r="Q49" i="3"/>
  <c r="Q50" i="3"/>
  <c r="Q51" i="3"/>
  <c r="Q52" i="3"/>
  <c r="Q53" i="3"/>
  <c r="Q54" i="3"/>
  <c r="Q55" i="3"/>
  <c r="Q56" i="3"/>
  <c r="R44" i="3"/>
  <c r="S44" i="3"/>
  <c r="Q58" i="3"/>
  <c r="Q44" i="3"/>
  <c r="R36" i="3" l="1"/>
  <c r="R72" i="3" s="1"/>
  <c r="S36" i="3"/>
  <c r="S72" i="3" s="1"/>
  <c r="Q36" i="3"/>
  <c r="Q72" i="3" s="1"/>
  <c r="M30" i="3" l="1"/>
  <c r="N30" i="3"/>
  <c r="L30" i="3"/>
  <c r="L21" i="3"/>
  <c r="F8" i="3" l="1"/>
  <c r="F9" i="3"/>
  <c r="F10" i="3"/>
  <c r="F11" i="3"/>
  <c r="F12" i="3"/>
  <c r="F13" i="3"/>
  <c r="F14" i="3"/>
  <c r="F15" i="3"/>
  <c r="F16" i="3"/>
  <c r="F17" i="3"/>
  <c r="F18" i="3"/>
  <c r="F19" i="3"/>
  <c r="F20" i="3"/>
  <c r="F22" i="3"/>
  <c r="F23" i="3"/>
  <c r="F25" i="3"/>
  <c r="F26" i="3"/>
  <c r="F27" i="3"/>
  <c r="F28" i="3"/>
  <c r="F29" i="3"/>
  <c r="F31" i="3"/>
  <c r="F32" i="3"/>
  <c r="F33" i="3"/>
  <c r="F34" i="3"/>
  <c r="F35" i="3"/>
  <c r="F36" i="3"/>
  <c r="F37" i="3"/>
  <c r="F38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2" i="3"/>
  <c r="E23" i="3"/>
  <c r="E25" i="3"/>
  <c r="E26" i="3"/>
  <c r="E27" i="3"/>
  <c r="E28" i="3"/>
  <c r="E29" i="3"/>
  <c r="E31" i="3"/>
  <c r="E32" i="3"/>
  <c r="E33" i="3"/>
  <c r="E34" i="3"/>
  <c r="E35" i="3"/>
  <c r="E36" i="3"/>
  <c r="E37" i="3"/>
  <c r="E38" i="3"/>
  <c r="C30" i="3" l="1"/>
  <c r="D30" i="3"/>
  <c r="B30" i="3"/>
  <c r="C24" i="3"/>
  <c r="D24" i="3"/>
  <c r="B24" i="3"/>
  <c r="C21" i="3"/>
  <c r="D21" i="3"/>
  <c r="F21" i="3" s="1"/>
  <c r="B21" i="3"/>
  <c r="D7" i="3"/>
  <c r="C7" i="3"/>
  <c r="B7" i="3"/>
  <c r="F24" i="3" l="1"/>
  <c r="F30" i="3"/>
  <c r="E30" i="3"/>
  <c r="B39" i="3"/>
  <c r="E24" i="3"/>
  <c r="E21" i="3"/>
  <c r="C39" i="3"/>
  <c r="E39" i="3" s="1"/>
  <c r="E7" i="3"/>
  <c r="F7" i="3"/>
  <c r="D39" i="3"/>
  <c r="F39" i="3" l="1"/>
  <c r="N43" i="3"/>
  <c r="N61" i="5"/>
  <c r="AL8" i="67"/>
  <c r="S35" i="7" l="1"/>
  <c r="T35" i="7"/>
  <c r="R35" i="7"/>
  <c r="S34" i="7"/>
  <c r="T34" i="7"/>
  <c r="R34" i="7"/>
  <c r="Q8" i="67" l="1"/>
  <c r="Q9" i="67"/>
  <c r="Q10" i="67"/>
  <c r="Q11" i="67"/>
  <c r="P8" i="67"/>
  <c r="P9" i="67"/>
  <c r="P10" i="67"/>
  <c r="P11" i="67"/>
  <c r="N7" i="67"/>
  <c r="O7" i="67"/>
  <c r="Q7" i="67" s="1"/>
  <c r="M7" i="67"/>
  <c r="P7" i="67" l="1"/>
  <c r="N23" i="11"/>
  <c r="I67" i="5" l="1"/>
  <c r="I61" i="5"/>
  <c r="G61" i="5"/>
  <c r="H61" i="5"/>
  <c r="G67" i="5"/>
  <c r="H67" i="5"/>
  <c r="S18" i="7" l="1"/>
  <c r="T18" i="7"/>
  <c r="R18" i="7"/>
  <c r="V18" i="7" l="1"/>
  <c r="U18" i="7"/>
  <c r="B44" i="5"/>
  <c r="D45" i="11"/>
  <c r="D26" i="7" l="1"/>
  <c r="E26" i="7"/>
  <c r="C26" i="7"/>
  <c r="D31" i="7"/>
  <c r="E31" i="7"/>
  <c r="C31" i="7"/>
  <c r="E36" i="7"/>
  <c r="W7" i="67"/>
  <c r="X7" i="67"/>
  <c r="Y7" i="67"/>
  <c r="AG7" i="67" l="1"/>
  <c r="AH7" i="67"/>
  <c r="AI7" i="67"/>
  <c r="M25" i="71"/>
  <c r="N25" i="71"/>
  <c r="L25" i="71"/>
  <c r="R12" i="71" l="1"/>
  <c r="S12" i="71"/>
  <c r="Q12" i="71"/>
  <c r="H12" i="71"/>
  <c r="I12" i="71"/>
  <c r="G12" i="71"/>
  <c r="C12" i="71"/>
  <c r="D12" i="71"/>
  <c r="B12" i="71"/>
  <c r="Q25" i="71" s="1"/>
  <c r="R25" i="71" l="1"/>
  <c r="S23" i="11"/>
  <c r="N45" i="11"/>
  <c r="E18" i="7" l="1"/>
  <c r="S8" i="7"/>
  <c r="T8" i="7"/>
  <c r="R8" i="7"/>
  <c r="I21" i="5"/>
  <c r="M60" i="3"/>
  <c r="N60" i="3"/>
  <c r="L60" i="3"/>
  <c r="H66" i="3"/>
  <c r="I66" i="3"/>
  <c r="G66" i="3"/>
  <c r="H60" i="3"/>
  <c r="I60" i="3"/>
  <c r="G60" i="3"/>
  <c r="C66" i="3"/>
  <c r="D66" i="3"/>
  <c r="B66" i="3"/>
  <c r="D36" i="7" l="1"/>
  <c r="C36" i="7"/>
  <c r="R7" i="3" l="1"/>
  <c r="Q45" i="5" l="1"/>
  <c r="T37" i="7" l="1"/>
  <c r="N31" i="7"/>
  <c r="O31" i="7"/>
  <c r="S13" i="7"/>
  <c r="T13" i="7"/>
  <c r="R13" i="7"/>
  <c r="I13" i="7"/>
  <c r="J13" i="7"/>
  <c r="C13" i="7"/>
  <c r="C67" i="5" l="1"/>
  <c r="D67" i="5"/>
  <c r="B67" i="5"/>
  <c r="S30" i="5"/>
  <c r="R30" i="5"/>
  <c r="H30" i="5"/>
  <c r="I30" i="5"/>
  <c r="C30" i="5"/>
  <c r="D30" i="5"/>
  <c r="C61" i="5"/>
  <c r="D61" i="5"/>
  <c r="R24" i="5"/>
  <c r="S24" i="5"/>
  <c r="M24" i="5"/>
  <c r="N24" i="5"/>
  <c r="H24" i="5"/>
  <c r="I24" i="5"/>
  <c r="C24" i="5"/>
  <c r="D24" i="5"/>
  <c r="B24" i="5"/>
  <c r="M61" i="5"/>
  <c r="L61" i="5"/>
  <c r="E28" i="5"/>
  <c r="S25" i="71"/>
  <c r="B13" i="9"/>
  <c r="S27" i="71"/>
  <c r="R26" i="71"/>
  <c r="S61" i="5" l="1"/>
  <c r="S67" i="5"/>
  <c r="R61" i="5"/>
  <c r="R67" i="5"/>
  <c r="T25" i="71"/>
  <c r="U25" i="71"/>
  <c r="F13" i="9" s="1"/>
  <c r="T78" i="5" l="1"/>
  <c r="S19" i="71" l="1"/>
  <c r="T68" i="5" l="1"/>
  <c r="T69" i="5"/>
  <c r="P22" i="71"/>
  <c r="N36" i="7"/>
  <c r="O36" i="7"/>
  <c r="M36" i="7"/>
  <c r="O26" i="7"/>
  <c r="N26" i="7"/>
  <c r="M26" i="7"/>
  <c r="B16" i="4"/>
  <c r="N44" i="5"/>
  <c r="N58" i="5"/>
  <c r="N57" i="3"/>
  <c r="N75" i="3" s="1"/>
  <c r="N77" i="5" l="1"/>
  <c r="T70" i="5"/>
  <c r="K14" i="5"/>
  <c r="D13" i="4"/>
  <c r="R19" i="71" l="1"/>
  <c r="D7" i="9"/>
  <c r="R20" i="71"/>
  <c r="R21" i="71"/>
  <c r="R22" i="71"/>
  <c r="R23" i="71"/>
  <c r="R24" i="71"/>
  <c r="C14" i="9"/>
  <c r="S26" i="71"/>
  <c r="R27" i="71"/>
  <c r="D15" i="9"/>
  <c r="D9" i="69"/>
  <c r="E9" i="69"/>
  <c r="D10" i="69"/>
  <c r="E10" i="69"/>
  <c r="D11" i="69"/>
  <c r="E11" i="69"/>
  <c r="E12" i="6"/>
  <c r="E7" i="6"/>
  <c r="S27" i="7"/>
  <c r="T27" i="7"/>
  <c r="E9" i="6" s="1"/>
  <c r="E10" i="6"/>
  <c r="E11" i="6"/>
  <c r="S32" i="7"/>
  <c r="T32" i="7"/>
  <c r="E14" i="6" s="1"/>
  <c r="S33" i="7"/>
  <c r="T33" i="7"/>
  <c r="E15" i="6" s="1"/>
  <c r="E16" i="6"/>
  <c r="E17" i="6"/>
  <c r="S37" i="7"/>
  <c r="V37" i="7" s="1"/>
  <c r="E19" i="6"/>
  <c r="C23" i="4"/>
  <c r="C31" i="4"/>
  <c r="E31" i="4"/>
  <c r="C32" i="4"/>
  <c r="C33" i="4"/>
  <c r="E33" i="4"/>
  <c r="C35" i="4"/>
  <c r="C38" i="4"/>
  <c r="C39" i="4"/>
  <c r="B31" i="4"/>
  <c r="B32" i="4"/>
  <c r="B33" i="4"/>
  <c r="B35" i="4"/>
  <c r="B37" i="4"/>
  <c r="D11" i="9" l="1"/>
  <c r="U23" i="71"/>
  <c r="C10" i="9"/>
  <c r="D9" i="9"/>
  <c r="U21" i="71"/>
  <c r="D8" i="9"/>
  <c r="U20" i="71"/>
  <c r="C12" i="9"/>
  <c r="D10" i="9"/>
  <c r="U22" i="71"/>
  <c r="C15" i="9"/>
  <c r="U27" i="71"/>
  <c r="C8" i="9"/>
  <c r="D14" i="9"/>
  <c r="U26" i="71"/>
  <c r="C11" i="9"/>
  <c r="U19" i="71"/>
  <c r="F7" i="9" s="1"/>
  <c r="D12" i="9"/>
  <c r="U24" i="71"/>
  <c r="C9" i="9"/>
  <c r="C13" i="9"/>
  <c r="C7" i="9"/>
  <c r="D13" i="9"/>
  <c r="AM7" i="67"/>
  <c r="AN7" i="67"/>
  <c r="E8" i="69"/>
  <c r="E7" i="69" s="1"/>
  <c r="D8" i="69"/>
  <c r="D7" i="69" s="1"/>
  <c r="O19" i="3"/>
  <c r="P19" i="3"/>
  <c r="I58" i="5" l="1"/>
  <c r="I44" i="5"/>
  <c r="G58" i="5"/>
  <c r="H58" i="5"/>
  <c r="I57" i="3"/>
  <c r="I43" i="3"/>
  <c r="I75" i="3" l="1"/>
  <c r="I77" i="5"/>
  <c r="F32" i="7"/>
  <c r="G32" i="7"/>
  <c r="D58" i="5"/>
  <c r="D44" i="5"/>
  <c r="B61" i="5"/>
  <c r="D57" i="3"/>
  <c r="D43" i="3"/>
  <c r="D60" i="3"/>
  <c r="D75" i="3" l="1"/>
  <c r="D77" i="5"/>
  <c r="R7" i="67" l="1"/>
  <c r="S7" i="67"/>
  <c r="T7" i="67"/>
  <c r="S7" i="5"/>
  <c r="S21" i="5"/>
  <c r="S21" i="3"/>
  <c r="S24" i="3"/>
  <c r="S7" i="3"/>
  <c r="S39" i="3" s="1"/>
  <c r="S40" i="5" l="1"/>
  <c r="P13" i="71" l="1"/>
  <c r="P12" i="71"/>
  <c r="P14" i="71"/>
  <c r="N24" i="3"/>
  <c r="L24" i="3"/>
  <c r="M24" i="3"/>
  <c r="N21" i="5"/>
  <c r="N7" i="5"/>
  <c r="N40" i="5" l="1"/>
  <c r="P31" i="3"/>
  <c r="N21" i="3"/>
  <c r="N7" i="3"/>
  <c r="N39" i="3" l="1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20" i="10"/>
  <c r="D21" i="10"/>
  <c r="D22" i="10"/>
  <c r="S46" i="11"/>
  <c r="D5" i="10"/>
  <c r="B5" i="10"/>
  <c r="D19" i="10" l="1"/>
  <c r="AK7" i="67"/>
  <c r="AJ7" i="67"/>
  <c r="AD7" i="67"/>
  <c r="AC7" i="67"/>
  <c r="AB7" i="67"/>
  <c r="AA7" i="67"/>
  <c r="Z7" i="67"/>
  <c r="V7" i="67"/>
  <c r="U7" i="67"/>
  <c r="J7" i="67"/>
  <c r="I7" i="67"/>
  <c r="H7" i="67"/>
  <c r="C7" i="67"/>
  <c r="E7" i="67"/>
  <c r="D7" i="67"/>
  <c r="J8" i="7"/>
  <c r="J18" i="7"/>
  <c r="I7" i="5"/>
  <c r="H7" i="5"/>
  <c r="K39" i="5"/>
  <c r="J39" i="5"/>
  <c r="K38" i="5"/>
  <c r="J38" i="5"/>
  <c r="K37" i="5"/>
  <c r="J37" i="5"/>
  <c r="K36" i="5"/>
  <c r="J36" i="5"/>
  <c r="K35" i="5"/>
  <c r="J35" i="5"/>
  <c r="K34" i="5"/>
  <c r="J34" i="5"/>
  <c r="K33" i="5"/>
  <c r="J33" i="5"/>
  <c r="K32" i="5"/>
  <c r="J32" i="5"/>
  <c r="K31" i="5"/>
  <c r="J31" i="5"/>
  <c r="K29" i="5"/>
  <c r="J29" i="5"/>
  <c r="K28" i="5"/>
  <c r="J28" i="5"/>
  <c r="K27" i="5"/>
  <c r="J27" i="5"/>
  <c r="K26" i="5"/>
  <c r="J26" i="5"/>
  <c r="K25" i="5"/>
  <c r="J25" i="5"/>
  <c r="K23" i="5"/>
  <c r="J23" i="5"/>
  <c r="K22" i="5"/>
  <c r="J22" i="5"/>
  <c r="K20" i="5"/>
  <c r="J20" i="5"/>
  <c r="K19" i="5"/>
  <c r="J19" i="5"/>
  <c r="K18" i="5"/>
  <c r="J18" i="5"/>
  <c r="K17" i="5"/>
  <c r="J17" i="5"/>
  <c r="K16" i="5"/>
  <c r="K15" i="5"/>
  <c r="J15" i="5"/>
  <c r="J14" i="5"/>
  <c r="K13" i="5"/>
  <c r="J13" i="5"/>
  <c r="K12" i="5"/>
  <c r="J12" i="5"/>
  <c r="K11" i="5"/>
  <c r="J11" i="5"/>
  <c r="K10" i="5"/>
  <c r="J10" i="5"/>
  <c r="K9" i="5"/>
  <c r="J9" i="5"/>
  <c r="K8" i="5"/>
  <c r="J8" i="5"/>
  <c r="I30" i="3"/>
  <c r="S66" i="3" s="1"/>
  <c r="I7" i="3"/>
  <c r="I24" i="3"/>
  <c r="I21" i="3"/>
  <c r="I39" i="3" l="1"/>
  <c r="S75" i="3" s="1"/>
  <c r="T36" i="7"/>
  <c r="E18" i="6" s="1"/>
  <c r="L7" i="67"/>
  <c r="G7" i="67"/>
  <c r="AE7" i="67"/>
  <c r="AF7" i="67"/>
  <c r="K7" i="67"/>
  <c r="I40" i="5"/>
  <c r="F7" i="67"/>
  <c r="K7" i="5"/>
  <c r="F10" i="71" l="1"/>
  <c r="E10" i="71"/>
  <c r="F9" i="67"/>
  <c r="F8" i="67"/>
  <c r="E13" i="7"/>
  <c r="T31" i="7" s="1"/>
  <c r="E13" i="6" s="1"/>
  <c r="E8" i="7"/>
  <c r="S43" i="3"/>
  <c r="T26" i="7" l="1"/>
  <c r="E8" i="6" s="1"/>
  <c r="S45" i="11"/>
  <c r="D23" i="10" s="1"/>
  <c r="P44" i="11" l="1"/>
  <c r="O44" i="11"/>
  <c r="P43" i="11"/>
  <c r="O43" i="11"/>
  <c r="P42" i="11"/>
  <c r="O42" i="11"/>
  <c r="P41" i="11"/>
  <c r="O41" i="11"/>
  <c r="P40" i="11"/>
  <c r="O40" i="11"/>
  <c r="P39" i="11"/>
  <c r="O39" i="11"/>
  <c r="P38" i="11"/>
  <c r="O38" i="11"/>
  <c r="P37" i="11"/>
  <c r="O37" i="11"/>
  <c r="P36" i="11"/>
  <c r="O36" i="11"/>
  <c r="P35" i="11"/>
  <c r="O35" i="11"/>
  <c r="P34" i="11"/>
  <c r="O34" i="11"/>
  <c r="P33" i="11"/>
  <c r="O33" i="11"/>
  <c r="P32" i="11"/>
  <c r="O32" i="11"/>
  <c r="P31" i="11"/>
  <c r="O31" i="11"/>
  <c r="P30" i="11"/>
  <c r="O30" i="11"/>
  <c r="P29" i="11"/>
  <c r="O29" i="11"/>
  <c r="P28" i="11"/>
  <c r="O28" i="11"/>
  <c r="P27" i="11"/>
  <c r="O27" i="11"/>
  <c r="L45" i="11"/>
  <c r="M45" i="11"/>
  <c r="P45" i="11" s="1"/>
  <c r="F44" i="11"/>
  <c r="E44" i="11"/>
  <c r="F43" i="11"/>
  <c r="E43" i="11"/>
  <c r="F42" i="11"/>
  <c r="E42" i="11"/>
  <c r="F41" i="11"/>
  <c r="E41" i="11"/>
  <c r="F40" i="11"/>
  <c r="E40" i="11"/>
  <c r="F39" i="11"/>
  <c r="E39" i="11"/>
  <c r="F38" i="11"/>
  <c r="E38" i="11"/>
  <c r="F37" i="11"/>
  <c r="E37" i="11"/>
  <c r="F36" i="11"/>
  <c r="E36" i="11"/>
  <c r="F35" i="11"/>
  <c r="E35" i="11"/>
  <c r="F34" i="11"/>
  <c r="E34" i="11"/>
  <c r="F33" i="11"/>
  <c r="E33" i="11"/>
  <c r="F32" i="11"/>
  <c r="E32" i="11"/>
  <c r="F31" i="11"/>
  <c r="E31" i="11"/>
  <c r="F30" i="11"/>
  <c r="E30" i="11"/>
  <c r="F29" i="11"/>
  <c r="E29" i="11"/>
  <c r="F28" i="11"/>
  <c r="E28" i="11"/>
  <c r="F27" i="11"/>
  <c r="E27" i="11"/>
  <c r="U5" i="11"/>
  <c r="T5" i="11"/>
  <c r="P22" i="11"/>
  <c r="O22" i="11"/>
  <c r="P21" i="11"/>
  <c r="O21" i="11"/>
  <c r="P20" i="11"/>
  <c r="O20" i="11"/>
  <c r="P19" i="11"/>
  <c r="O19" i="11"/>
  <c r="P18" i="11"/>
  <c r="O18" i="11"/>
  <c r="P17" i="11"/>
  <c r="O17" i="11"/>
  <c r="P16" i="11"/>
  <c r="O16" i="11"/>
  <c r="P15" i="11"/>
  <c r="O15" i="11"/>
  <c r="P14" i="11"/>
  <c r="O14" i="11"/>
  <c r="P13" i="11"/>
  <c r="O13" i="11"/>
  <c r="P12" i="11"/>
  <c r="O12" i="11"/>
  <c r="P11" i="11"/>
  <c r="O11" i="11"/>
  <c r="P10" i="11"/>
  <c r="O10" i="11"/>
  <c r="P9" i="11"/>
  <c r="O9" i="11"/>
  <c r="P8" i="11"/>
  <c r="O8" i="11"/>
  <c r="P7" i="11"/>
  <c r="O7" i="11"/>
  <c r="P6" i="11"/>
  <c r="O6" i="11"/>
  <c r="P5" i="11"/>
  <c r="O5" i="11"/>
  <c r="F27" i="71"/>
  <c r="E27" i="71"/>
  <c r="F26" i="71"/>
  <c r="E26" i="71"/>
  <c r="F25" i="71"/>
  <c r="E25" i="71"/>
  <c r="F24" i="71"/>
  <c r="E24" i="71"/>
  <c r="F23" i="71"/>
  <c r="E23" i="71"/>
  <c r="F22" i="71"/>
  <c r="E22" i="71"/>
  <c r="F21" i="71"/>
  <c r="E21" i="71"/>
  <c r="F20" i="71"/>
  <c r="E20" i="71"/>
  <c r="F19" i="71"/>
  <c r="E19" i="71"/>
  <c r="K27" i="71"/>
  <c r="J27" i="71"/>
  <c r="K26" i="71"/>
  <c r="J26" i="71"/>
  <c r="K25" i="71"/>
  <c r="J25" i="71"/>
  <c r="K24" i="71"/>
  <c r="J24" i="71"/>
  <c r="K23" i="71"/>
  <c r="J23" i="71"/>
  <c r="K22" i="71"/>
  <c r="J22" i="71"/>
  <c r="K21" i="71"/>
  <c r="J21" i="71"/>
  <c r="K20" i="71"/>
  <c r="J20" i="71"/>
  <c r="K19" i="71"/>
  <c r="J19" i="71"/>
  <c r="P27" i="71"/>
  <c r="O27" i="71"/>
  <c r="P26" i="71"/>
  <c r="O26" i="71"/>
  <c r="P25" i="71"/>
  <c r="O25" i="71"/>
  <c r="P24" i="71"/>
  <c r="O24" i="71"/>
  <c r="P23" i="71"/>
  <c r="O23" i="71"/>
  <c r="O22" i="71"/>
  <c r="P21" i="71"/>
  <c r="O21" i="71"/>
  <c r="P20" i="71"/>
  <c r="O20" i="71"/>
  <c r="P19" i="71"/>
  <c r="O19" i="71"/>
  <c r="U14" i="71"/>
  <c r="T14" i="71"/>
  <c r="U13" i="71"/>
  <c r="T13" i="71"/>
  <c r="U12" i="71"/>
  <c r="T12" i="71"/>
  <c r="U11" i="71"/>
  <c r="T11" i="71"/>
  <c r="U10" i="71"/>
  <c r="T10" i="71"/>
  <c r="U9" i="71"/>
  <c r="T9" i="71"/>
  <c r="U8" i="71"/>
  <c r="T8" i="71"/>
  <c r="U7" i="71"/>
  <c r="T7" i="71"/>
  <c r="U6" i="71"/>
  <c r="T6" i="71"/>
  <c r="O14" i="71"/>
  <c r="O13" i="71"/>
  <c r="O12" i="71"/>
  <c r="P11" i="71"/>
  <c r="O11" i="71"/>
  <c r="P10" i="71"/>
  <c r="O10" i="71"/>
  <c r="P9" i="71"/>
  <c r="O9" i="71"/>
  <c r="P8" i="71"/>
  <c r="O8" i="71"/>
  <c r="P7" i="71"/>
  <c r="O7" i="71"/>
  <c r="P6" i="71"/>
  <c r="O6" i="71"/>
  <c r="K14" i="71"/>
  <c r="J14" i="71"/>
  <c r="K13" i="71"/>
  <c r="J13" i="71"/>
  <c r="K12" i="71"/>
  <c r="J12" i="71"/>
  <c r="K11" i="71"/>
  <c r="J11" i="71"/>
  <c r="K10" i="71"/>
  <c r="J10" i="71"/>
  <c r="K9" i="71"/>
  <c r="J9" i="71"/>
  <c r="K8" i="71"/>
  <c r="J8" i="71"/>
  <c r="K7" i="71"/>
  <c r="J7" i="71"/>
  <c r="K6" i="71"/>
  <c r="J6" i="71"/>
  <c r="F14" i="71"/>
  <c r="E14" i="71"/>
  <c r="F13" i="71"/>
  <c r="E13" i="71"/>
  <c r="F12" i="71"/>
  <c r="E12" i="71"/>
  <c r="F11" i="71"/>
  <c r="E11" i="71"/>
  <c r="F9" i="71"/>
  <c r="E9" i="71"/>
  <c r="F8" i="71"/>
  <c r="E8" i="71"/>
  <c r="F7" i="71"/>
  <c r="E7" i="71"/>
  <c r="F6" i="71"/>
  <c r="E6" i="71"/>
  <c r="AK11" i="67"/>
  <c r="AJ11" i="67"/>
  <c r="AK10" i="67"/>
  <c r="AJ10" i="67"/>
  <c r="AK9" i="67"/>
  <c r="AJ9" i="67"/>
  <c r="AK8" i="67"/>
  <c r="AJ8" i="67"/>
  <c r="AF11" i="67"/>
  <c r="AE11" i="67"/>
  <c r="AF10" i="67"/>
  <c r="AE10" i="67"/>
  <c r="AF9" i="67"/>
  <c r="AE9" i="67"/>
  <c r="AF8" i="67"/>
  <c r="AE8" i="67"/>
  <c r="AA11" i="67"/>
  <c r="Z11" i="67"/>
  <c r="AA10" i="67"/>
  <c r="Z10" i="67"/>
  <c r="AA9" i="67"/>
  <c r="Z9" i="67"/>
  <c r="AA8" i="67"/>
  <c r="Z8" i="67"/>
  <c r="V11" i="67"/>
  <c r="U11" i="67"/>
  <c r="V10" i="67"/>
  <c r="U10" i="67"/>
  <c r="V9" i="67"/>
  <c r="U9" i="67"/>
  <c r="V8" i="67"/>
  <c r="U8" i="67"/>
  <c r="L11" i="67"/>
  <c r="K11" i="67"/>
  <c r="L10" i="67"/>
  <c r="K10" i="67"/>
  <c r="L9" i="67"/>
  <c r="K9" i="67"/>
  <c r="L8" i="67"/>
  <c r="K8" i="67"/>
  <c r="G11" i="67"/>
  <c r="F11" i="67"/>
  <c r="G10" i="67"/>
  <c r="F10" i="67"/>
  <c r="G9" i="67"/>
  <c r="G8" i="67"/>
  <c r="Q37" i="7"/>
  <c r="P37" i="7"/>
  <c r="Q35" i="7"/>
  <c r="P35" i="7"/>
  <c r="Q34" i="7"/>
  <c r="P34" i="7"/>
  <c r="Q33" i="7"/>
  <c r="P33" i="7"/>
  <c r="Q32" i="7"/>
  <c r="P32" i="7"/>
  <c r="Q30" i="7"/>
  <c r="P30" i="7"/>
  <c r="Q29" i="7"/>
  <c r="P29" i="7"/>
  <c r="Q28" i="7"/>
  <c r="P28" i="7"/>
  <c r="Q27" i="7"/>
  <c r="P27" i="7"/>
  <c r="Q25" i="7"/>
  <c r="P25" i="7"/>
  <c r="L37" i="7"/>
  <c r="K37" i="7"/>
  <c r="L32" i="7"/>
  <c r="K32" i="7"/>
  <c r="L27" i="7"/>
  <c r="K27" i="7"/>
  <c r="L25" i="7"/>
  <c r="K25" i="7"/>
  <c r="G37" i="7"/>
  <c r="F37" i="7"/>
  <c r="G36" i="7"/>
  <c r="F36" i="7"/>
  <c r="G27" i="7"/>
  <c r="F27" i="7"/>
  <c r="G25" i="7"/>
  <c r="F25" i="7"/>
  <c r="V15" i="7"/>
  <c r="U15" i="7"/>
  <c r="V14" i="7"/>
  <c r="U14" i="7"/>
  <c r="V13" i="7"/>
  <c r="U13" i="7"/>
  <c r="V9" i="7"/>
  <c r="U9" i="7"/>
  <c r="V8" i="7"/>
  <c r="U8" i="7"/>
  <c r="V7" i="7"/>
  <c r="U7" i="7"/>
  <c r="Q19" i="7"/>
  <c r="P19" i="7"/>
  <c r="Q18" i="7"/>
  <c r="P18" i="7"/>
  <c r="Q14" i="7"/>
  <c r="P14" i="7"/>
  <c r="Q13" i="7"/>
  <c r="P13" i="7"/>
  <c r="Q9" i="7"/>
  <c r="P9" i="7"/>
  <c r="Q8" i="7"/>
  <c r="P8" i="7"/>
  <c r="Q7" i="7"/>
  <c r="P7" i="7"/>
  <c r="L19" i="7"/>
  <c r="K19" i="7"/>
  <c r="L14" i="7"/>
  <c r="K14" i="7"/>
  <c r="L9" i="7"/>
  <c r="K9" i="7"/>
  <c r="L7" i="7"/>
  <c r="K7" i="7"/>
  <c r="G14" i="7"/>
  <c r="F14" i="7"/>
  <c r="G9" i="7"/>
  <c r="F9" i="7"/>
  <c r="G7" i="7"/>
  <c r="F7" i="7"/>
  <c r="O45" i="11" l="1"/>
  <c r="D38" i="4"/>
  <c r="D37" i="4"/>
  <c r="D36" i="4"/>
  <c r="D35" i="4"/>
  <c r="D34" i="4"/>
  <c r="D33" i="4"/>
  <c r="D32" i="4"/>
  <c r="D28" i="4"/>
  <c r="D27" i="4"/>
  <c r="D26" i="4"/>
  <c r="D22" i="4"/>
  <c r="D19" i="4"/>
  <c r="D18" i="4"/>
  <c r="D17" i="4"/>
  <c r="D16" i="4"/>
  <c r="D15" i="4"/>
  <c r="D14" i="4"/>
  <c r="D12" i="4"/>
  <c r="D11" i="4"/>
  <c r="D10" i="4"/>
  <c r="D9" i="4"/>
  <c r="D8" i="4"/>
  <c r="P76" i="5"/>
  <c r="O76" i="5"/>
  <c r="P75" i="5"/>
  <c r="O75" i="5"/>
  <c r="P74" i="5"/>
  <c r="O74" i="5"/>
  <c r="P73" i="5"/>
  <c r="O73" i="5"/>
  <c r="P72" i="5"/>
  <c r="O72" i="5"/>
  <c r="P71" i="5"/>
  <c r="O71" i="5"/>
  <c r="P70" i="5"/>
  <c r="O70" i="5"/>
  <c r="P69" i="5"/>
  <c r="O69" i="5"/>
  <c r="P68" i="5"/>
  <c r="O68" i="5"/>
  <c r="P67" i="5"/>
  <c r="O67" i="5"/>
  <c r="P66" i="5"/>
  <c r="O66" i="5"/>
  <c r="P65" i="5"/>
  <c r="O65" i="5"/>
  <c r="P64" i="5"/>
  <c r="O64" i="5"/>
  <c r="P63" i="5"/>
  <c r="O63" i="5"/>
  <c r="P62" i="5"/>
  <c r="O62" i="5"/>
  <c r="P61" i="5"/>
  <c r="O61" i="5"/>
  <c r="P60" i="5"/>
  <c r="O60" i="5"/>
  <c r="P59" i="5"/>
  <c r="O59" i="5"/>
  <c r="P57" i="5"/>
  <c r="O57" i="5"/>
  <c r="P56" i="5"/>
  <c r="O56" i="5"/>
  <c r="P55" i="5"/>
  <c r="O55" i="5"/>
  <c r="P54" i="5"/>
  <c r="O54" i="5"/>
  <c r="P53" i="5"/>
  <c r="P52" i="5"/>
  <c r="O52" i="5"/>
  <c r="P51" i="5"/>
  <c r="O51" i="5"/>
  <c r="P50" i="5"/>
  <c r="O50" i="5"/>
  <c r="P49" i="5"/>
  <c r="O49" i="5"/>
  <c r="P48" i="5"/>
  <c r="O48" i="5"/>
  <c r="P47" i="5"/>
  <c r="O47" i="5"/>
  <c r="P46" i="5"/>
  <c r="O46" i="5"/>
  <c r="P45" i="5"/>
  <c r="O45" i="5"/>
  <c r="K76" i="5"/>
  <c r="J76" i="5"/>
  <c r="K75" i="5"/>
  <c r="J75" i="5"/>
  <c r="K74" i="5"/>
  <c r="J74" i="5"/>
  <c r="K73" i="5"/>
  <c r="J73" i="5"/>
  <c r="K72" i="5"/>
  <c r="J72" i="5"/>
  <c r="K71" i="5"/>
  <c r="J71" i="5"/>
  <c r="K70" i="5"/>
  <c r="J70" i="5"/>
  <c r="K69" i="5"/>
  <c r="J69" i="5"/>
  <c r="K68" i="5"/>
  <c r="J68" i="5"/>
  <c r="K67" i="5"/>
  <c r="J67" i="5"/>
  <c r="K66" i="5"/>
  <c r="J66" i="5"/>
  <c r="K65" i="5"/>
  <c r="J65" i="5"/>
  <c r="K64" i="5"/>
  <c r="J64" i="5"/>
  <c r="K63" i="5"/>
  <c r="J63" i="5"/>
  <c r="K62" i="5"/>
  <c r="J62" i="5"/>
  <c r="K60" i="5"/>
  <c r="J60" i="5"/>
  <c r="K59" i="5"/>
  <c r="J59" i="5"/>
  <c r="K58" i="5"/>
  <c r="J58" i="5"/>
  <c r="K57" i="5"/>
  <c r="J57" i="5"/>
  <c r="K56" i="5"/>
  <c r="J56" i="5"/>
  <c r="K55" i="5"/>
  <c r="J55" i="5"/>
  <c r="K54" i="5"/>
  <c r="J54" i="5"/>
  <c r="K53" i="5"/>
  <c r="K52" i="5"/>
  <c r="J52" i="5"/>
  <c r="K51" i="5"/>
  <c r="J51" i="5"/>
  <c r="K50" i="5"/>
  <c r="J50" i="5"/>
  <c r="K49" i="5"/>
  <c r="J49" i="5"/>
  <c r="K48" i="5"/>
  <c r="J48" i="5"/>
  <c r="K47" i="5"/>
  <c r="J47" i="5"/>
  <c r="K46" i="5"/>
  <c r="J46" i="5"/>
  <c r="K45" i="5"/>
  <c r="J45" i="5"/>
  <c r="F76" i="5"/>
  <c r="E76" i="5"/>
  <c r="F75" i="5"/>
  <c r="E75" i="5"/>
  <c r="F74" i="5"/>
  <c r="E74" i="5"/>
  <c r="F73" i="5"/>
  <c r="E73" i="5"/>
  <c r="F72" i="5"/>
  <c r="E72" i="5"/>
  <c r="F71" i="5"/>
  <c r="E71" i="5"/>
  <c r="F70" i="5"/>
  <c r="E70" i="5"/>
  <c r="F69" i="5"/>
  <c r="E69" i="5"/>
  <c r="F68" i="5"/>
  <c r="E68" i="5"/>
  <c r="F67" i="5"/>
  <c r="E67" i="5"/>
  <c r="F66" i="5"/>
  <c r="E66" i="5"/>
  <c r="F65" i="5"/>
  <c r="E65" i="5"/>
  <c r="F64" i="5"/>
  <c r="E64" i="5"/>
  <c r="F63" i="5"/>
  <c r="E63" i="5"/>
  <c r="F62" i="5"/>
  <c r="E62" i="5"/>
  <c r="F61" i="5"/>
  <c r="E61" i="5"/>
  <c r="F60" i="5"/>
  <c r="E60" i="5"/>
  <c r="F59" i="5"/>
  <c r="E59" i="5"/>
  <c r="F57" i="5"/>
  <c r="E57" i="5"/>
  <c r="F56" i="5"/>
  <c r="E56" i="5"/>
  <c r="F55" i="5"/>
  <c r="E55" i="5"/>
  <c r="F54" i="5"/>
  <c r="E54" i="5"/>
  <c r="F53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U39" i="5"/>
  <c r="T39" i="5"/>
  <c r="U38" i="5"/>
  <c r="T38" i="5"/>
  <c r="U37" i="5"/>
  <c r="T37" i="5"/>
  <c r="U36" i="5"/>
  <c r="T36" i="5"/>
  <c r="U35" i="5"/>
  <c r="T35" i="5"/>
  <c r="U34" i="5"/>
  <c r="T34" i="5"/>
  <c r="U33" i="5"/>
  <c r="T33" i="5"/>
  <c r="U32" i="5"/>
  <c r="T32" i="5"/>
  <c r="U31" i="5"/>
  <c r="T31" i="5"/>
  <c r="U29" i="5"/>
  <c r="T29" i="5"/>
  <c r="U28" i="5"/>
  <c r="T28" i="5"/>
  <c r="U27" i="5"/>
  <c r="T27" i="5"/>
  <c r="U26" i="5"/>
  <c r="T26" i="5"/>
  <c r="U25" i="5"/>
  <c r="T25" i="5"/>
  <c r="U23" i="5"/>
  <c r="T23" i="5"/>
  <c r="U22" i="5"/>
  <c r="T22" i="5"/>
  <c r="U20" i="5"/>
  <c r="T20" i="5"/>
  <c r="U19" i="5"/>
  <c r="T19" i="5"/>
  <c r="U18" i="5"/>
  <c r="T18" i="5"/>
  <c r="U17" i="5"/>
  <c r="T17" i="5"/>
  <c r="U16" i="5"/>
  <c r="U15" i="5"/>
  <c r="T15" i="5"/>
  <c r="U14" i="5"/>
  <c r="T14" i="5"/>
  <c r="U13" i="5"/>
  <c r="T13" i="5"/>
  <c r="U12" i="5"/>
  <c r="T12" i="5"/>
  <c r="U11" i="5"/>
  <c r="T11" i="5"/>
  <c r="U10" i="5"/>
  <c r="T10" i="5"/>
  <c r="U9" i="5"/>
  <c r="T9" i="5"/>
  <c r="U8" i="5"/>
  <c r="T8" i="5"/>
  <c r="P39" i="5"/>
  <c r="O39" i="5"/>
  <c r="P38" i="5"/>
  <c r="O38" i="5"/>
  <c r="P37" i="5"/>
  <c r="O37" i="5"/>
  <c r="P36" i="5"/>
  <c r="O36" i="5"/>
  <c r="P35" i="5"/>
  <c r="O35" i="5"/>
  <c r="P34" i="5"/>
  <c r="O34" i="5"/>
  <c r="P33" i="5"/>
  <c r="O33" i="5"/>
  <c r="P32" i="5"/>
  <c r="O32" i="5"/>
  <c r="P31" i="5"/>
  <c r="O31" i="5"/>
  <c r="P30" i="5"/>
  <c r="O30" i="5"/>
  <c r="P29" i="5"/>
  <c r="O29" i="5"/>
  <c r="P28" i="5"/>
  <c r="O28" i="5"/>
  <c r="P27" i="5"/>
  <c r="O27" i="5"/>
  <c r="P26" i="5"/>
  <c r="O26" i="5"/>
  <c r="P25" i="5"/>
  <c r="O25" i="5"/>
  <c r="P23" i="5"/>
  <c r="O23" i="5"/>
  <c r="P22" i="5"/>
  <c r="O22" i="5"/>
  <c r="P20" i="5"/>
  <c r="O20" i="5"/>
  <c r="P19" i="5"/>
  <c r="O19" i="5"/>
  <c r="P18" i="5"/>
  <c r="O18" i="5"/>
  <c r="P17" i="5"/>
  <c r="O17" i="5"/>
  <c r="P16" i="5"/>
  <c r="P15" i="5"/>
  <c r="O15" i="5"/>
  <c r="P14" i="5"/>
  <c r="O14" i="5"/>
  <c r="P13" i="5"/>
  <c r="O13" i="5"/>
  <c r="P12" i="5"/>
  <c r="O12" i="5"/>
  <c r="P11" i="5"/>
  <c r="O11" i="5"/>
  <c r="P10" i="5"/>
  <c r="O10" i="5"/>
  <c r="P9" i="5"/>
  <c r="O9" i="5"/>
  <c r="P8" i="5"/>
  <c r="O8" i="5"/>
  <c r="C21" i="5"/>
  <c r="B21" i="5"/>
  <c r="C7" i="5"/>
  <c r="B7" i="5"/>
  <c r="D37" i="2"/>
  <c r="S60" i="3"/>
  <c r="S57" i="3"/>
  <c r="D16" i="2"/>
  <c r="P74" i="3"/>
  <c r="O74" i="3"/>
  <c r="P73" i="3"/>
  <c r="O73" i="3"/>
  <c r="P72" i="3"/>
  <c r="O72" i="3"/>
  <c r="P71" i="3"/>
  <c r="O71" i="3"/>
  <c r="P70" i="3"/>
  <c r="O70" i="3"/>
  <c r="P69" i="3"/>
  <c r="O69" i="3"/>
  <c r="P68" i="3"/>
  <c r="O68" i="3"/>
  <c r="P67" i="3"/>
  <c r="O67" i="3"/>
  <c r="P65" i="3"/>
  <c r="O65" i="3"/>
  <c r="P64" i="3"/>
  <c r="O64" i="3"/>
  <c r="P63" i="3"/>
  <c r="O63" i="3"/>
  <c r="P62" i="3"/>
  <c r="O62" i="3"/>
  <c r="P61" i="3"/>
  <c r="O61" i="3"/>
  <c r="P59" i="3"/>
  <c r="O59" i="3"/>
  <c r="P58" i="3"/>
  <c r="O58" i="3"/>
  <c r="P56" i="3"/>
  <c r="O56" i="3"/>
  <c r="P55" i="3"/>
  <c r="O55" i="3"/>
  <c r="P54" i="3"/>
  <c r="O54" i="3"/>
  <c r="P53" i="3"/>
  <c r="O53" i="3"/>
  <c r="P52" i="3"/>
  <c r="P51" i="3"/>
  <c r="O51" i="3"/>
  <c r="P50" i="3"/>
  <c r="O50" i="3"/>
  <c r="P49" i="3"/>
  <c r="O49" i="3"/>
  <c r="P48" i="3"/>
  <c r="O48" i="3"/>
  <c r="P47" i="3"/>
  <c r="O47" i="3"/>
  <c r="P46" i="3"/>
  <c r="O46" i="3"/>
  <c r="P45" i="3"/>
  <c r="O45" i="3"/>
  <c r="P44" i="3"/>
  <c r="O44" i="3"/>
  <c r="K74" i="3"/>
  <c r="J74" i="3"/>
  <c r="K73" i="3"/>
  <c r="J73" i="3"/>
  <c r="K72" i="3"/>
  <c r="J72" i="3"/>
  <c r="K71" i="3"/>
  <c r="J71" i="3"/>
  <c r="K70" i="3"/>
  <c r="J70" i="3"/>
  <c r="K69" i="3"/>
  <c r="J69" i="3"/>
  <c r="K68" i="3"/>
  <c r="J68" i="3"/>
  <c r="K67" i="3"/>
  <c r="J67" i="3"/>
  <c r="K66" i="3"/>
  <c r="J66" i="3"/>
  <c r="K65" i="3"/>
  <c r="J65" i="3"/>
  <c r="K64" i="3"/>
  <c r="J64" i="3"/>
  <c r="K63" i="3"/>
  <c r="J63" i="3"/>
  <c r="K62" i="3"/>
  <c r="J62" i="3"/>
  <c r="K61" i="3"/>
  <c r="J61" i="3"/>
  <c r="K59" i="3"/>
  <c r="J59" i="3"/>
  <c r="K58" i="3"/>
  <c r="J58" i="3"/>
  <c r="K56" i="3"/>
  <c r="J56" i="3"/>
  <c r="K55" i="3"/>
  <c r="J55" i="3"/>
  <c r="K54" i="3"/>
  <c r="J54" i="3"/>
  <c r="K53" i="3"/>
  <c r="J53" i="3"/>
  <c r="K52" i="3"/>
  <c r="K51" i="3"/>
  <c r="J51" i="3"/>
  <c r="K50" i="3"/>
  <c r="J50" i="3"/>
  <c r="K49" i="3"/>
  <c r="J49" i="3"/>
  <c r="K48" i="3"/>
  <c r="J48" i="3"/>
  <c r="K47" i="3"/>
  <c r="J47" i="3"/>
  <c r="K46" i="3"/>
  <c r="J46" i="3"/>
  <c r="K45" i="3"/>
  <c r="J45" i="3"/>
  <c r="K44" i="3"/>
  <c r="J44" i="3"/>
  <c r="F74" i="3"/>
  <c r="E74" i="3"/>
  <c r="F73" i="3"/>
  <c r="E73" i="3"/>
  <c r="F72" i="3"/>
  <c r="E72" i="3"/>
  <c r="F71" i="3"/>
  <c r="E71" i="3"/>
  <c r="F70" i="3"/>
  <c r="E70" i="3"/>
  <c r="F69" i="3"/>
  <c r="E69" i="3"/>
  <c r="F68" i="3"/>
  <c r="E68" i="3"/>
  <c r="F67" i="3"/>
  <c r="E67" i="3"/>
  <c r="F66" i="3"/>
  <c r="E66" i="3"/>
  <c r="F65" i="3"/>
  <c r="E65" i="3"/>
  <c r="F64" i="3"/>
  <c r="E64" i="3"/>
  <c r="F63" i="3"/>
  <c r="E63" i="3"/>
  <c r="F62" i="3"/>
  <c r="E62" i="3"/>
  <c r="F61" i="3"/>
  <c r="E61" i="3"/>
  <c r="F59" i="3"/>
  <c r="E59" i="3"/>
  <c r="F58" i="3"/>
  <c r="E58" i="3"/>
  <c r="F56" i="3"/>
  <c r="E56" i="3"/>
  <c r="F55" i="3"/>
  <c r="E55" i="3"/>
  <c r="F54" i="3"/>
  <c r="E54" i="3"/>
  <c r="F53" i="3"/>
  <c r="E53" i="3"/>
  <c r="F52" i="3"/>
  <c r="F51" i="3"/>
  <c r="E51" i="3"/>
  <c r="F50" i="3"/>
  <c r="E50" i="3"/>
  <c r="F49" i="3"/>
  <c r="E49" i="3"/>
  <c r="F48" i="3"/>
  <c r="E48" i="3"/>
  <c r="F47" i="3"/>
  <c r="E47" i="3"/>
  <c r="F46" i="3"/>
  <c r="E46" i="3"/>
  <c r="F45" i="3"/>
  <c r="E45" i="3"/>
  <c r="F44" i="3"/>
  <c r="E44" i="3"/>
  <c r="U38" i="3"/>
  <c r="T38" i="3"/>
  <c r="U37" i="3"/>
  <c r="T37" i="3"/>
  <c r="U36" i="3"/>
  <c r="T36" i="3"/>
  <c r="U35" i="3"/>
  <c r="T35" i="3"/>
  <c r="U34" i="3"/>
  <c r="T34" i="3"/>
  <c r="U33" i="3"/>
  <c r="T33" i="3"/>
  <c r="U32" i="3"/>
  <c r="T32" i="3"/>
  <c r="U31" i="3"/>
  <c r="T31" i="3"/>
  <c r="U29" i="3"/>
  <c r="T29" i="3"/>
  <c r="U28" i="3"/>
  <c r="T28" i="3"/>
  <c r="U27" i="3"/>
  <c r="T27" i="3"/>
  <c r="U26" i="3"/>
  <c r="T26" i="3"/>
  <c r="U25" i="3"/>
  <c r="T25" i="3"/>
  <c r="U23" i="3"/>
  <c r="T23" i="3"/>
  <c r="U22" i="3"/>
  <c r="T22" i="3"/>
  <c r="U20" i="3"/>
  <c r="T20" i="3"/>
  <c r="U19" i="3"/>
  <c r="T19" i="3"/>
  <c r="U18" i="3"/>
  <c r="T18" i="3"/>
  <c r="U17" i="3"/>
  <c r="T17" i="3"/>
  <c r="U16" i="3"/>
  <c r="U15" i="3"/>
  <c r="T15" i="3"/>
  <c r="U14" i="3"/>
  <c r="T14" i="3"/>
  <c r="U13" i="3"/>
  <c r="T13" i="3"/>
  <c r="U12" i="3"/>
  <c r="T12" i="3"/>
  <c r="U11" i="3"/>
  <c r="T11" i="3"/>
  <c r="U10" i="3"/>
  <c r="T10" i="3"/>
  <c r="U9" i="3"/>
  <c r="T9" i="3"/>
  <c r="U8" i="3"/>
  <c r="T8" i="3"/>
  <c r="P38" i="3"/>
  <c r="O38" i="3"/>
  <c r="P37" i="3"/>
  <c r="O37" i="3"/>
  <c r="P36" i="3"/>
  <c r="O36" i="3"/>
  <c r="P35" i="3"/>
  <c r="O35" i="3"/>
  <c r="P34" i="3"/>
  <c r="O34" i="3"/>
  <c r="P33" i="3"/>
  <c r="O33" i="3"/>
  <c r="P32" i="3"/>
  <c r="O32" i="3"/>
  <c r="O31" i="3"/>
  <c r="P30" i="3"/>
  <c r="O30" i="3"/>
  <c r="P29" i="3"/>
  <c r="O29" i="3"/>
  <c r="P28" i="3"/>
  <c r="O28" i="3"/>
  <c r="P27" i="3"/>
  <c r="O27" i="3"/>
  <c r="P26" i="3"/>
  <c r="O26" i="3"/>
  <c r="P25" i="3"/>
  <c r="O25" i="3"/>
  <c r="P23" i="3"/>
  <c r="O23" i="3"/>
  <c r="P22" i="3"/>
  <c r="O22" i="3"/>
  <c r="P20" i="3"/>
  <c r="O20" i="3"/>
  <c r="P18" i="3"/>
  <c r="O18" i="3"/>
  <c r="P17" i="3"/>
  <c r="O17" i="3"/>
  <c r="P16" i="3"/>
  <c r="P15" i="3"/>
  <c r="O15" i="3"/>
  <c r="P14" i="3"/>
  <c r="O14" i="3"/>
  <c r="P13" i="3"/>
  <c r="O13" i="3"/>
  <c r="P12" i="3"/>
  <c r="O12" i="3"/>
  <c r="P11" i="3"/>
  <c r="O11" i="3"/>
  <c r="P10" i="3"/>
  <c r="O10" i="3"/>
  <c r="P9" i="3"/>
  <c r="O9" i="3"/>
  <c r="P8" i="3"/>
  <c r="O8" i="3"/>
  <c r="K38" i="3"/>
  <c r="J38" i="3"/>
  <c r="K37" i="3"/>
  <c r="J37" i="3"/>
  <c r="K36" i="3"/>
  <c r="J36" i="3"/>
  <c r="K35" i="3"/>
  <c r="J35" i="3"/>
  <c r="K34" i="3"/>
  <c r="J34" i="3"/>
  <c r="K33" i="3"/>
  <c r="J33" i="3"/>
  <c r="K32" i="3"/>
  <c r="J32" i="3"/>
  <c r="K31" i="3"/>
  <c r="J31" i="3"/>
  <c r="K29" i="3"/>
  <c r="J29" i="3"/>
  <c r="K28" i="3"/>
  <c r="J28" i="3"/>
  <c r="K27" i="3"/>
  <c r="J27" i="3"/>
  <c r="K26" i="3"/>
  <c r="J26" i="3"/>
  <c r="K25" i="3"/>
  <c r="J25" i="3"/>
  <c r="K23" i="3"/>
  <c r="J23" i="3"/>
  <c r="K22" i="3"/>
  <c r="J22" i="3"/>
  <c r="K20" i="3"/>
  <c r="J20" i="3"/>
  <c r="K19" i="3"/>
  <c r="J19" i="3"/>
  <c r="K18" i="3"/>
  <c r="J18" i="3"/>
  <c r="K17" i="3"/>
  <c r="J17" i="3"/>
  <c r="K16" i="3"/>
  <c r="K15" i="3"/>
  <c r="J15" i="3"/>
  <c r="K14" i="3"/>
  <c r="J14" i="3"/>
  <c r="K13" i="3"/>
  <c r="J13" i="3"/>
  <c r="K12" i="3"/>
  <c r="J12" i="3"/>
  <c r="K11" i="3"/>
  <c r="J11" i="3"/>
  <c r="K10" i="3"/>
  <c r="J10" i="3"/>
  <c r="K9" i="3"/>
  <c r="J9" i="3"/>
  <c r="K8" i="3"/>
  <c r="J8" i="3"/>
  <c r="D38" i="2" l="1"/>
  <c r="D30" i="2"/>
  <c r="D35" i="2"/>
  <c r="C36" i="2"/>
  <c r="B28" i="2"/>
  <c r="B29" i="2"/>
  <c r="C29" i="2"/>
  <c r="B38" i="2"/>
  <c r="D29" i="2"/>
  <c r="C38" i="2"/>
  <c r="C27" i="2"/>
  <c r="D27" i="2"/>
  <c r="B37" i="2"/>
  <c r="B31" i="2"/>
  <c r="D31" i="2"/>
  <c r="B23" i="2"/>
  <c r="D25" i="2"/>
  <c r="C34" i="2"/>
  <c r="C28" i="2"/>
  <c r="B32" i="2"/>
  <c r="D23" i="2"/>
  <c r="D24" i="2"/>
  <c r="B25" i="2"/>
  <c r="B34" i="2"/>
  <c r="B26" i="2"/>
  <c r="D34" i="2"/>
  <c r="B36" i="2"/>
  <c r="C31" i="2"/>
  <c r="C23" i="2"/>
  <c r="B33" i="2"/>
  <c r="D33" i="2"/>
  <c r="C25" i="2"/>
  <c r="C26" i="2"/>
  <c r="B35" i="2"/>
  <c r="B27" i="2"/>
  <c r="D36" i="2"/>
  <c r="D28" i="2"/>
  <c r="C32" i="2"/>
  <c r="D32" i="2"/>
  <c r="C33" i="2"/>
  <c r="D26" i="2"/>
  <c r="C35" i="2"/>
  <c r="D10" i="2"/>
  <c r="B12" i="2"/>
  <c r="C20" i="2"/>
  <c r="C13" i="2"/>
  <c r="D22" i="2"/>
  <c r="B10" i="2"/>
  <c r="C10" i="2"/>
  <c r="B19" i="2"/>
  <c r="C11" i="2"/>
  <c r="D19" i="2"/>
  <c r="D12" i="2"/>
  <c r="C14" i="2"/>
  <c r="D9" i="2"/>
  <c r="B18" i="2"/>
  <c r="B15" i="2"/>
  <c r="D20" i="2"/>
  <c r="D21" i="2"/>
  <c r="B14" i="2"/>
  <c r="D15" i="2"/>
  <c r="B16" i="2"/>
  <c r="C8" i="2"/>
  <c r="C16" i="2"/>
  <c r="B20" i="2"/>
  <c r="C12" i="2"/>
  <c r="B13" i="2"/>
  <c r="D13" i="2"/>
  <c r="D14" i="2"/>
  <c r="C15" i="2"/>
  <c r="D8" i="2"/>
  <c r="C18" i="2"/>
  <c r="B11" i="2"/>
  <c r="C19" i="2"/>
  <c r="D11" i="2"/>
  <c r="B22" i="2"/>
  <c r="C22" i="2"/>
  <c r="B8" i="2"/>
  <c r="B9" i="2"/>
  <c r="B17" i="2"/>
  <c r="D18" i="2"/>
  <c r="C9" i="2"/>
  <c r="C17" i="2"/>
  <c r="C37" i="2"/>
  <c r="T73" i="3"/>
  <c r="D7" i="2"/>
  <c r="C40" i="5"/>
  <c r="B40" i="5"/>
  <c r="D17" i="2"/>
  <c r="U53" i="3"/>
  <c r="U68" i="3"/>
  <c r="T67" i="3"/>
  <c r="T68" i="3"/>
  <c r="T58" i="3"/>
  <c r="U72" i="3"/>
  <c r="U73" i="3"/>
  <c r="U65" i="3"/>
  <c r="T63" i="3"/>
  <c r="U64" i="3"/>
  <c r="T61" i="3"/>
  <c r="U44" i="3"/>
  <c r="T53" i="3"/>
  <c r="T46" i="3"/>
  <c r="T54" i="3"/>
  <c r="T45" i="3"/>
  <c r="T56" i="3"/>
  <c r="T50" i="3"/>
  <c r="T62" i="3"/>
  <c r="U63" i="3"/>
  <c r="T64" i="3"/>
  <c r="T72" i="3"/>
  <c r="T65" i="3"/>
  <c r="T70" i="3"/>
  <c r="U71" i="3"/>
  <c r="T74" i="3"/>
  <c r="U69" i="3"/>
  <c r="T71" i="3"/>
  <c r="U74" i="3"/>
  <c r="U62" i="3"/>
  <c r="U70" i="3"/>
  <c r="T69" i="3"/>
  <c r="U67" i="3"/>
  <c r="U61" i="3"/>
  <c r="U58" i="3"/>
  <c r="T59" i="3"/>
  <c r="U59" i="3"/>
  <c r="U54" i="3"/>
  <c r="U47" i="3"/>
  <c r="T49" i="3"/>
  <c r="U49" i="3"/>
  <c r="T51" i="3"/>
  <c r="U51" i="3"/>
  <c r="U50" i="3"/>
  <c r="U46" i="3"/>
  <c r="U55" i="3"/>
  <c r="T44" i="3"/>
  <c r="T52" i="3"/>
  <c r="U52" i="3"/>
  <c r="T55" i="3"/>
  <c r="T47" i="3"/>
  <c r="T48" i="3"/>
  <c r="U48" i="3"/>
  <c r="U56" i="3"/>
  <c r="U45" i="3"/>
  <c r="D39" i="4"/>
  <c r="E37" i="2" l="1"/>
  <c r="E27" i="2"/>
  <c r="E33" i="2"/>
  <c r="F37" i="2"/>
  <c r="F36" i="2"/>
  <c r="E28" i="2"/>
  <c r="F27" i="2"/>
  <c r="F23" i="2"/>
  <c r="E23" i="2"/>
  <c r="E25" i="2"/>
  <c r="F25" i="2"/>
  <c r="F31" i="2"/>
  <c r="F34" i="2"/>
  <c r="F26" i="2"/>
  <c r="E35" i="2"/>
  <c r="F33" i="2"/>
  <c r="E38" i="2"/>
  <c r="E36" i="2"/>
  <c r="E26" i="2"/>
  <c r="F29" i="2"/>
  <c r="F38" i="2"/>
  <c r="F32" i="2"/>
  <c r="F35" i="2"/>
  <c r="E34" i="2"/>
  <c r="F28" i="2"/>
  <c r="E32" i="2"/>
  <c r="E31" i="2"/>
  <c r="E29" i="2"/>
  <c r="E22" i="2"/>
  <c r="E11" i="2"/>
  <c r="F16" i="2"/>
  <c r="D39" i="2"/>
  <c r="E18" i="2"/>
  <c r="F18" i="2"/>
  <c r="F12" i="2"/>
  <c r="F10" i="2"/>
  <c r="F15" i="2"/>
  <c r="E15" i="2"/>
  <c r="E20" i="2"/>
  <c r="E13" i="2"/>
  <c r="F22" i="2"/>
  <c r="F9" i="2"/>
  <c r="E12" i="2"/>
  <c r="E19" i="2"/>
  <c r="F17" i="2"/>
  <c r="E16" i="2"/>
  <c r="E8" i="2"/>
  <c r="F19" i="2"/>
  <c r="F14" i="2"/>
  <c r="E14" i="2"/>
  <c r="F13" i="2"/>
  <c r="E9" i="2"/>
  <c r="F11" i="2"/>
  <c r="E10" i="2"/>
  <c r="E17" i="2"/>
  <c r="F8" i="2"/>
  <c r="F20" i="2"/>
  <c r="Q27" i="71" l="1"/>
  <c r="Q26" i="71"/>
  <c r="Q24" i="71"/>
  <c r="Q23" i="71"/>
  <c r="Q22" i="71"/>
  <c r="Q21" i="71"/>
  <c r="Q20" i="71"/>
  <c r="Q19" i="71"/>
  <c r="B12" i="9" l="1"/>
  <c r="T24" i="71"/>
  <c r="E12" i="9" s="1"/>
  <c r="B9" i="9"/>
  <c r="T21" i="71"/>
  <c r="E9" i="9" s="1"/>
  <c r="B15" i="9"/>
  <c r="T27" i="71"/>
  <c r="E15" i="9" s="1"/>
  <c r="B10" i="9"/>
  <c r="T22" i="71"/>
  <c r="E10" i="9" s="1"/>
  <c r="B11" i="9"/>
  <c r="T23" i="71"/>
  <c r="E11" i="9" s="1"/>
  <c r="B14" i="9"/>
  <c r="T26" i="71"/>
  <c r="E14" i="9" s="1"/>
  <c r="B7" i="9"/>
  <c r="T19" i="71"/>
  <c r="E7" i="9" s="1"/>
  <c r="B8" i="9"/>
  <c r="T20" i="71"/>
  <c r="E8" i="9" s="1"/>
  <c r="F14" i="9"/>
  <c r="F15" i="9"/>
  <c r="F10" i="9"/>
  <c r="F9" i="9"/>
  <c r="F8" i="9"/>
  <c r="F11" i="9"/>
  <c r="F12" i="9"/>
  <c r="E13" i="9" l="1"/>
  <c r="C45" i="11"/>
  <c r="B45" i="11"/>
  <c r="U41" i="11"/>
  <c r="B17" i="10"/>
  <c r="B15" i="10"/>
  <c r="B14" i="10"/>
  <c r="B13" i="10"/>
  <c r="B9" i="10"/>
  <c r="B8" i="10"/>
  <c r="B7" i="10"/>
  <c r="B6" i="10"/>
  <c r="T27" i="11"/>
  <c r="R23" i="11"/>
  <c r="U23" i="11" s="1"/>
  <c r="Q23" i="11"/>
  <c r="M23" i="11"/>
  <c r="L23" i="11"/>
  <c r="T43" i="11" l="1"/>
  <c r="E21" i="10" s="1"/>
  <c r="T40" i="11"/>
  <c r="E18" i="10" s="1"/>
  <c r="B18" i="10"/>
  <c r="U36" i="11"/>
  <c r="F14" i="10" s="1"/>
  <c r="C14" i="10"/>
  <c r="T38" i="11"/>
  <c r="E16" i="10" s="1"/>
  <c r="B16" i="10"/>
  <c r="U38" i="11"/>
  <c r="F16" i="10" s="1"/>
  <c r="C16" i="10"/>
  <c r="U27" i="11"/>
  <c r="F5" i="10" s="1"/>
  <c r="C5" i="10"/>
  <c r="U40" i="11"/>
  <c r="F18" i="10" s="1"/>
  <c r="C18" i="10"/>
  <c r="T41" i="11"/>
  <c r="E19" i="10" s="1"/>
  <c r="B19" i="10"/>
  <c r="C19" i="10"/>
  <c r="F19" i="10"/>
  <c r="T42" i="11"/>
  <c r="E20" i="10" s="1"/>
  <c r="B20" i="10"/>
  <c r="U42" i="11"/>
  <c r="F20" i="10" s="1"/>
  <c r="C20" i="10"/>
  <c r="U31" i="11"/>
  <c r="F9" i="10" s="1"/>
  <c r="C9" i="10"/>
  <c r="T32" i="11"/>
  <c r="E10" i="10" s="1"/>
  <c r="B10" i="10"/>
  <c r="U32" i="11"/>
  <c r="F10" i="10" s="1"/>
  <c r="C10" i="10"/>
  <c r="T33" i="11"/>
  <c r="E11" i="10" s="1"/>
  <c r="B11" i="10"/>
  <c r="U33" i="11"/>
  <c r="F11" i="10" s="1"/>
  <c r="C11" i="10"/>
  <c r="U37" i="11"/>
  <c r="F15" i="10" s="1"/>
  <c r="C15" i="10"/>
  <c r="U39" i="11"/>
  <c r="F17" i="10" s="1"/>
  <c r="C17" i="10"/>
  <c r="U28" i="11"/>
  <c r="F6" i="10" s="1"/>
  <c r="C6" i="10"/>
  <c r="U29" i="11"/>
  <c r="F7" i="10" s="1"/>
  <c r="C7" i="10"/>
  <c r="U30" i="11"/>
  <c r="F8" i="10" s="1"/>
  <c r="C8" i="10"/>
  <c r="B21" i="10"/>
  <c r="U43" i="11"/>
  <c r="F21" i="10" s="1"/>
  <c r="C21" i="10"/>
  <c r="T44" i="11"/>
  <c r="E22" i="10" s="1"/>
  <c r="B22" i="10"/>
  <c r="U44" i="11"/>
  <c r="F22" i="10" s="1"/>
  <c r="C22" i="10"/>
  <c r="U34" i="11"/>
  <c r="F12" i="10" s="1"/>
  <c r="C12" i="10"/>
  <c r="U35" i="11"/>
  <c r="F13" i="10" s="1"/>
  <c r="C13" i="10"/>
  <c r="T34" i="11"/>
  <c r="E12" i="10" s="1"/>
  <c r="B12" i="10"/>
  <c r="T28" i="11"/>
  <c r="E6" i="10" s="1"/>
  <c r="K45" i="11"/>
  <c r="J45" i="11"/>
  <c r="T37" i="11"/>
  <c r="E15" i="10" s="1"/>
  <c r="T36" i="11"/>
  <c r="E14" i="10" s="1"/>
  <c r="T29" i="11"/>
  <c r="E7" i="10" s="1"/>
  <c r="T35" i="11"/>
  <c r="E13" i="10" s="1"/>
  <c r="T39" i="11"/>
  <c r="E17" i="10" s="1"/>
  <c r="T30" i="11"/>
  <c r="E8" i="10" s="1"/>
  <c r="E5" i="10"/>
  <c r="T31" i="11"/>
  <c r="E9" i="10" s="1"/>
  <c r="F45" i="11"/>
  <c r="E45" i="11"/>
  <c r="P23" i="11"/>
  <c r="O23" i="11"/>
  <c r="T23" i="11"/>
  <c r="Q45" i="11"/>
  <c r="R45" i="11"/>
  <c r="U45" i="11" s="1"/>
  <c r="F23" i="10" l="1"/>
  <c r="C23" i="10"/>
  <c r="T45" i="11"/>
  <c r="E23" i="10" s="1"/>
  <c r="B23" i="10"/>
  <c r="C11" i="69"/>
  <c r="C10" i="69"/>
  <c r="C9" i="69"/>
  <c r="D19" i="6"/>
  <c r="R37" i="7"/>
  <c r="C19" i="6" s="1"/>
  <c r="D17" i="6"/>
  <c r="C17" i="6"/>
  <c r="D16" i="6"/>
  <c r="C16" i="6"/>
  <c r="D15" i="6"/>
  <c r="R33" i="7"/>
  <c r="C15" i="6" s="1"/>
  <c r="D14" i="6"/>
  <c r="R32" i="7"/>
  <c r="C14" i="6" s="1"/>
  <c r="M31" i="7"/>
  <c r="D12" i="6"/>
  <c r="C12" i="6"/>
  <c r="D11" i="6"/>
  <c r="C11" i="6"/>
  <c r="D10" i="6"/>
  <c r="C10" i="6"/>
  <c r="D9" i="6"/>
  <c r="R27" i="7"/>
  <c r="C9" i="6" s="1"/>
  <c r="K26" i="7"/>
  <c r="D7" i="6"/>
  <c r="R25" i="7"/>
  <c r="C7" i="6" s="1"/>
  <c r="I18" i="7"/>
  <c r="H18" i="7"/>
  <c r="D18" i="7"/>
  <c r="C18" i="7"/>
  <c r="H13" i="7"/>
  <c r="D13" i="7"/>
  <c r="I8" i="7"/>
  <c r="H8" i="7"/>
  <c r="D8" i="7"/>
  <c r="C8" i="7"/>
  <c r="R26" i="7" s="1"/>
  <c r="C36" i="4"/>
  <c r="B36" i="4"/>
  <c r="C34" i="4"/>
  <c r="B34" i="4"/>
  <c r="C29" i="4"/>
  <c r="B29" i="4"/>
  <c r="C28" i="4"/>
  <c r="B28" i="4"/>
  <c r="C27" i="4"/>
  <c r="B27" i="4"/>
  <c r="C26" i="4"/>
  <c r="B26" i="4"/>
  <c r="B25" i="4"/>
  <c r="B23" i="4"/>
  <c r="C22" i="4"/>
  <c r="B22" i="4"/>
  <c r="M58" i="5"/>
  <c r="L58" i="5"/>
  <c r="C58" i="5"/>
  <c r="B58" i="5"/>
  <c r="C20" i="4"/>
  <c r="B20" i="4"/>
  <c r="C19" i="4"/>
  <c r="B19" i="4"/>
  <c r="C18" i="4"/>
  <c r="B18" i="4"/>
  <c r="C17" i="4"/>
  <c r="B17" i="4"/>
  <c r="C16" i="4"/>
  <c r="C15" i="4"/>
  <c r="B15" i="4"/>
  <c r="C14" i="4"/>
  <c r="B14" i="4"/>
  <c r="C13" i="4"/>
  <c r="B13" i="4"/>
  <c r="C12" i="4"/>
  <c r="B12" i="4"/>
  <c r="C11" i="4"/>
  <c r="B11" i="4"/>
  <c r="C10" i="4"/>
  <c r="B10" i="4"/>
  <c r="C9" i="4"/>
  <c r="B9" i="4"/>
  <c r="C8" i="4"/>
  <c r="B8" i="4"/>
  <c r="M44" i="5"/>
  <c r="L44" i="5"/>
  <c r="H44" i="5"/>
  <c r="G44" i="5"/>
  <c r="C44" i="5"/>
  <c r="F39" i="5"/>
  <c r="E39" i="5"/>
  <c r="F38" i="5"/>
  <c r="E38" i="5"/>
  <c r="F37" i="5"/>
  <c r="E37" i="5"/>
  <c r="F36" i="5"/>
  <c r="E36" i="5"/>
  <c r="F35" i="5"/>
  <c r="E35" i="5"/>
  <c r="F34" i="5"/>
  <c r="E34" i="5"/>
  <c r="F33" i="5"/>
  <c r="E33" i="5"/>
  <c r="F32" i="5"/>
  <c r="E32" i="5"/>
  <c r="F31" i="5"/>
  <c r="D31" i="4" s="1"/>
  <c r="E31" i="5"/>
  <c r="Q30" i="5"/>
  <c r="G30" i="5"/>
  <c r="F29" i="5"/>
  <c r="E29" i="5"/>
  <c r="F28" i="5"/>
  <c r="F27" i="5"/>
  <c r="E27" i="5"/>
  <c r="F26" i="5"/>
  <c r="E26" i="5"/>
  <c r="F25" i="5"/>
  <c r="E25" i="5"/>
  <c r="D25" i="4" s="1"/>
  <c r="Q24" i="5"/>
  <c r="L24" i="5"/>
  <c r="G24" i="5"/>
  <c r="D23" i="4"/>
  <c r="F23" i="5"/>
  <c r="E23" i="5"/>
  <c r="F22" i="5"/>
  <c r="E22" i="5"/>
  <c r="R21" i="5"/>
  <c r="Q21" i="5"/>
  <c r="M21" i="5"/>
  <c r="L21" i="5"/>
  <c r="H21" i="5"/>
  <c r="G21" i="5"/>
  <c r="D21" i="5"/>
  <c r="F20" i="5"/>
  <c r="E20" i="5"/>
  <c r="F19" i="5"/>
  <c r="E19" i="5"/>
  <c r="F18" i="5"/>
  <c r="E18" i="5"/>
  <c r="F17" i="5"/>
  <c r="E17" i="5"/>
  <c r="F16" i="5"/>
  <c r="F15" i="5"/>
  <c r="E15" i="5"/>
  <c r="F14" i="5"/>
  <c r="E14" i="5"/>
  <c r="F13" i="5"/>
  <c r="E13" i="5"/>
  <c r="F12" i="5"/>
  <c r="E12" i="5"/>
  <c r="F11" i="5"/>
  <c r="E11" i="5"/>
  <c r="F10" i="5"/>
  <c r="E10" i="5"/>
  <c r="F9" i="5"/>
  <c r="E9" i="5"/>
  <c r="F8" i="5"/>
  <c r="E8" i="5"/>
  <c r="R7" i="5"/>
  <c r="Q7" i="5"/>
  <c r="M7" i="5"/>
  <c r="L7" i="5"/>
  <c r="G7" i="5"/>
  <c r="D7" i="5"/>
  <c r="C60" i="3"/>
  <c r="B60" i="3"/>
  <c r="M57" i="3"/>
  <c r="L57" i="3"/>
  <c r="H57" i="3"/>
  <c r="G57" i="3"/>
  <c r="C57" i="3"/>
  <c r="B57" i="3"/>
  <c r="M43" i="3"/>
  <c r="L43" i="3"/>
  <c r="H43" i="3"/>
  <c r="G43" i="3"/>
  <c r="C43" i="3"/>
  <c r="B43" i="3"/>
  <c r="H30" i="3"/>
  <c r="R66" i="3" s="1"/>
  <c r="G30" i="3"/>
  <c r="Q66" i="3" s="1"/>
  <c r="R24" i="3"/>
  <c r="Q24" i="3"/>
  <c r="H24" i="3"/>
  <c r="G24" i="3"/>
  <c r="R21" i="3"/>
  <c r="R39" i="3" s="1"/>
  <c r="Q21" i="3"/>
  <c r="M21" i="3"/>
  <c r="H21" i="3"/>
  <c r="G21" i="3"/>
  <c r="Q7" i="3"/>
  <c r="M7" i="3"/>
  <c r="L7" i="3"/>
  <c r="H7" i="3"/>
  <c r="G7" i="3"/>
  <c r="S31" i="7" l="1"/>
  <c r="S26" i="7"/>
  <c r="R36" i="7"/>
  <c r="Q39" i="3"/>
  <c r="Q57" i="3"/>
  <c r="L77" i="5"/>
  <c r="Q58" i="5"/>
  <c r="S36" i="7"/>
  <c r="D18" i="6" s="1"/>
  <c r="F18" i="7"/>
  <c r="G18" i="7"/>
  <c r="M77" i="5"/>
  <c r="Q67" i="5"/>
  <c r="Q60" i="3"/>
  <c r="S58" i="5"/>
  <c r="D21" i="4" s="1"/>
  <c r="R58" i="5"/>
  <c r="C21" i="4" s="1"/>
  <c r="S44" i="5"/>
  <c r="Q61" i="5"/>
  <c r="R44" i="5"/>
  <c r="J7" i="5"/>
  <c r="Q44" i="5"/>
  <c r="B7" i="4" s="1"/>
  <c r="D20" i="4"/>
  <c r="U24" i="5"/>
  <c r="T24" i="5"/>
  <c r="J24" i="5"/>
  <c r="K24" i="5"/>
  <c r="C25" i="4"/>
  <c r="U30" i="5"/>
  <c r="T30" i="5"/>
  <c r="T74" i="5"/>
  <c r="E37" i="4" s="1"/>
  <c r="U74" i="5"/>
  <c r="F37" i="4" s="1"/>
  <c r="C37" i="4"/>
  <c r="U21" i="5"/>
  <c r="T21" i="5"/>
  <c r="T75" i="5"/>
  <c r="E38" i="4" s="1"/>
  <c r="B38" i="4"/>
  <c r="D30" i="4"/>
  <c r="J30" i="5"/>
  <c r="K30" i="5"/>
  <c r="T76" i="5"/>
  <c r="E39" i="4" s="1"/>
  <c r="B39" i="4"/>
  <c r="AL7" i="67"/>
  <c r="C8" i="69"/>
  <c r="C7" i="69" s="1"/>
  <c r="P58" i="5"/>
  <c r="O58" i="5"/>
  <c r="P44" i="5"/>
  <c r="O44" i="5"/>
  <c r="L13" i="7"/>
  <c r="K13" i="7"/>
  <c r="L18" i="7"/>
  <c r="K18" i="7"/>
  <c r="L8" i="7"/>
  <c r="K8" i="7"/>
  <c r="Q31" i="7"/>
  <c r="P31" i="7"/>
  <c r="P26" i="7"/>
  <c r="Q26" i="7"/>
  <c r="P36" i="7"/>
  <c r="Q36" i="7"/>
  <c r="G8" i="7"/>
  <c r="F8" i="7"/>
  <c r="F13" i="7"/>
  <c r="G13" i="7"/>
  <c r="T7" i="5"/>
  <c r="U7" i="5"/>
  <c r="K24" i="3"/>
  <c r="J24" i="3"/>
  <c r="P66" i="3"/>
  <c r="O66" i="3"/>
  <c r="P60" i="3"/>
  <c r="O60" i="3"/>
  <c r="P57" i="3"/>
  <c r="O57" i="3"/>
  <c r="K30" i="3"/>
  <c r="J30" i="3"/>
  <c r="J7" i="3"/>
  <c r="K7" i="3"/>
  <c r="O43" i="3"/>
  <c r="P43" i="3"/>
  <c r="K21" i="3"/>
  <c r="J21" i="3"/>
  <c r="L36" i="7"/>
  <c r="K36" i="7"/>
  <c r="K31" i="7"/>
  <c r="L31" i="7"/>
  <c r="L26" i="7"/>
  <c r="J61" i="5"/>
  <c r="K61" i="5"/>
  <c r="J44" i="5"/>
  <c r="K44" i="5"/>
  <c r="K60" i="3"/>
  <c r="K57" i="3"/>
  <c r="J57" i="3"/>
  <c r="J43" i="3"/>
  <c r="K43" i="3"/>
  <c r="G31" i="7"/>
  <c r="F31" i="7"/>
  <c r="F26" i="7"/>
  <c r="G26" i="7"/>
  <c r="U60" i="5"/>
  <c r="F23" i="4" s="1"/>
  <c r="F58" i="5"/>
  <c r="E58" i="5"/>
  <c r="F44" i="5"/>
  <c r="E44" i="5"/>
  <c r="E60" i="3"/>
  <c r="F60" i="3"/>
  <c r="F57" i="3"/>
  <c r="E57" i="3"/>
  <c r="E43" i="3"/>
  <c r="F43" i="3"/>
  <c r="Q43" i="3"/>
  <c r="U30" i="3"/>
  <c r="T30" i="3"/>
  <c r="U24" i="3"/>
  <c r="T24" i="3"/>
  <c r="U21" i="3"/>
  <c r="T21" i="3"/>
  <c r="U7" i="3"/>
  <c r="T7" i="3"/>
  <c r="AP11" i="67"/>
  <c r="G11" i="69" s="1"/>
  <c r="AO11" i="67"/>
  <c r="F11" i="69" s="1"/>
  <c r="AP8" i="67"/>
  <c r="G8" i="69" s="1"/>
  <c r="AO8" i="67"/>
  <c r="F8" i="69" s="1"/>
  <c r="AP9" i="67"/>
  <c r="G9" i="69" s="1"/>
  <c r="AO9" i="67"/>
  <c r="F9" i="69" s="1"/>
  <c r="AP10" i="67"/>
  <c r="G10" i="69" s="1"/>
  <c r="AO10" i="67"/>
  <c r="F10" i="69" s="1"/>
  <c r="V30" i="7"/>
  <c r="G12" i="6" s="1"/>
  <c r="U30" i="7"/>
  <c r="F12" i="6" s="1"/>
  <c r="U27" i="7"/>
  <c r="F9" i="6" s="1"/>
  <c r="V27" i="7"/>
  <c r="G9" i="6" s="1"/>
  <c r="V33" i="7"/>
  <c r="G15" i="6" s="1"/>
  <c r="U33" i="7"/>
  <c r="F15" i="6" s="1"/>
  <c r="V35" i="7"/>
  <c r="G17" i="6" s="1"/>
  <c r="U35" i="7"/>
  <c r="F17" i="6" s="1"/>
  <c r="U28" i="7"/>
  <c r="F10" i="6" s="1"/>
  <c r="V28" i="7"/>
  <c r="G10" i="6" s="1"/>
  <c r="U32" i="7"/>
  <c r="F14" i="6" s="1"/>
  <c r="V32" i="7"/>
  <c r="G14" i="6" s="1"/>
  <c r="V34" i="7"/>
  <c r="G16" i="6" s="1"/>
  <c r="U34" i="7"/>
  <c r="F16" i="6" s="1"/>
  <c r="U29" i="7"/>
  <c r="F11" i="6" s="1"/>
  <c r="V29" i="7"/>
  <c r="G11" i="6" s="1"/>
  <c r="U37" i="7"/>
  <c r="F19" i="6" s="1"/>
  <c r="G19" i="6"/>
  <c r="V25" i="7"/>
  <c r="G7" i="6" s="1"/>
  <c r="U25" i="7"/>
  <c r="F7" i="6" s="1"/>
  <c r="L39" i="3"/>
  <c r="P24" i="3"/>
  <c r="R60" i="3"/>
  <c r="O24" i="3"/>
  <c r="O21" i="3"/>
  <c r="P21" i="3"/>
  <c r="R57" i="3"/>
  <c r="M39" i="3"/>
  <c r="P7" i="3"/>
  <c r="O7" i="3"/>
  <c r="R43" i="3"/>
  <c r="P24" i="5"/>
  <c r="O24" i="5"/>
  <c r="T60" i="5"/>
  <c r="E23" i="4" s="1"/>
  <c r="O21" i="5"/>
  <c r="P21" i="5"/>
  <c r="P7" i="5"/>
  <c r="O7" i="5"/>
  <c r="J21" i="5"/>
  <c r="K21" i="5"/>
  <c r="U75" i="5"/>
  <c r="F38" i="4" s="1"/>
  <c r="U68" i="5"/>
  <c r="F31" i="4" s="1"/>
  <c r="E32" i="4"/>
  <c r="U69" i="5"/>
  <c r="F32" i="4" s="1"/>
  <c r="U73" i="5"/>
  <c r="F36" i="4" s="1"/>
  <c r="T73" i="5"/>
  <c r="E36" i="4" s="1"/>
  <c r="U70" i="5"/>
  <c r="F33" i="4" s="1"/>
  <c r="T71" i="5"/>
  <c r="E34" i="4" s="1"/>
  <c r="U71" i="5"/>
  <c r="F34" i="4" s="1"/>
  <c r="U76" i="5"/>
  <c r="F39" i="4" s="1"/>
  <c r="T72" i="5"/>
  <c r="E35" i="4" s="1"/>
  <c r="U72" i="5"/>
  <c r="F35" i="4" s="1"/>
  <c r="T65" i="5"/>
  <c r="E28" i="4" s="1"/>
  <c r="U65" i="5"/>
  <c r="F28" i="4" s="1"/>
  <c r="T64" i="5"/>
  <c r="E27" i="4" s="1"/>
  <c r="U64" i="5"/>
  <c r="F27" i="4" s="1"/>
  <c r="T63" i="5"/>
  <c r="E26" i="4" s="1"/>
  <c r="U63" i="5"/>
  <c r="F26" i="4" s="1"/>
  <c r="T66" i="5"/>
  <c r="E29" i="4" s="1"/>
  <c r="T62" i="5"/>
  <c r="E25" i="4" s="1"/>
  <c r="U62" i="5"/>
  <c r="F25" i="4" s="1"/>
  <c r="T59" i="5"/>
  <c r="E22" i="4" s="1"/>
  <c r="U59" i="5"/>
  <c r="F22" i="4" s="1"/>
  <c r="T45" i="5"/>
  <c r="E8" i="4" s="1"/>
  <c r="U45" i="5"/>
  <c r="F8" i="4" s="1"/>
  <c r="T48" i="5"/>
  <c r="E11" i="4" s="1"/>
  <c r="U48" i="5"/>
  <c r="F11" i="4" s="1"/>
  <c r="T47" i="5"/>
  <c r="E10" i="4" s="1"/>
  <c r="U47" i="5"/>
  <c r="F10" i="4" s="1"/>
  <c r="T49" i="5"/>
  <c r="E12" i="4" s="1"/>
  <c r="U49" i="5"/>
  <c r="F12" i="4" s="1"/>
  <c r="U57" i="5"/>
  <c r="F20" i="4" s="1"/>
  <c r="T57" i="5"/>
  <c r="E20" i="4" s="1"/>
  <c r="T51" i="5"/>
  <c r="E14" i="4" s="1"/>
  <c r="U51" i="5"/>
  <c r="F14" i="4" s="1"/>
  <c r="T56" i="5"/>
  <c r="E19" i="4" s="1"/>
  <c r="U56" i="5"/>
  <c r="F19" i="4" s="1"/>
  <c r="T52" i="5"/>
  <c r="E15" i="4" s="1"/>
  <c r="U52" i="5"/>
  <c r="F15" i="4" s="1"/>
  <c r="T55" i="5"/>
  <c r="E18" i="4" s="1"/>
  <c r="U55" i="5"/>
  <c r="F18" i="4" s="1"/>
  <c r="T46" i="5"/>
  <c r="E9" i="4" s="1"/>
  <c r="U46" i="5"/>
  <c r="F9" i="4" s="1"/>
  <c r="T50" i="5"/>
  <c r="E13" i="4" s="1"/>
  <c r="U50" i="5"/>
  <c r="F13" i="4" s="1"/>
  <c r="T53" i="5"/>
  <c r="E16" i="4" s="1"/>
  <c r="U53" i="5"/>
  <c r="F16" i="4" s="1"/>
  <c r="T54" i="5"/>
  <c r="E17" i="4" s="1"/>
  <c r="U54" i="5"/>
  <c r="F17" i="4" s="1"/>
  <c r="G77" i="5"/>
  <c r="E21" i="5"/>
  <c r="E24" i="5"/>
  <c r="F7" i="5"/>
  <c r="F21" i="5"/>
  <c r="F30" i="5"/>
  <c r="R40" i="5"/>
  <c r="E7" i="5"/>
  <c r="G40" i="5"/>
  <c r="F24" i="5"/>
  <c r="R31" i="7"/>
  <c r="C13" i="6" s="1"/>
  <c r="E30" i="5"/>
  <c r="B77" i="5"/>
  <c r="H75" i="3"/>
  <c r="H40" i="5"/>
  <c r="C8" i="6"/>
  <c r="J60" i="3"/>
  <c r="G39" i="3"/>
  <c r="L75" i="3"/>
  <c r="H39" i="3"/>
  <c r="C30" i="4"/>
  <c r="M40" i="5"/>
  <c r="H77" i="5"/>
  <c r="C75" i="3"/>
  <c r="G34" i="2"/>
  <c r="D8" i="6"/>
  <c r="C18" i="6"/>
  <c r="L40" i="5"/>
  <c r="E40" i="5"/>
  <c r="C77" i="5"/>
  <c r="D40" i="5"/>
  <c r="S77" i="5" s="1"/>
  <c r="C24" i="4"/>
  <c r="Q40" i="5"/>
  <c r="M75" i="3"/>
  <c r="B75" i="3"/>
  <c r="B21" i="4" l="1"/>
  <c r="B30" i="4"/>
  <c r="D13" i="6"/>
  <c r="R75" i="3"/>
  <c r="R77" i="5"/>
  <c r="C40" i="4" s="1"/>
  <c r="U44" i="5"/>
  <c r="F7" i="4" s="1"/>
  <c r="Q77" i="5"/>
  <c r="B24" i="4"/>
  <c r="C30" i="2"/>
  <c r="B30" i="2"/>
  <c r="C24" i="2"/>
  <c r="B21" i="2"/>
  <c r="C7" i="2"/>
  <c r="B7" i="2"/>
  <c r="C21" i="2"/>
  <c r="D29" i="4"/>
  <c r="D24" i="4"/>
  <c r="U66" i="5"/>
  <c r="F29" i="4" s="1"/>
  <c r="C7" i="4"/>
  <c r="D7" i="4"/>
  <c r="O77" i="5"/>
  <c r="P77" i="5"/>
  <c r="U40" i="5"/>
  <c r="T40" i="5"/>
  <c r="P75" i="3"/>
  <c r="O75" i="3"/>
  <c r="K39" i="3"/>
  <c r="J39" i="3"/>
  <c r="K77" i="5"/>
  <c r="J77" i="5"/>
  <c r="K75" i="3"/>
  <c r="E77" i="5"/>
  <c r="F77" i="5"/>
  <c r="E75" i="3"/>
  <c r="F75" i="3"/>
  <c r="U66" i="3"/>
  <c r="T66" i="3"/>
  <c r="U39" i="3"/>
  <c r="T39" i="3"/>
  <c r="AO7" i="67"/>
  <c r="F7" i="69" s="1"/>
  <c r="AP7" i="67"/>
  <c r="G7" i="69" s="1"/>
  <c r="V26" i="7"/>
  <c r="G8" i="6" s="1"/>
  <c r="U26" i="7"/>
  <c r="F8" i="6" s="1"/>
  <c r="U36" i="7"/>
  <c r="F18" i="6" s="1"/>
  <c r="V36" i="7"/>
  <c r="G18" i="6" s="1"/>
  <c r="U31" i="7"/>
  <c r="F13" i="6" s="1"/>
  <c r="V31" i="7"/>
  <c r="G13" i="6" s="1"/>
  <c r="U60" i="3"/>
  <c r="T57" i="3"/>
  <c r="U57" i="3"/>
  <c r="T43" i="3"/>
  <c r="U43" i="3"/>
  <c r="P39" i="3"/>
  <c r="O39" i="3"/>
  <c r="O40" i="5"/>
  <c r="P40" i="5"/>
  <c r="K40" i="5"/>
  <c r="J40" i="5"/>
  <c r="T67" i="5"/>
  <c r="E30" i="4" s="1"/>
  <c r="U67" i="5"/>
  <c r="F30" i="4" s="1"/>
  <c r="T61" i="5"/>
  <c r="E24" i="4" s="1"/>
  <c r="U61" i="5"/>
  <c r="F24" i="4" s="1"/>
  <c r="T58" i="5"/>
  <c r="E21" i="4" s="1"/>
  <c r="U58" i="5"/>
  <c r="F21" i="4" s="1"/>
  <c r="T44" i="5"/>
  <c r="E7" i="4" s="1"/>
  <c r="G10" i="2"/>
  <c r="G32" i="2"/>
  <c r="G16" i="2"/>
  <c r="G29" i="2"/>
  <c r="G35" i="2"/>
  <c r="G18" i="2"/>
  <c r="G75" i="3"/>
  <c r="J75" i="3" s="1"/>
  <c r="G24" i="2"/>
  <c r="G15" i="2"/>
  <c r="F40" i="5"/>
  <c r="G8" i="2"/>
  <c r="G39" i="2"/>
  <c r="G38" i="2"/>
  <c r="G30" i="2"/>
  <c r="G37" i="2"/>
  <c r="G33" i="2"/>
  <c r="G31" i="2"/>
  <c r="G25" i="2"/>
  <c r="G28" i="2"/>
  <c r="G27" i="2"/>
  <c r="G13" i="2"/>
  <c r="G9" i="2"/>
  <c r="G23" i="2"/>
  <c r="G17" i="2"/>
  <c r="G11" i="2"/>
  <c r="G22" i="2"/>
  <c r="G19" i="2"/>
  <c r="G21" i="2"/>
  <c r="G20" i="2"/>
  <c r="G36" i="2"/>
  <c r="G26" i="2"/>
  <c r="G12" i="2"/>
  <c r="G14" i="2"/>
  <c r="Q75" i="3" l="1"/>
  <c r="E30" i="2"/>
  <c r="F30" i="2"/>
  <c r="F24" i="2"/>
  <c r="E7" i="2"/>
  <c r="F21" i="2"/>
  <c r="F7" i="2"/>
  <c r="E21" i="2"/>
  <c r="C39" i="2"/>
  <c r="U77" i="5"/>
  <c r="F40" i="4" s="1"/>
  <c r="D40" i="4"/>
  <c r="B40" i="4"/>
  <c r="T77" i="5"/>
  <c r="E40" i="4" s="1"/>
  <c r="B24" i="2"/>
  <c r="T60" i="3"/>
  <c r="U75" i="3"/>
  <c r="E24" i="2" l="1"/>
  <c r="F39" i="2"/>
  <c r="B39" i="2"/>
  <c r="T75" i="3"/>
  <c r="E39" i="2" l="1"/>
</calcChain>
</file>

<file path=xl/sharedStrings.xml><?xml version="1.0" encoding="utf-8"?>
<sst xmlns="http://schemas.openxmlformats.org/spreadsheetml/2006/main" count="2368" uniqueCount="508">
  <si>
    <t>k|d'v s[lif afnLn] 9fs]sf] e"–If]q</t>
  </si>
  <si>
    <t>-x]S6/df_</t>
  </si>
  <si>
    <t>afnLsf] gfd</t>
  </si>
  <si>
    <t>;du|</t>
  </si>
  <si>
    <t>b'O{ jif{ cl3</t>
  </si>
  <si>
    <t>ut cjlw</t>
  </si>
  <si>
    <t>;dLIff cjlw</t>
  </si>
  <si>
    <t xml:space="preserve">ut cjlwsf] k|ltzt kl/jt{g             </t>
  </si>
  <si>
    <t xml:space="preserve">;dLIff cjlwsf] k|ltzt kl/jt{g             </t>
  </si>
  <si>
    <t>vfB tyf cGo afnL</t>
  </si>
  <si>
    <t xml:space="preserve">    wfg  </t>
  </si>
  <si>
    <t xml:space="preserve">    ds}</t>
  </si>
  <si>
    <r>
      <t xml:space="preserve">    </t>
    </r>
    <r>
      <rPr>
        <sz val="12"/>
        <rFont val="Preeti"/>
      </rPr>
      <t>ux'F</t>
    </r>
  </si>
  <si>
    <t xml:space="preserve">    sf]bf]</t>
  </si>
  <si>
    <t xml:space="preserve">    hf}+</t>
  </si>
  <si>
    <t xml:space="preserve">    kmfk/</t>
  </si>
  <si>
    <t xml:space="preserve">    cfn'</t>
  </si>
  <si>
    <t xml:space="preserve">    pv'</t>
  </si>
  <si>
    <t xml:space="preserve">    ;gkf6</t>
  </si>
  <si>
    <t xml:space="preserve">    ;'tL{</t>
  </si>
  <si>
    <t xml:space="preserve">    e6df;</t>
  </si>
  <si>
    <t xml:space="preserve">    bnxg</t>
  </si>
  <si>
    <t xml:space="preserve">    t]nxg</t>
  </si>
  <si>
    <t>t/sf/L tyf afujfgL</t>
  </si>
  <si>
    <t xml:space="preserve">    t/sf/L</t>
  </si>
  <si>
    <t xml:space="preserve">    afujfgL</t>
  </si>
  <si>
    <t xml:space="preserve">    ;'Gtnf</t>
  </si>
  <si>
    <t xml:space="preserve">    cfFk</t>
  </si>
  <si>
    <t xml:space="preserve">    s]/f</t>
  </si>
  <si>
    <t xml:space="preserve">    :ofp</t>
  </si>
  <si>
    <t xml:space="preserve">    cGo kmnkm"n</t>
  </si>
  <si>
    <t xml:space="preserve">    lrof </t>
  </si>
  <si>
    <t xml:space="preserve">    skmL </t>
  </si>
  <si>
    <t xml:space="preserve"> -x]S6/df_</t>
  </si>
  <si>
    <t>hDdf</t>
  </si>
  <si>
    <t>k|d'v s[lif afnLsf] pTkfbg</t>
  </si>
  <si>
    <t>-d]= 6gdf_</t>
  </si>
  <si>
    <t xml:space="preserve"> -d]= 6gdf_</t>
  </si>
  <si>
    <t>k|d'v kz'k+5L, df5f tyf jghGo pTkfbg</t>
  </si>
  <si>
    <t xml:space="preserve"> ljj/0f</t>
  </si>
  <si>
    <t>PsfO</t>
  </si>
  <si>
    <t>kz'hGo pTkfbg</t>
  </si>
  <si>
    <t xml:space="preserve">  b"w</t>
  </si>
  <si>
    <t>xhf/ ln6/</t>
  </si>
  <si>
    <t xml:space="preserve">  df;'</t>
  </si>
  <si>
    <t>d]=6g</t>
  </si>
  <si>
    <t>e};L÷/fFuf]</t>
  </si>
  <si>
    <t>v;L÷af]sf÷e]+8f</t>
  </si>
  <si>
    <t>;+'u'/÷a+u'/</t>
  </si>
  <si>
    <t>s'v'/f÷xfF;</t>
  </si>
  <si>
    <r>
      <t xml:space="preserve"> </t>
    </r>
    <r>
      <rPr>
        <b/>
        <sz val="12"/>
        <rFont val="Preeti"/>
      </rPr>
      <t>c08f</t>
    </r>
  </si>
  <si>
    <t>xhf/ uf]6f</t>
  </si>
  <si>
    <t>s'v'/f</t>
  </si>
  <si>
    <t>xfF;</t>
  </si>
  <si>
    <t xml:space="preserve">  pmg pTkfbg</t>
  </si>
  <si>
    <t>s]=hL=</t>
  </si>
  <si>
    <t xml:space="preserve">  5fnf pTkfbg</t>
  </si>
  <si>
    <t>xhf/ ju{ ld6/</t>
  </si>
  <si>
    <t>df5fkfngM</t>
  </si>
  <si>
    <r>
      <t xml:space="preserve">  </t>
    </r>
    <r>
      <rPr>
        <sz val="12"/>
        <rFont val="Preeti"/>
      </rPr>
      <t>df5f pTkfbg</t>
    </r>
  </si>
  <si>
    <t>jghGo</t>
  </si>
  <si>
    <t xml:space="preserve">  sf7</t>
  </si>
  <si>
    <t>So'ljs lkm6</t>
  </si>
  <si>
    <t xml:space="preserve">  bfp/f</t>
  </si>
  <si>
    <t>r§f</t>
  </si>
  <si>
    <t xml:space="preserve">  cf}iflwhGo j:t'</t>
  </si>
  <si>
    <t>l;+rfO{</t>
  </si>
  <si>
    <t>l;FrfOsf] k|sf/</t>
  </si>
  <si>
    <t>s'nf]</t>
  </si>
  <si>
    <t>gx/</t>
  </si>
  <si>
    <t>kf]v/L</t>
  </si>
  <si>
    <t>af]l/Ë</t>
  </si>
  <si>
    <t>yf]kf</t>
  </si>
  <si>
    <t>cGo ======</t>
  </si>
  <si>
    <t>s'n l;Flrt If]qkmn</t>
  </si>
  <si>
    <t>s'n v]tLof]Uo If]qkmn</t>
  </si>
  <si>
    <t>v]tL ul/Psf] If]qkmn</t>
  </si>
  <si>
    <t>;|f]tM lgb]{zgfno, hn&gt;f]t tyf l;+rfO{ ljsf; l8lehg sfof{no .</t>
  </si>
  <si>
    <t>ljj/0f</t>
  </si>
  <si>
    <t>cGg afnL</t>
  </si>
  <si>
    <t>t/sf/L afnL</t>
  </si>
  <si>
    <t>lrof÷skmL</t>
  </si>
  <si>
    <t>;"lt{</t>
  </si>
  <si>
    <t>;gkf6</t>
  </si>
  <si>
    <t>cGo gub] afnL</t>
  </si>
  <si>
    <t>kmnkm'n tyf k'ikv]tL</t>
  </si>
  <si>
    <t>zLt e08f/0f</t>
  </si>
  <si>
    <t>dnvfb tyf ls6gf;s</t>
  </si>
  <si>
    <t>kz'kfng÷kz' awzfnf</t>
  </si>
  <si>
    <t>k+IfLkfng</t>
  </si>
  <si>
    <t>dfx'/Lkfng</t>
  </si>
  <si>
    <t>cGo s[lif tyf s[lifhGo ;]jf</t>
  </si>
  <si>
    <t xml:space="preserve">jg  </t>
  </si>
  <si>
    <t>df5fkfng ;DaGwL</t>
  </si>
  <si>
    <t>;|f]t M cWoog If]qsf a}+s tyf ljQLo ;+:yfx? .</t>
  </si>
  <si>
    <t>* Outstanding</t>
  </si>
  <si>
    <t xml:space="preserve">ut cjlwsf] k|ltzt kl/jt{g     </t>
  </si>
  <si>
    <t>cf}Bf]lus pTkfbg</t>
  </si>
  <si>
    <t>ko{6g</t>
  </si>
  <si>
    <t>;fj{hlgs lgdf{0f tyf l/on:6]6</t>
  </si>
  <si>
    <t>lgIf]k tyf shf{</t>
  </si>
  <si>
    <t>cGo ljQLo ljj/0f</t>
  </si>
  <si>
    <t>Ohfhtkqk|fKt dlgr]~h/ tyf ljb]zL d'b|f ;6xL Ph]G;L</t>
  </si>
  <si>
    <t>km08 6«fG;km/</t>
  </si>
  <si>
    <t>ef/tLo d'b|f vl/b laqmL ljj/0f</t>
  </si>
  <si>
    <t>oftfoft ;]jf</t>
  </si>
  <si>
    <t>;~rf/ ;'ljwf</t>
  </si>
  <si>
    <t>n'lDagL k|b]z</t>
  </si>
  <si>
    <t>dx pTkfbg</t>
  </si>
  <si>
    <t>tflnsf !-s_</t>
  </si>
  <si>
    <t>tflnsf !-v_</t>
  </si>
  <si>
    <t>tflnsf @-s_</t>
  </si>
  <si>
    <t>tflnsf @-v_</t>
  </si>
  <si>
    <t>tflnsf #-s_</t>
  </si>
  <si>
    <t>tflnsf $-s_</t>
  </si>
  <si>
    <t>tflnsf %-s_</t>
  </si>
  <si>
    <t>tflnsf ^-s_</t>
  </si>
  <si>
    <t>afudtL k|b]z</t>
  </si>
  <si>
    <t>u08sL k|b]z</t>
  </si>
  <si>
    <t>s0ff{nL k|b]z</t>
  </si>
  <si>
    <t>;'b'/klZrd k|b]z</t>
  </si>
  <si>
    <t>l;FrfO{</t>
  </si>
  <si>
    <t>tflnsfx?</t>
  </si>
  <si>
    <t>qm=;+=</t>
  </si>
  <si>
    <t>tflnsf g+=</t>
  </si>
  <si>
    <t>k|d'v s[lif afnLn] 9fs]sf] e"–If]q-k|b]zut_</t>
  </si>
  <si>
    <t>k|d'v pBf]ux?sf] Ifdtf pkof]u</t>
  </si>
  <si>
    <t>a}+s tyf ljQLo ;+:yfsf zfvfx?</t>
  </si>
  <si>
    <t>k|d'v pBf]ux?sf] Ifdtf pkof]u -k|b]zut_</t>
  </si>
  <si>
    <t>ef/tLo d'b|f vl/b / laqmL ljj/0f -k|b]zut_</t>
  </si>
  <si>
    <t>1(b)</t>
  </si>
  <si>
    <t>1(a)</t>
  </si>
  <si>
    <t>2(a)</t>
  </si>
  <si>
    <t>2(b)</t>
  </si>
  <si>
    <t>k|d'v s[lif afnLsf] pTkfbg -k|b]zut_</t>
  </si>
  <si>
    <t>;fj{hlgs lgdf{0f tyf l/on:6]6 -k|b]zut_</t>
  </si>
  <si>
    <t>cGo ljQLo ljj/0f -k|b]zut_</t>
  </si>
  <si>
    <t>3(a)</t>
  </si>
  <si>
    <t>3(b)</t>
  </si>
  <si>
    <t>4(a)</t>
  </si>
  <si>
    <t>4(b)</t>
  </si>
  <si>
    <t>5(a)</t>
  </si>
  <si>
    <t>5(b)</t>
  </si>
  <si>
    <t>s[lif shf{</t>
  </si>
  <si>
    <t>s[lif shf{ -k|b]zut_</t>
  </si>
  <si>
    <t>6(a)</t>
  </si>
  <si>
    <t>6(b)</t>
  </si>
  <si>
    <t>7(a)</t>
  </si>
  <si>
    <t>7(b)</t>
  </si>
  <si>
    <t>8(a)</t>
  </si>
  <si>
    <t>8(b)</t>
  </si>
  <si>
    <t>If]qut shf{</t>
  </si>
  <si>
    <t>If]qut shf{ -k|b]zut_</t>
  </si>
  <si>
    <t>gd"gf 5gf}6df k/]sf art tyf C0f ;xsf/L ;+:yfsf] ljj/0f</t>
  </si>
  <si>
    <t>18(a)</t>
  </si>
  <si>
    <t>18(b)</t>
  </si>
  <si>
    <t xml:space="preserve">oftfoft ;]jf-k|b]zut_ </t>
  </si>
  <si>
    <t>19(a)</t>
  </si>
  <si>
    <t>19(b)</t>
  </si>
  <si>
    <t>k|d'v s[lif afnLn] 9fs]sf] e"–If]q -k|b]zut_</t>
  </si>
  <si>
    <t>l;FrfO{ -k|b]zut_</t>
  </si>
  <si>
    <t>cf}Bf]lus pTkfbg -k|b]zut_</t>
  </si>
  <si>
    <t xml:space="preserve">gd"gf 5gf}6df k/]sf art tyf C0f ;xsf/L ;+:yfsf] ljj/0f -k|b]zut_ </t>
  </si>
  <si>
    <t xml:space="preserve">kmnkm"n </t>
  </si>
  <si>
    <t xml:space="preserve">   n;'g</t>
  </si>
  <si>
    <t xml:space="preserve">   Kofh</t>
  </si>
  <si>
    <t xml:space="preserve">   cb'jf</t>
  </si>
  <si>
    <t xml:space="preserve">   cn}+rL</t>
  </si>
  <si>
    <t xml:space="preserve">   a];f/</t>
  </si>
  <si>
    <t xml:space="preserve">   cGo d;nf</t>
  </si>
  <si>
    <t xml:space="preserve">  cGo d;nf</t>
  </si>
  <si>
    <t xml:space="preserve"> d;nf </t>
  </si>
  <si>
    <t xml:space="preserve">  d;nf </t>
  </si>
  <si>
    <t xml:space="preserve">d;nf </t>
  </si>
  <si>
    <t xml:space="preserve">  lrof </t>
  </si>
  <si>
    <t xml:space="preserve">  skmL </t>
  </si>
  <si>
    <t xml:space="preserve">t/sf/L </t>
  </si>
  <si>
    <t xml:space="preserve">    n;'g</t>
  </si>
  <si>
    <t xml:space="preserve">    Kofh</t>
  </si>
  <si>
    <t xml:space="preserve">    cb'jf</t>
  </si>
  <si>
    <t xml:space="preserve">    cn}+rL</t>
  </si>
  <si>
    <t xml:space="preserve">    a];f/</t>
  </si>
  <si>
    <t xml:space="preserve">    cGo d;nf</t>
  </si>
  <si>
    <t xml:space="preserve"> lrof </t>
  </si>
  <si>
    <t xml:space="preserve"> skmL </t>
  </si>
  <si>
    <t>kmnkm"n</t>
  </si>
  <si>
    <r>
      <rPr>
        <sz val="11"/>
        <color theme="1"/>
        <rFont val="Times"/>
        <family val="1"/>
      </rPr>
      <t xml:space="preserve">* </t>
    </r>
    <r>
      <rPr>
        <sz val="11"/>
        <color theme="1"/>
        <rFont val="Preeti"/>
      </rPr>
      <t xml:space="preserve">cGo pTkfbg eP ;f]sf] ljj/0f pNn]v ug]{ . </t>
    </r>
  </si>
  <si>
    <t xml:space="preserve">jghGo pTkfbg  </t>
  </si>
  <si>
    <r>
      <t xml:space="preserve">  cGo pTkfbg</t>
    </r>
    <r>
      <rPr>
        <sz val="12"/>
        <rFont val="Century"/>
        <family val="1"/>
      </rPr>
      <t>*</t>
    </r>
  </si>
  <si>
    <r>
      <rPr>
        <sz val="12"/>
        <rFont val="Century"/>
        <family val="1"/>
      </rPr>
      <t>*</t>
    </r>
    <r>
      <rPr>
        <sz val="12"/>
        <rFont val="Preeti"/>
      </rPr>
      <t xml:space="preserve"> cGo pTkfbg eP ;f]sf] ljj/0f pNn]v ug]{ . </t>
    </r>
  </si>
  <si>
    <t xml:space="preserve">;|f]t  M l8lehg jg sfof{no . </t>
  </si>
  <si>
    <t>;'b"/klZrd k|b]z</t>
  </si>
  <si>
    <t>aLp</t>
  </si>
  <si>
    <t>s[lif ;fdfu|L e08f/0f</t>
  </si>
  <si>
    <t>dw]z k|b]z</t>
  </si>
  <si>
    <t>/fli6«o tyf k|b]zut cy{tGqdf k|efj kfg]{] cfof]hgfsf] ljj/0f</t>
  </si>
  <si>
    <t>k|d'v kz'kG5L tyf df5f pTkfbg</t>
  </si>
  <si>
    <t>k|d'v kz'kG5L tyf df5f pTkfbg -k|b]zut_</t>
  </si>
  <si>
    <t>jghGo pTkfbg -k|b]zut_</t>
  </si>
  <si>
    <t>9(a)</t>
  </si>
  <si>
    <t>9(b)</t>
  </si>
  <si>
    <t>11(a)</t>
  </si>
  <si>
    <t>11(b)</t>
  </si>
  <si>
    <t>14(a)</t>
  </si>
  <si>
    <t>14(b)</t>
  </si>
  <si>
    <t>jfXo If]q</t>
  </si>
  <si>
    <t xml:space="preserve"> ;+3Lo ;/sf/L ljQ </t>
  </si>
  <si>
    <t xml:space="preserve">      bnxg</t>
  </si>
  <si>
    <t xml:space="preserve"> t]nxg</t>
  </si>
  <si>
    <t xml:space="preserve">   t]nxg</t>
  </si>
  <si>
    <t xml:space="preserve"> bnxg</t>
  </si>
  <si>
    <t>sf]zL k|b]z</t>
  </si>
  <si>
    <t xml:space="preserve"> l;l~rt If]qkmn -x]S6/df_</t>
  </si>
  <si>
    <t xml:space="preserve">                                                                         l;+rfO{ -k|b]zut_</t>
  </si>
  <si>
    <t xml:space="preserve">                                                                         tflnsf %-v_</t>
  </si>
  <si>
    <t xml:space="preserve">                                                                                               k|d'v kz'k+5L, df5f tyf jghGo pTkfbg-k|b]zut_</t>
  </si>
  <si>
    <t xml:space="preserve">                                                                                                                     tflnsf #-v_</t>
  </si>
  <si>
    <t xml:space="preserve">                                              jghGo pTkfbg  </t>
  </si>
  <si>
    <t xml:space="preserve">                                                    tflnsf $-v_</t>
  </si>
  <si>
    <r>
      <t xml:space="preserve">                                                                                                           s[lif shf{-k|b]zut_</t>
    </r>
    <r>
      <rPr>
        <b/>
        <sz val="14"/>
        <rFont val="Times New Roman"/>
        <family val="1"/>
      </rPr>
      <t>*</t>
    </r>
    <r>
      <rPr>
        <b/>
        <sz val="14"/>
        <rFont val="Preeti"/>
      </rPr>
      <t xml:space="preserve"> -bz nfvdf_</t>
    </r>
  </si>
  <si>
    <t xml:space="preserve">                                                                                                                   tflnsf ^-v_</t>
  </si>
  <si>
    <r>
      <t xml:space="preserve">    </t>
    </r>
    <r>
      <rPr>
        <sz val="13"/>
        <rFont val="Preeti"/>
      </rPr>
      <t>ux'F</t>
    </r>
  </si>
  <si>
    <r>
      <t xml:space="preserve"> </t>
    </r>
    <r>
      <rPr>
        <b/>
        <sz val="13"/>
        <rFont val="Preeti"/>
      </rPr>
      <t>c08f</t>
    </r>
  </si>
  <si>
    <r>
      <t xml:space="preserve">  </t>
    </r>
    <r>
      <rPr>
        <sz val="13"/>
        <rFont val="Preeti"/>
      </rPr>
      <t>df5f pTkfbg</t>
    </r>
  </si>
  <si>
    <r>
      <t xml:space="preserve">  cGo pTkfbg</t>
    </r>
    <r>
      <rPr>
        <sz val="13"/>
        <rFont val="Century"/>
        <family val="1"/>
      </rPr>
      <t>*</t>
    </r>
  </si>
  <si>
    <r>
      <rPr>
        <sz val="14"/>
        <rFont val="Century"/>
        <family val="1"/>
      </rPr>
      <t>*</t>
    </r>
    <r>
      <rPr>
        <sz val="14"/>
        <rFont val="Preeti"/>
      </rPr>
      <t xml:space="preserve"> cGo pTkfbg eP ;f]sf] ljj/0f pNn]v ug]{ . </t>
    </r>
  </si>
  <si>
    <t>u09sL k|b]z</t>
  </si>
  <si>
    <t>gf]6 M ljleGg ;|f]tx?af6 tTsflng cj:yfsf] tYofÍ ;+sng ul/Psf] sf/0f k|sflzt tYofÍ cBfjlws tYofÍ eGbf km/s x'g;Sg] .</t>
  </si>
  <si>
    <t xml:space="preserve">cf=j= @)*)÷*!
-;fpg–k';_        </t>
  </si>
  <si>
    <t>17(a)</t>
  </si>
  <si>
    <t>17(b)</t>
  </si>
  <si>
    <t xml:space="preserve">cf=j= @)*!÷*@
-;fpg–k';_        </t>
  </si>
  <si>
    <t xml:space="preserve">cf=j= @)*)÷*!
-;fpg–k';_                </t>
  </si>
  <si>
    <t xml:space="preserve">cf=j= @)*!÷*@
-;fpg–k';_                </t>
  </si>
  <si>
    <t xml:space="preserve">cf=j= @)*@÷*#
-;fpg–k';_                </t>
  </si>
  <si>
    <t xml:space="preserve">cf=j= @)*@÷*#
-;fpg–k';_        </t>
  </si>
  <si>
    <t>;|f]t M s[lif ljsf; lgb]{zgfno, s[lif ljsf; sfof{no .</t>
  </si>
  <si>
    <t>;|f]t M s[lif ljsf; lgb]{zgfno,s[lif ljsf; sfof{no .</t>
  </si>
  <si>
    <t>;|f]t  M kz'k+IfL tyf dT:o ljsf; lgb]{zgfno, kz' ;]jf sfof{no .</t>
  </si>
  <si>
    <t>tflnsf &amp;-s_</t>
  </si>
  <si>
    <t>k|d'v pBf]usf] Ifdtf pkof]u</t>
  </si>
  <si>
    <t>qm=;=</t>
  </si>
  <si>
    <t>pTkflbt j:t'sf] gfd</t>
  </si>
  <si>
    <t>O{sfO</t>
  </si>
  <si>
    <t>;dLIff cjlwsf] pTkfbg
-s_</t>
  </si>
  <si>
    <t>;dLIff cjlwsf] pTkfbg Ifdtf
-v_</t>
  </si>
  <si>
    <t>ut cjlwsf] Ifdtf pkof]u -Ü_</t>
  </si>
  <si>
    <t>;dLIff cjlwsf] Ifdtf pkof]u -Ü_
-s÷v_ × !))</t>
  </si>
  <si>
    <t>jg:ktL l3p tyf t]n</t>
  </si>
  <si>
    <t>jg:ktL l3p</t>
  </si>
  <si>
    <t xml:space="preserve">d]=6g </t>
  </si>
  <si>
    <t>tf]/Lsf] t]n</t>
  </si>
  <si>
    <t>e6df;sf] t]n</t>
  </si>
  <si>
    <t>b'Uw kbfy{</t>
  </si>
  <si>
    <t>k|zf]lwt b"w</t>
  </si>
  <si>
    <t>cGg tyf kz' bfgf</t>
  </si>
  <si>
    <t xml:space="preserve">rfdn </t>
  </si>
  <si>
    <t>d]= 6g</t>
  </si>
  <si>
    <t>ux'+sf] lk7f]</t>
  </si>
  <si>
    <t>kz'bfgf</t>
  </si>
  <si>
    <t>cGo vfB kbfy{</t>
  </si>
  <si>
    <t xml:space="preserve">lj:s'6 </t>
  </si>
  <si>
    <t xml:space="preserve">kfp/f]6L </t>
  </si>
  <si>
    <t>lrgL</t>
  </si>
  <si>
    <t>rsn]6</t>
  </si>
  <si>
    <t>rfprfp</t>
  </si>
  <si>
    <t>k|zf]lwt lrof</t>
  </si>
  <si>
    <t>:GofS;</t>
  </si>
  <si>
    <t>k]o kbfy{</t>
  </si>
  <si>
    <t>dlb/f</t>
  </si>
  <si>
    <t>ljo/</t>
  </si>
  <si>
    <t>xNsf k]o kbfy{</t>
  </si>
  <si>
    <t>;'tL{hGo j:t'</t>
  </si>
  <si>
    <t>r'/f]6</t>
  </si>
  <si>
    <t>b; nfv lvNnL</t>
  </si>
  <si>
    <t>nQf sk8f</t>
  </si>
  <si>
    <t>wfuf]</t>
  </si>
  <si>
    <t>l;Gy]l6s sk8f</t>
  </si>
  <si>
    <t>xhf/ ld6/</t>
  </si>
  <si>
    <t>;'lt sk8f</t>
  </si>
  <si>
    <t>9fsfsf sk8f</t>
  </si>
  <si>
    <t>klZdgf</t>
  </si>
  <si>
    <t>yfg</t>
  </si>
  <si>
    <t>ufd]{06</t>
  </si>
  <si>
    <t xml:space="preserve">cGo </t>
  </si>
  <si>
    <t>u+n}rf, /f8LkfvL tyf h'6sf ;fdfg</t>
  </si>
  <si>
    <t>un}+rf</t>
  </si>
  <si>
    <t xml:space="preserve">xhf/ ju{ ld6/ </t>
  </si>
  <si>
    <t>/f8L kfvL</t>
  </si>
  <si>
    <t>h'6sf ;fdfg</t>
  </si>
  <si>
    <t>xhf/ yfg</t>
  </si>
  <si>
    <t>5fnf / 5fnfsf] ;fdfg</t>
  </si>
  <si>
    <t>k|zf]lwt 5fnf</t>
  </si>
  <si>
    <t>sRrf 5fnf</t>
  </si>
  <si>
    <t>xhf/ ju{ km'6</t>
  </si>
  <si>
    <t>sf7 tyf sf7sf] ;fdfg</t>
  </si>
  <si>
    <t>lr/]sf] sf7</t>
  </si>
  <si>
    <t>KnfO{p8</t>
  </si>
  <si>
    <t xml:space="preserve">kmlg{r/ </t>
  </si>
  <si>
    <t>sfuh tyf sfuhsf pTkfbg</t>
  </si>
  <si>
    <t>sfuh</t>
  </si>
  <si>
    <t>cfwf/e"t /;fog</t>
  </si>
  <si>
    <t>/f]lhg</t>
  </si>
  <si>
    <t>No'a cfon</t>
  </si>
  <si>
    <t>cGo /f;folgs kbfy{</t>
  </si>
  <si>
    <r>
      <t xml:space="preserve">/+u </t>
    </r>
    <r>
      <rPr>
        <sz val="12"/>
        <rFont val="Times New Roman"/>
        <family val="1"/>
      </rPr>
      <t>(Paints)</t>
    </r>
  </si>
  <si>
    <t>Tablet</t>
  </si>
  <si>
    <t>Capsule</t>
  </si>
  <si>
    <t>Ointment</t>
  </si>
  <si>
    <t>xhf/ 6\o'a</t>
  </si>
  <si>
    <t>Dry Syrup</t>
  </si>
  <si>
    <t>xhf/ af]tn</t>
  </si>
  <si>
    <t>Liquid</t>
  </si>
  <si>
    <t>;fa'g</t>
  </si>
  <si>
    <t>Knfli6shGo pTkfbg</t>
  </si>
  <si>
    <t>Knfli6ssf ;fdfg</t>
  </si>
  <si>
    <t>d]==6g</t>
  </si>
  <si>
    <t>kf]lnlyg kfOk</t>
  </si>
  <si>
    <t>u}/wft' vlghhGo pTkfbg</t>
  </si>
  <si>
    <t>O{+6f</t>
  </si>
  <si>
    <t>b; nfv uf]6f</t>
  </si>
  <si>
    <t>l;d]06</t>
  </si>
  <si>
    <t>s+qmL6</t>
  </si>
  <si>
    <t>x\o'd kfO{k</t>
  </si>
  <si>
    <t>km]la|s]6]8 wft'sf ;fdfg</t>
  </si>
  <si>
    <t>kmnfdsf] 58 tyf klQ tyf ;fdfgx?</t>
  </si>
  <si>
    <t>l:6nhGo pTkfbg</t>
  </si>
  <si>
    <t>lh=cfO{ tf/</t>
  </si>
  <si>
    <t>lh=cfO{=kfO{k</t>
  </si>
  <si>
    <t>wft'sf pks/0f</t>
  </si>
  <si>
    <t>3/]n' wft'sf ;fdfg</t>
  </si>
  <si>
    <t>cfNd'lgod pTkfbg</t>
  </si>
  <si>
    <t>lah'nLsf pks/0f</t>
  </si>
  <si>
    <t>lah'nLsf tf/ / s]a'n</t>
  </si>
  <si>
    <t>6fG;kmd{{/</t>
  </si>
  <si>
    <t>MVA</t>
  </si>
  <si>
    <t>/j/hGo pTkfbg</t>
  </si>
  <si>
    <t>6fo/ tyf 6\o"j</t>
  </si>
  <si>
    <t>;]6</t>
  </si>
  <si>
    <t>h'Qf÷rKkn</t>
  </si>
  <si>
    <t>5fnfsf] h'Qf</t>
  </si>
  <si>
    <t>hf]/</t>
  </si>
  <si>
    <t>sk8fsf] h'Qf</t>
  </si>
  <si>
    <t>rKkn</t>
  </si>
  <si>
    <t>hnljB't</t>
  </si>
  <si>
    <t>ljh'nL</t>
  </si>
  <si>
    <t>cf};t Ifdtf pkof]u</t>
  </si>
  <si>
    <t xml:space="preserve">      tflnsf &amp;-v_</t>
  </si>
  <si>
    <t xml:space="preserve"> k|d'v pBf]usf] Ifdtf pkof]u-k|b]zut_</t>
  </si>
  <si>
    <t>lk7f]</t>
  </si>
  <si>
    <t>cGo</t>
  </si>
  <si>
    <t xml:space="preserve"> 5fnf / 5fnfsf] ;fdfg</t>
  </si>
  <si>
    <t>xhf/ So'= lkm6</t>
  </si>
  <si>
    <t>cfwf/e't /;fog</t>
  </si>
  <si>
    <t>cGo /;folgs kbfy{</t>
  </si>
  <si>
    <r>
      <t xml:space="preserve">/+u </t>
    </r>
    <r>
      <rPr>
        <b/>
        <sz val="12"/>
        <rFont val="Times New Roman"/>
        <family val="1"/>
      </rPr>
      <t>(Paints)</t>
    </r>
  </si>
  <si>
    <t>kmnfdsf] 58, klQ tyf ;fdfgx?</t>
  </si>
  <si>
    <t>luufjf6 cfj/</t>
  </si>
  <si>
    <t>tflnsf *-s_</t>
  </si>
  <si>
    <t>cf=j= @)*)÷*!
-;fpg–k';_</t>
  </si>
  <si>
    <t>cf=j= @)*!÷*@
-;fpg–k';_</t>
  </si>
  <si>
    <t>cf=j= @)*@÷*#
-;fpg–k';_</t>
  </si>
  <si>
    <t>un}+rf, /f8LkfvL tyf h'6sf ;fdfg</t>
  </si>
  <si>
    <t>kmlg{r/</t>
  </si>
  <si>
    <t xml:space="preserve">sfuh </t>
  </si>
  <si>
    <r>
      <t xml:space="preserve">/+u </t>
    </r>
    <r>
      <rPr>
        <sz val="10"/>
        <rFont val="Times New Roman"/>
        <family val="1"/>
      </rPr>
      <t>(Paints)</t>
    </r>
  </si>
  <si>
    <t>kmnfdsf] 58 tyf klQ</t>
  </si>
  <si>
    <t>;|f]t M cWoog If]qsf pBf]ux? .</t>
  </si>
  <si>
    <t>tflnsf *-v_</t>
  </si>
  <si>
    <t>cf}Bf]lus pTkfbg-k|b]zut_</t>
  </si>
  <si>
    <t xml:space="preserve"> un}+rf</t>
  </si>
  <si>
    <r>
      <t xml:space="preserve">/+u </t>
    </r>
    <r>
      <rPr>
        <sz val="13"/>
        <rFont val="Times New Roman"/>
        <family val="1"/>
      </rPr>
      <t>(Paints)</t>
    </r>
  </si>
  <si>
    <t>tflnsf (-s_</t>
  </si>
  <si>
    <r>
      <t>If]qut shf{</t>
    </r>
    <r>
      <rPr>
        <b/>
        <sz val="14"/>
        <rFont val="Times New Roman"/>
        <family val="1"/>
      </rPr>
      <t>*</t>
    </r>
    <r>
      <rPr>
        <b/>
        <sz val="14"/>
        <rFont val="Preeti"/>
      </rPr>
      <t>-bz nfvdf_</t>
    </r>
  </si>
  <si>
    <t>s[lif / jg ;DaGwL</t>
  </si>
  <si>
    <t>vfgL ;DaGwL</t>
  </si>
  <si>
    <t>s[lif, jg tyf k]o kbfy{ pTkfbg ;DaGwL</t>
  </si>
  <si>
    <t>u}/vfB j:t' pTKffbg ;DaGwL</t>
  </si>
  <si>
    <t xml:space="preserve">lgdf{0f </t>
  </si>
  <si>
    <t>ljB't, Uof; tyf kfgL</t>
  </si>
  <si>
    <t xml:space="preserve">wft'sf pTkfbg, d]l;g/L tyf O{n]S6«f]lgs </t>
  </si>
  <si>
    <t>oftfoft, e08f/0f / ;+rf/</t>
  </si>
  <si>
    <t>yf]s tyf v'b|f ljqm]tf</t>
  </si>
  <si>
    <t>ljQ, aLdf tyf crn ;DklQ</t>
  </si>
  <si>
    <t>cGo ;]jf</t>
  </si>
  <si>
    <t>:jf:Yo / cGo ;fdflhs sfo{ ;DaGwL</t>
  </si>
  <si>
    <t>lzIff</t>
  </si>
  <si>
    <t>l/on :6]6</t>
  </si>
  <si>
    <t>pkef]Uo shf{</t>
  </si>
  <si>
    <t>tflnsf (-v_</t>
  </si>
  <si>
    <r>
      <t xml:space="preserve"> If]qut shf{-k|b]zut_</t>
    </r>
    <r>
      <rPr>
        <b/>
        <sz val="14"/>
        <rFont val="Times New Roman"/>
        <family val="1"/>
      </rPr>
      <t>*</t>
    </r>
    <r>
      <rPr>
        <b/>
        <sz val="14"/>
        <rFont val="Preeti"/>
      </rPr>
      <t>-bz nfvdf_</t>
    </r>
  </si>
  <si>
    <t xml:space="preserve">dw]z k|b]z </t>
  </si>
  <si>
    <t>;|f]t M cWoog If]qsf a}+s tyf ljQLo ;+:yfx?</t>
  </si>
  <si>
    <t>tflnsf !)</t>
  </si>
  <si>
    <t xml:space="preserve"> ko{6g</t>
  </si>
  <si>
    <t xml:space="preserve">afudtL k|b]z </t>
  </si>
  <si>
    <t>xf]6n z}ofsf] ;+Vof</t>
  </si>
  <si>
    <t>xf]6n z}ofsf] ;+Vof -jflif{s Ifdtf_</t>
  </si>
  <si>
    <t>sf]7f÷z}of ljlqm ;+Vof</t>
  </si>
  <si>
    <t>cs'k]G;L b/</t>
  </si>
  <si>
    <t>k|ToIf /f]huf/L ;+Vof</t>
  </si>
  <si>
    <t>-s_ k"?if ;+Vof</t>
  </si>
  <si>
    <t>-v_ dlxnf ;+Vof</t>
  </si>
  <si>
    <t>ko{6s cfudg ;+Vof</t>
  </si>
  <si>
    <t xml:space="preserve">       ef/t</t>
  </si>
  <si>
    <t xml:space="preserve">       rLg</t>
  </si>
  <si>
    <t xml:space="preserve">       t];|f] d'n's</t>
  </si>
  <si>
    <t>xjfO{ ;]jf sDkgL ;+Vof -;du|_</t>
  </si>
  <si>
    <t xml:space="preserve">       cfGtl/s</t>
  </si>
  <si>
    <t xml:space="preserve">       cGt/f{li6«o</t>
  </si>
  <si>
    <t>xjfO{ ;]jf sDkgLsf] l;6 Ifdtf  -k|ltlbg_</t>
  </si>
  <si>
    <t>k|b]z</t>
  </si>
  <si>
    <t>tflnsf !!-s_</t>
  </si>
  <si>
    <r>
      <t>3/hUuf /lhi6«]zg ;+Vof</t>
    </r>
    <r>
      <rPr>
        <sz val="11"/>
        <rFont val="Times New Roman"/>
        <family val="1"/>
      </rPr>
      <t>**</t>
    </r>
  </si>
  <si>
    <t>3/÷ejg :yfoL gS;f kf; ;+Vof</t>
  </si>
  <si>
    <r>
      <t>3/hUuf /lhi6«]zg /fh:j</t>
    </r>
    <r>
      <rPr>
        <sz val="12"/>
        <rFont val="Preeti"/>
      </rPr>
      <t xml:space="preserve">          -?= bz nfvdf_</t>
    </r>
  </si>
  <si>
    <t>;|f]t M lhNnf dfnkf]t sfof{no tyf dxfgu/kflnsf÷pk–dxfgu/kflnsf÷gu/kflnsf sfof{no .</t>
  </si>
  <si>
    <t>tflnsf !!-v_</t>
  </si>
  <si>
    <t xml:space="preserve">tflnsf !@ </t>
  </si>
  <si>
    <t>a}+s tyf ljQLo ;+:yfsf zfvf</t>
  </si>
  <si>
    <t>-@)*@ k'; d;fGt;DDf_</t>
  </si>
  <si>
    <t>k|sf/</t>
  </si>
  <si>
    <t>jfl0fHo a}+s</t>
  </si>
  <si>
    <t>ljsf; a}+s</t>
  </si>
  <si>
    <t>ljQ sDkgL</t>
  </si>
  <si>
    <t>n3' ljQ ljsf; a}+s</t>
  </si>
  <si>
    <t>k"jf{wf/ ljsf; a}+s</t>
  </si>
  <si>
    <t>tflnsf !#</t>
  </si>
  <si>
    <t>-?= bz nfvdf_</t>
  </si>
  <si>
    <t>lgIf]k</t>
  </si>
  <si>
    <t>shf{</t>
  </si>
  <si>
    <t xml:space="preserve"> k|ltzt kl/jt{g             </t>
  </si>
  <si>
    <t>ut cjlwsf]</t>
  </si>
  <si>
    <t>;dLIff cjlwsf]</t>
  </si>
  <si>
    <t>tflnsf !$-s_</t>
  </si>
  <si>
    <t>-? bz nfvdf_</t>
  </si>
  <si>
    <t>s'n lgIf]k</t>
  </si>
  <si>
    <t xml:space="preserve">    rNtL</t>
  </si>
  <si>
    <t xml:space="preserve">    art</t>
  </si>
  <si>
    <t xml:space="preserve">    d'4tL</t>
  </si>
  <si>
    <t xml:space="preserve">    cGo</t>
  </si>
  <si>
    <t>lgIf]kstf{sf] ;+Vof</t>
  </si>
  <si>
    <t>s'n shf{</t>
  </si>
  <si>
    <t>ljkGg ju{ shf{</t>
  </si>
  <si>
    <t>k'g/shf{</t>
  </si>
  <si>
    <t>;x'lnotk"0f{ shf{</t>
  </si>
  <si>
    <t>C0fLx?sf] ;+Vof</t>
  </si>
  <si>
    <t>Pl6Pd ;+Vof</t>
  </si>
  <si>
    <t>a}+s zfvf ;+Vof</t>
  </si>
  <si>
    <t>tflnsf !$-v_</t>
  </si>
  <si>
    <t>tflnsf !%-s_</t>
  </si>
  <si>
    <t>gd"gf 5gf}6df k/]sf art tyf C0f ;xsf/L ;+:yfsf] ljj/0f -?=bz nfvdf_</t>
  </si>
  <si>
    <t xml:space="preserve">s'n k"FhL </t>
  </si>
  <si>
    <t>s'n art</t>
  </si>
  <si>
    <t>s'n C0f</t>
  </si>
  <si>
    <t>;b:o ;+Vof</t>
  </si>
  <si>
    <t>sd{rf/L ;+Vof</t>
  </si>
  <si>
    <t>;+:yf ;+Vof</t>
  </si>
  <si>
    <t>;|f]tM gd'gf 5gf}6df k/]sf ;xsf/L ;+:yfx? .</t>
  </si>
  <si>
    <t>tflnsf !%-v_</t>
  </si>
  <si>
    <t>gd"gf 5gf}6df k/]sf art tyf C0f ;xsf/L ;+:yfsf] ljj/0f -k|b]zut_ -?=bznfvdf_</t>
  </si>
  <si>
    <t>afUfdtL k|b]z</t>
  </si>
  <si>
    <t>s'n k"FhL</t>
  </si>
  <si>
    <t>&gt;f]tM ;xsf/L ljefu</t>
  </si>
  <si>
    <t>tflnsf !^-s_</t>
  </si>
  <si>
    <t>oftfoftsf ;fwgsf] s'n ;+Vof</t>
  </si>
  <si>
    <t>df]6/;fO{sn</t>
  </si>
  <si>
    <t>cGo =======</t>
  </si>
  <si>
    <t>;|f]t M oftfoft k"jf{wf/ lgb]{zgfno, sfof{no, l8lehg ;8s sfof{no .</t>
  </si>
  <si>
    <t>tflnsf !^-v_</t>
  </si>
  <si>
    <t>oftfoft ;]jf-k|b]zut_</t>
  </si>
  <si>
    <t>tflnsf !&amp;</t>
  </si>
  <si>
    <t>;~rf/</t>
  </si>
  <si>
    <t>cf=j= @)*)÷*!
k'; d;fGt;Dd</t>
  </si>
  <si>
    <t>cf=j= @)*!÷*@
k'; d;fGt;Dd</t>
  </si>
  <si>
    <t>cf=j= @)*@÷*#
k'; d;fGt;Dd</t>
  </si>
  <si>
    <t xml:space="preserve">ut cjlwsf] k|ltzt kl/jt{g    </t>
  </si>
  <si>
    <t xml:space="preserve">;dLIff cjlwsf] k|ltzt kl/jt{g      </t>
  </si>
  <si>
    <t>6]lnkmf]g ;]jf</t>
  </si>
  <si>
    <r>
      <t xml:space="preserve">:yfO{ </t>
    </r>
    <r>
      <rPr>
        <sz val="10"/>
        <rFont val="Times New Roman"/>
        <family val="1"/>
      </rPr>
      <t>(Fixed)</t>
    </r>
  </si>
  <si>
    <t>df]afO{n</t>
  </si>
  <si>
    <t>O{G6/g]6 ;]jf</t>
  </si>
  <si>
    <t>Fixed Broadband (Wired)</t>
  </si>
  <si>
    <t>Fixed Broadband (Wireless)</t>
  </si>
  <si>
    <t>Mobile Broadband</t>
  </si>
  <si>
    <r>
      <t xml:space="preserve">;|f]t M g]kfn b"/;~rf/ k|flws/0f </t>
    </r>
    <r>
      <rPr>
        <i/>
        <sz val="10"/>
        <rFont val="Times New Roman"/>
        <family val="1"/>
      </rPr>
      <t>(Cumulative Data)</t>
    </r>
    <r>
      <rPr>
        <i/>
        <sz val="10"/>
        <rFont val="Preeti"/>
      </rPr>
      <t xml:space="preserve">. </t>
    </r>
  </si>
  <si>
    <t>;|f]t M cWoogdf k/]sf xf]6nx? ,  g]kfn ko{6g af]8{</t>
  </si>
  <si>
    <t xml:space="preserve"> ;+3Lo ;/sf/L ljQ -/sd ?=bz nfvdf_</t>
  </si>
  <si>
    <t>zLif{s</t>
  </si>
  <si>
    <t>pk–zLif{s</t>
  </si>
  <si>
    <t>vr{</t>
  </si>
  <si>
    <t>rfn'</t>
  </si>
  <si>
    <t>kF'hLut</t>
  </si>
  <si>
    <t>ljQLo</t>
  </si>
  <si>
    <t>/fhZj</t>
  </si>
  <si>
    <t>s/</t>
  </si>
  <si>
    <t>u}/–s/</t>
  </si>
  <si>
    <r>
      <t xml:space="preserve"> C0f 
</t>
    </r>
    <r>
      <rPr>
        <b/>
        <sz val="12"/>
        <color theme="1"/>
        <rFont val="Preeti"/>
      </rPr>
      <t>-lgisfzg_</t>
    </r>
  </si>
  <si>
    <t>cfGtl/s</t>
  </si>
  <si>
    <t>afXo</t>
  </si>
  <si>
    <t>gf]6M PsLs[t k|ltj]bgdf ;+3Lo ;/sf/L ljQ cj:yf tyf k|fb]lzs k|ltj]bgdf k|b]z ;/sf/sf] ;/sf/L ljQsf] cj:yf pNn]v ug'{kg]{5 .</t>
  </si>
  <si>
    <t>;|f]t M g]kfn ;/sf/, cy{ dGqfno ÷;fj{hlgs C0f Joj:yfkg sfof{no .</t>
  </si>
  <si>
    <t>tflnsf !*</t>
  </si>
  <si>
    <r>
      <t>s[lif shf{</t>
    </r>
    <r>
      <rPr>
        <b/>
        <sz val="14"/>
        <rFont val="Times New Roman"/>
        <family val="1"/>
      </rPr>
      <t>*</t>
    </r>
    <r>
      <rPr>
        <b/>
        <sz val="14"/>
        <rFont val="Preeti"/>
      </rPr>
      <t xml:space="preserve"> -?= bz nfvdf_</t>
    </r>
  </si>
  <si>
    <t xml:space="preserve"> @)*) k'; d;fGt       </t>
  </si>
  <si>
    <t xml:space="preserve"> @)*! k'; d;fGt       </t>
  </si>
  <si>
    <t xml:space="preserve"> @)*@ k'; d;fGt       </t>
  </si>
  <si>
    <t xml:space="preserve">  @)*) k'; d;fGt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</si>
</sst>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;\-0;;@"/>
    <numFmt numFmtId="166" formatCode="0.0;\-0.0;;@"/>
    <numFmt numFmtId="167" formatCode="0.00;\-0.00;;@"/>
    <numFmt numFmtId="168" formatCode="0.0"/>
    <numFmt numFmtId="169" formatCode="0.00\ ;\ \-\ 0.00\ ;;\ @"/>
    <numFmt numFmtId="170" formatCode="_(* #,##0_);_(* \(#,##0\);_(* &quot;-&quot;??_);_(@_)"/>
    <numFmt numFmtId="171" formatCode="#,##0.0"/>
    <numFmt numFmtId="172" formatCode="&quot;True&quot;;&quot;True&quot;;&quot;False&quot;"/>
    <numFmt numFmtId="173" formatCode="0\ ;\ \-\ 0\ ;;\ @"/>
    <numFmt numFmtId="174" formatCode="0.0_);\(0.0\)"/>
    <numFmt numFmtId="175" formatCode="0.0%"/>
    <numFmt numFmtId="176" formatCode="_(* #,##0.0_);_(* \(#,##0.0\);_(* &quot;-&quot;??_);_(@_)"/>
    <numFmt numFmtId="177" formatCode="_(* #,##0.0000_);_(* \(#,##0.0000\);_(* &quot;-&quot;??_);_(@_)"/>
  </numFmts>
  <fonts count="1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Preeti"/>
    </font>
    <font>
      <sz val="11"/>
      <color theme="1"/>
      <name val="Preeti"/>
    </font>
    <font>
      <b/>
      <sz val="12"/>
      <name val="Preeti"/>
    </font>
    <font>
      <sz val="12"/>
      <name val="Preeti"/>
    </font>
    <font>
      <b/>
      <sz val="10"/>
      <name val="Fontasy Himali"/>
      <family val="5"/>
    </font>
    <font>
      <sz val="10"/>
      <name val="Fontasy Himali"/>
      <family val="5"/>
    </font>
    <font>
      <i/>
      <sz val="12"/>
      <name val="Preeti"/>
    </font>
    <font>
      <sz val="10"/>
      <name val="Preeti"/>
    </font>
    <font>
      <sz val="14"/>
      <name val="Preeti"/>
    </font>
    <font>
      <b/>
      <sz val="10"/>
      <name val="Arial"/>
      <family val="2"/>
    </font>
    <font>
      <sz val="10"/>
      <color theme="1"/>
      <name val="Fontasy Himali"/>
      <family val="5"/>
    </font>
    <font>
      <b/>
      <sz val="14"/>
      <color theme="1"/>
      <name val="Preeti"/>
    </font>
    <font>
      <sz val="11"/>
      <name val="Preeti"/>
    </font>
    <font>
      <b/>
      <sz val="11"/>
      <name val="Preeti"/>
    </font>
    <font>
      <b/>
      <i/>
      <sz val="12"/>
      <name val="Preeti"/>
    </font>
    <font>
      <sz val="11"/>
      <name val="Arial"/>
      <family val="2"/>
    </font>
    <font>
      <b/>
      <sz val="14"/>
      <name val="Times New Roman"/>
      <family val="1"/>
    </font>
    <font>
      <sz val="9"/>
      <name val="Fontasy Himali"/>
      <family val="5"/>
    </font>
    <font>
      <sz val="10"/>
      <name val="Times New Roman"/>
      <family val="1"/>
    </font>
    <font>
      <sz val="14"/>
      <color theme="1"/>
      <name val="Preeti"/>
    </font>
    <font>
      <sz val="12"/>
      <color theme="1"/>
      <name val="Preeti"/>
    </font>
    <font>
      <b/>
      <sz val="13"/>
      <name val="Preeti"/>
    </font>
    <font>
      <u/>
      <sz val="10"/>
      <color indexed="12"/>
      <name val="Arial"/>
      <family val="2"/>
    </font>
    <font>
      <sz val="11"/>
      <color theme="1"/>
      <name val="Fontasy Himali"/>
      <family val="5"/>
    </font>
    <font>
      <sz val="11"/>
      <color theme="1"/>
      <name val="Arial"/>
      <family val="2"/>
    </font>
    <font>
      <sz val="10"/>
      <name val="Arial"/>
      <family val="2"/>
    </font>
    <font>
      <b/>
      <sz val="14"/>
      <color rgb="FF0070C0"/>
      <name val="Preeti"/>
    </font>
    <font>
      <b/>
      <sz val="13"/>
      <color rgb="FF0070C0"/>
      <name val="Preeti"/>
    </font>
    <font>
      <sz val="11"/>
      <name val="Fontasy Himali"/>
      <family val="5"/>
    </font>
    <font>
      <sz val="11"/>
      <color theme="1"/>
      <name val="Times"/>
      <family val="1"/>
    </font>
    <font>
      <sz val="22"/>
      <name val="Arial"/>
      <family val="2"/>
    </font>
    <font>
      <sz val="24"/>
      <name val="Arial"/>
      <family val="2"/>
    </font>
    <font>
      <sz val="12"/>
      <name val="Arial"/>
      <family val="2"/>
    </font>
    <font>
      <sz val="12"/>
      <name val="Century"/>
      <family val="1"/>
    </font>
    <font>
      <i/>
      <sz val="10"/>
      <name val="Preeti"/>
    </font>
    <font>
      <b/>
      <sz val="11"/>
      <name val="Fontasy Himali"/>
      <family val="5"/>
    </font>
    <font>
      <sz val="12"/>
      <color theme="1"/>
      <name val="Calibri"/>
      <family val="2"/>
      <scheme val="minor"/>
    </font>
    <font>
      <u/>
      <sz val="12.65"/>
      <color theme="10"/>
      <name val="Calibri"/>
      <family val="2"/>
    </font>
    <font>
      <sz val="13"/>
      <name val="Preeti"/>
    </font>
    <font>
      <i/>
      <sz val="13"/>
      <name val="Preeti"/>
    </font>
    <font>
      <b/>
      <i/>
      <sz val="13"/>
      <name val="Preeti"/>
    </font>
    <font>
      <sz val="13"/>
      <name val="Arial"/>
      <family val="2"/>
    </font>
    <font>
      <sz val="13"/>
      <color theme="1"/>
      <name val="Calibri"/>
      <family val="2"/>
      <scheme val="minor"/>
    </font>
    <font>
      <b/>
      <sz val="18"/>
      <name val="Preeti"/>
    </font>
    <font>
      <b/>
      <sz val="16"/>
      <name val="Preeti"/>
    </font>
    <font>
      <sz val="13"/>
      <name val="Century"/>
      <family val="1"/>
    </font>
    <font>
      <sz val="14"/>
      <name val="Century"/>
      <family val="1"/>
    </font>
    <font>
      <b/>
      <sz val="11"/>
      <color theme="1"/>
      <name val="Fontasy Himali"/>
      <family val="5"/>
    </font>
    <font>
      <sz val="10"/>
      <color theme="1"/>
      <name val="Calibri"/>
      <family val="2"/>
      <scheme val="minor"/>
    </font>
    <font>
      <sz val="10"/>
      <color theme="1"/>
      <name val="Preeti"/>
    </font>
    <font>
      <sz val="10"/>
      <name val="Arial"/>
      <family val="2"/>
    </font>
    <font>
      <sz val="12"/>
      <name val="Helv"/>
      <family val="2"/>
    </font>
    <font>
      <b/>
      <sz val="14"/>
      <name val="Fontasy Himali"/>
      <family val="5"/>
    </font>
    <font>
      <sz val="11"/>
      <color rgb="FFFF0000"/>
      <name val="Calibri"/>
      <family val="2"/>
      <scheme val="minor"/>
    </font>
    <font>
      <b/>
      <sz val="10"/>
      <color theme="1"/>
      <name val="Fontasy Himali"/>
      <family val="5"/>
    </font>
    <font>
      <b/>
      <sz val="9"/>
      <name val="Fontasy Himali"/>
      <family val="5"/>
    </font>
    <font>
      <b/>
      <sz val="14"/>
      <color rgb="FF000000"/>
      <name val="Preeti"/>
    </font>
    <font>
      <b/>
      <sz val="12"/>
      <color rgb="FF000000"/>
      <name val="Preeti"/>
    </font>
    <font>
      <sz val="10"/>
      <color rgb="FF000000"/>
      <name val="Fontasy Himali"/>
      <family val="5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Fontasy Himali"/>
      <family val="5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name val="Helv"/>
      <charset val="134"/>
    </font>
    <font>
      <sz val="14"/>
      <color rgb="FF000000"/>
      <name val="Preeti"/>
    </font>
    <font>
      <b/>
      <sz val="13"/>
      <color rgb="FF000000"/>
      <name val="Preeti"/>
    </font>
    <font>
      <sz val="13"/>
      <color rgb="FF000000"/>
      <name val="Preeti"/>
    </font>
    <font>
      <b/>
      <sz val="9.5"/>
      <color rgb="FF000000"/>
      <name val="Fontasy Himali"/>
      <family val="5"/>
    </font>
    <font>
      <sz val="9.5"/>
      <color rgb="FF000000"/>
      <name val="Fontasy Himali"/>
      <family val="5"/>
    </font>
    <font>
      <b/>
      <sz val="9.5"/>
      <name val="Fontasy Himali"/>
      <family val="5"/>
    </font>
    <font>
      <sz val="12"/>
      <name val="Times New Roman"/>
      <family val="1"/>
    </font>
    <font>
      <sz val="12"/>
      <name val="Times"/>
      <family val="1"/>
    </font>
    <font>
      <b/>
      <sz val="12"/>
      <color theme="1"/>
      <name val="Preeti"/>
    </font>
    <font>
      <b/>
      <sz val="10"/>
      <name val="Preeti"/>
    </font>
    <font>
      <b/>
      <sz val="12"/>
      <name val="Times New Roman"/>
      <family val="1"/>
    </font>
    <font>
      <b/>
      <sz val="10"/>
      <color theme="1"/>
      <name val="Preeti"/>
    </font>
    <font>
      <b/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4"/>
      <color theme="1"/>
      <name val="Calibri"/>
      <family val="2"/>
      <scheme val="minor"/>
    </font>
    <font>
      <sz val="13"/>
      <name val="Times New Roman"/>
      <family val="1"/>
    </font>
    <font>
      <sz val="9"/>
      <color theme="1"/>
      <name val="Fontasy Himali"/>
      <family val="5"/>
    </font>
    <font>
      <b/>
      <sz val="11"/>
      <color theme="1"/>
      <name val="Preeti"/>
    </font>
    <font>
      <b/>
      <sz val="10"/>
      <color rgb="FFFF0000"/>
      <name val="Fontasy Himali"/>
      <family val="5"/>
    </font>
    <font>
      <sz val="10"/>
      <color rgb="FFFF0000"/>
      <name val="Fontasy Himali"/>
      <family val="5"/>
    </font>
    <font>
      <sz val="11"/>
      <name val="Times New Roman"/>
      <family val="1"/>
    </font>
    <font>
      <vertAlign val="superscript"/>
      <sz val="12"/>
      <name val="Times New Roman"/>
      <family val="1"/>
    </font>
    <font>
      <sz val="11"/>
      <name val="Calibri"/>
      <family val="2"/>
      <scheme val="minor"/>
    </font>
    <font>
      <sz val="13"/>
      <color theme="1"/>
      <name val="Preeti"/>
    </font>
    <font>
      <sz val="11.5"/>
      <name val="Preeti"/>
    </font>
    <font>
      <i/>
      <sz val="10"/>
      <name val="Times New Roman"/>
      <family val="1"/>
    </font>
    <font>
      <i/>
      <sz val="12"/>
      <color theme="1"/>
      <name val="Preeti"/>
    </font>
    <font>
      <sz val="10"/>
      <color theme="1"/>
      <name val="Kalimati"/>
      <charset val="1"/>
    </font>
    <font>
      <sz val="14"/>
      <color theme="1"/>
      <name val="Kalimati"/>
      <charset val="1"/>
    </font>
    <font>
      <sz val="9.5"/>
      <color theme="1"/>
      <name val="Fontasy Himali"/>
      <family val="5"/>
    </font>
    <font>
      <sz val="10"/>
      <color theme="0"/>
      <name val="Preeti"/>
    </font>
  </fonts>
  <fills count="4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DBE5F1"/>
        <bgColor indexed="64"/>
      </patternFill>
    </fill>
    <fill>
      <patternFill patternType="solid">
        <fgColor theme="7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398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8" fillId="0" borderId="0"/>
    <xf numFmtId="0" fontId="29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0" fillId="0" borderId="0"/>
    <xf numFmtId="0" fontId="1" fillId="0" borderId="0"/>
    <xf numFmtId="0" fontId="3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43" fontId="55" fillId="0" borderId="0" applyFont="0" applyFill="0" applyBorder="0" applyAlignment="0" applyProtection="0"/>
    <xf numFmtId="0" fontId="54" fillId="0" borderId="0"/>
    <xf numFmtId="0" fontId="54" fillId="0" borderId="0"/>
    <xf numFmtId="0" fontId="63" fillId="0" borderId="0" applyNumberFormat="0" applyFill="0" applyBorder="0" applyAlignment="0" applyProtection="0"/>
    <xf numFmtId="0" fontId="64" fillId="0" borderId="10" applyNumberFormat="0" applyFill="0" applyAlignment="0" applyProtection="0"/>
    <xf numFmtId="0" fontId="65" fillId="0" borderId="11" applyNumberFormat="0" applyFill="0" applyAlignment="0" applyProtection="0"/>
    <xf numFmtId="0" fontId="66" fillId="0" borderId="12" applyNumberFormat="0" applyFill="0" applyAlignment="0" applyProtection="0"/>
    <xf numFmtId="0" fontId="66" fillId="0" borderId="0" applyNumberFormat="0" applyFill="0" applyBorder="0" applyAlignment="0" applyProtection="0"/>
    <xf numFmtId="0" fontId="67" fillId="8" borderId="0" applyNumberFormat="0" applyBorder="0" applyAlignment="0" applyProtection="0"/>
    <xf numFmtId="0" fontId="68" fillId="9" borderId="0" applyNumberFormat="0" applyBorder="0" applyAlignment="0" applyProtection="0"/>
    <xf numFmtId="0" fontId="69" fillId="11" borderId="13" applyNumberFormat="0" applyAlignment="0" applyProtection="0"/>
    <xf numFmtId="0" fontId="70" fillId="12" borderId="14" applyNumberFormat="0" applyAlignment="0" applyProtection="0"/>
    <xf numFmtId="0" fontId="71" fillId="12" borderId="13" applyNumberFormat="0" applyAlignment="0" applyProtection="0"/>
    <xf numFmtId="0" fontId="72" fillId="0" borderId="15" applyNumberFormat="0" applyFill="0" applyAlignment="0" applyProtection="0"/>
    <xf numFmtId="0" fontId="73" fillId="13" borderId="16" applyNumberFormat="0" applyAlignment="0" applyProtection="0"/>
    <xf numFmtId="0" fontId="57" fillId="0" borderId="0" applyNumberFormat="0" applyFill="0" applyBorder="0" applyAlignment="0" applyProtection="0"/>
    <xf numFmtId="0" fontId="1" fillId="14" borderId="17" applyNumberFormat="0" applyFont="0" applyAlignment="0" applyProtection="0"/>
    <xf numFmtId="0" fontId="74" fillId="0" borderId="0" applyNumberFormat="0" applyFill="0" applyBorder="0" applyAlignment="0" applyProtection="0"/>
    <xf numFmtId="0" fontId="2" fillId="0" borderId="18" applyNumberFormat="0" applyFill="0" applyAlignment="0" applyProtection="0"/>
    <xf numFmtId="0" fontId="7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7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7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7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7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75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10" borderId="0" applyNumberFormat="0" applyBorder="0" applyAlignment="0" applyProtection="0"/>
    <xf numFmtId="0" fontId="75" fillId="18" borderId="0" applyNumberFormat="0" applyBorder="0" applyAlignment="0" applyProtection="0"/>
    <xf numFmtId="0" fontId="75" fillId="22" borderId="0" applyNumberFormat="0" applyBorder="0" applyAlignment="0" applyProtection="0"/>
    <xf numFmtId="0" fontId="75" fillId="26" borderId="0" applyNumberFormat="0" applyBorder="0" applyAlignment="0" applyProtection="0"/>
    <xf numFmtId="0" fontId="75" fillId="30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0" fillId="0" borderId="0"/>
    <xf numFmtId="43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2" fontId="81" fillId="0" borderId="0"/>
    <xf numFmtId="0" fontId="22" fillId="0" borderId="0"/>
    <xf numFmtId="0" fontId="81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 applyAlignment="0"/>
    <xf numFmtId="0" fontId="40" fillId="0" borderId="0"/>
    <xf numFmtId="0" fontId="28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8" fillId="0" borderId="0"/>
    <xf numFmtId="0" fontId="28" fillId="0" borderId="0"/>
    <xf numFmtId="43" fontId="28" fillId="0" borderId="0" applyFont="0" applyFill="0" applyBorder="0" applyAlignment="0" applyProtection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76" fillId="0" borderId="0"/>
    <xf numFmtId="0" fontId="82" fillId="0" borderId="0"/>
    <xf numFmtId="0" fontId="8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0" borderId="0" applyNumberFormat="0" applyFill="0" applyBorder="0" applyAlignment="0" applyProtection="0">
      <alignment vertical="top"/>
      <protection locked="0"/>
    </xf>
    <xf numFmtId="0" fontId="78" fillId="10" borderId="0" applyNumberFormat="0" applyBorder="0" applyAlignment="0" applyProtection="0"/>
    <xf numFmtId="0" fontId="75" fillId="18" borderId="0" applyNumberFormat="0" applyBorder="0" applyAlignment="0" applyProtection="0"/>
    <xf numFmtId="0" fontId="75" fillId="22" borderId="0" applyNumberFormat="0" applyBorder="0" applyAlignment="0" applyProtection="0"/>
    <xf numFmtId="0" fontId="75" fillId="26" borderId="0" applyNumberFormat="0" applyBorder="0" applyAlignment="0" applyProtection="0"/>
    <xf numFmtId="0" fontId="75" fillId="30" borderId="0" applyNumberFormat="0" applyBorder="0" applyAlignment="0" applyProtection="0"/>
    <xf numFmtId="0" fontId="75" fillId="34" borderId="0" applyNumberFormat="0" applyBorder="0" applyAlignment="0" applyProtection="0"/>
    <xf numFmtId="0" fontId="75" fillId="38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5">
    <xf numFmtId="0" fontId="0" fillId="0" borderId="0" xfId="0"/>
    <xf numFmtId="0" fontId="4" fillId="0" borderId="0" xfId="1" applyFont="1"/>
    <xf numFmtId="0" fontId="5" fillId="0" borderId="0" xfId="0" applyFont="1" applyAlignment="1">
      <alignment horizontal="right"/>
    </xf>
    <xf numFmtId="0" fontId="7" fillId="3" borderId="1" xfId="1" applyFont="1" applyFill="1" applyBorder="1" applyAlignment="1">
      <alignment horizontal="center" vertical="center"/>
    </xf>
    <xf numFmtId="0" fontId="5" fillId="0" borderId="0" xfId="0" applyFont="1"/>
    <xf numFmtId="165" fontId="8" fillId="4" borderId="1" xfId="1" applyNumberFormat="1" applyFont="1" applyFill="1" applyBorder="1"/>
    <xf numFmtId="166" fontId="8" fillId="0" borderId="1" xfId="1" applyNumberFormat="1" applyFont="1" applyBorder="1" applyAlignment="1">
      <alignment horizontal="right" vertical="center"/>
    </xf>
    <xf numFmtId="0" fontId="11" fillId="0" borderId="0" xfId="1" quotePrefix="1" applyFont="1" applyAlignment="1">
      <alignment horizontal="right"/>
    </xf>
    <xf numFmtId="165" fontId="16" fillId="0" borderId="1" xfId="1" applyNumberFormat="1" applyFont="1" applyBorder="1" applyAlignment="1">
      <alignment horizontal="center"/>
    </xf>
    <xf numFmtId="165" fontId="9" fillId="0" borderId="1" xfId="1" applyNumberFormat="1" applyFont="1" applyBorder="1" applyAlignment="1" applyProtection="1">
      <alignment horizontal="right"/>
      <protection locked="0"/>
    </xf>
    <xf numFmtId="166" fontId="9" fillId="0" borderId="1" xfId="1" applyNumberFormat="1" applyFont="1" applyBorder="1" applyAlignment="1">
      <alignment horizontal="right"/>
    </xf>
    <xf numFmtId="165" fontId="17" fillId="0" borderId="1" xfId="1" applyNumberFormat="1" applyFont="1" applyBorder="1" applyAlignment="1" applyProtection="1">
      <alignment horizontal="center"/>
      <protection locked="0"/>
    </xf>
    <xf numFmtId="165" fontId="8" fillId="0" borderId="1" xfId="1" applyNumberFormat="1" applyFont="1" applyBorder="1" applyAlignment="1" applyProtection="1">
      <alignment horizontal="right"/>
      <protection locked="0"/>
    </xf>
    <xf numFmtId="165" fontId="17" fillId="0" borderId="1" xfId="1" applyNumberFormat="1" applyFont="1" applyBorder="1" applyAlignment="1">
      <alignment horizontal="center"/>
    </xf>
    <xf numFmtId="167" fontId="7" fillId="0" borderId="1" xfId="1" applyNumberFormat="1" applyFont="1" applyBorder="1" applyAlignment="1">
      <alignment vertical="center"/>
    </xf>
    <xf numFmtId="168" fontId="0" fillId="0" borderId="0" xfId="0" applyNumberFormat="1"/>
    <xf numFmtId="2" fontId="4" fillId="0" borderId="0" xfId="1" applyNumberFormat="1" applyFont="1"/>
    <xf numFmtId="168" fontId="14" fillId="0" borderId="1" xfId="0" applyNumberFormat="1" applyFont="1" applyBorder="1"/>
    <xf numFmtId="0" fontId="2" fillId="0" borderId="0" xfId="0" applyFont="1"/>
    <xf numFmtId="0" fontId="6" fillId="0" borderId="1" xfId="1" applyFont="1" applyBorder="1"/>
    <xf numFmtId="165" fontId="8" fillId="0" borderId="1" xfId="1" applyNumberFormat="1" applyFont="1" applyBorder="1" applyAlignment="1">
      <alignment horizontal="right"/>
    </xf>
    <xf numFmtId="0" fontId="4" fillId="0" borderId="0" xfId="1" applyFont="1" applyAlignment="1">
      <alignment horizontal="centerContinuous"/>
    </xf>
    <xf numFmtId="165" fontId="8" fillId="0" borderId="1" xfId="1" applyNumberFormat="1" applyFont="1" applyBorder="1"/>
    <xf numFmtId="166" fontId="9" fillId="0" borderId="1" xfId="1" applyNumberFormat="1" applyFont="1" applyBorder="1" applyAlignment="1">
      <alignment horizontal="right" vertical="center"/>
    </xf>
    <xf numFmtId="0" fontId="3" fillId="0" borderId="0" xfId="1"/>
    <xf numFmtId="165" fontId="6" fillId="0" borderId="1" xfId="1" applyNumberFormat="1" applyFont="1" applyBorder="1" applyAlignment="1">
      <alignment vertical="top" wrapText="1"/>
    </xf>
    <xf numFmtId="165" fontId="6" fillId="0" borderId="1" xfId="1" applyNumberFormat="1" applyFont="1" applyBorder="1" applyAlignment="1" applyProtection="1">
      <alignment vertical="top" wrapText="1"/>
      <protection locked="0"/>
    </xf>
    <xf numFmtId="165" fontId="7" fillId="0" borderId="1" xfId="1" applyNumberFormat="1" applyFont="1" applyBorder="1" applyAlignment="1">
      <alignment horizontal="left" vertical="top" wrapText="1" indent="2"/>
    </xf>
    <xf numFmtId="165" fontId="18" fillId="0" borderId="1" xfId="1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165" fontId="7" fillId="0" borderId="1" xfId="1" applyNumberFormat="1" applyFont="1" applyBorder="1"/>
    <xf numFmtId="165" fontId="6" fillId="0" borderId="1" xfId="1" applyNumberFormat="1" applyFont="1" applyBorder="1"/>
    <xf numFmtId="167" fontId="7" fillId="3" borderId="1" xfId="1" applyNumberFormat="1" applyFont="1" applyFill="1" applyBorder="1" applyAlignment="1">
      <alignment vertical="center" wrapText="1"/>
    </xf>
    <xf numFmtId="167" fontId="7" fillId="0" borderId="1" xfId="1" applyNumberFormat="1" applyFont="1" applyBorder="1" applyAlignment="1">
      <alignment horizontal="center" vertical="center"/>
    </xf>
    <xf numFmtId="0" fontId="0" fillId="0" borderId="5" xfId="0" applyBorder="1"/>
    <xf numFmtId="0" fontId="31" fillId="0" borderId="0" xfId="13" applyFont="1" applyAlignment="1">
      <alignment horizontal="center" vertical="top"/>
    </xf>
    <xf numFmtId="0" fontId="32" fillId="0" borderId="0" xfId="13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12" fillId="0" borderId="0" xfId="13" applyFont="1" applyAlignment="1">
      <alignment vertical="center"/>
    </xf>
    <xf numFmtId="0" fontId="12" fillId="0" borderId="0" xfId="13" applyFont="1" applyAlignment="1">
      <alignment vertical="center" wrapText="1"/>
    </xf>
    <xf numFmtId="0" fontId="3" fillId="0" borderId="0" xfId="4"/>
    <xf numFmtId="0" fontId="16" fillId="0" borderId="1" xfId="4" applyFont="1" applyBorder="1" applyAlignment="1">
      <alignment horizontal="center"/>
    </xf>
    <xf numFmtId="0" fontId="38" fillId="0" borderId="0" xfId="4" applyFont="1" applyAlignment="1">
      <alignment vertical="center"/>
    </xf>
    <xf numFmtId="2" fontId="0" fillId="0" borderId="0" xfId="0" applyNumberFormat="1"/>
    <xf numFmtId="2" fontId="14" fillId="0" borderId="1" xfId="0" applyNumberFormat="1" applyFont="1" applyBorder="1"/>
    <xf numFmtId="0" fontId="4" fillId="0" borderId="0" xfId="1" applyFont="1" applyAlignment="1">
      <alignment horizontal="center"/>
    </xf>
    <xf numFmtId="0" fontId="12" fillId="0" borderId="0" xfId="1" applyFont="1"/>
    <xf numFmtId="165" fontId="9" fillId="0" borderId="1" xfId="1" applyNumberFormat="1" applyFont="1" applyBorder="1" applyProtection="1">
      <protection locked="0"/>
    </xf>
    <xf numFmtId="165" fontId="8" fillId="0" borderId="1" xfId="1" applyNumberFormat="1" applyFont="1" applyBorder="1" applyAlignment="1">
      <alignment vertical="center"/>
    </xf>
    <xf numFmtId="0" fontId="13" fillId="0" borderId="0" xfId="1" applyFont="1"/>
    <xf numFmtId="165" fontId="13" fillId="0" borderId="0" xfId="1" applyNumberFormat="1" applyFont="1"/>
    <xf numFmtId="0" fontId="34" fillId="0" borderId="0" xfId="0" applyFont="1"/>
    <xf numFmtId="0" fontId="35" fillId="0" borderId="0" xfId="0" applyFont="1"/>
    <xf numFmtId="0" fontId="4" fillId="0" borderId="0" xfId="0" applyFont="1" applyAlignment="1">
      <alignment horizontal="center"/>
    </xf>
    <xf numFmtId="0" fontId="36" fillId="0" borderId="0" xfId="0" applyFont="1"/>
    <xf numFmtId="0" fontId="4" fillId="0" borderId="0" xfId="4" applyFont="1" applyAlignment="1">
      <alignment horizontal="center"/>
    </xf>
    <xf numFmtId="166" fontId="9" fillId="0" borderId="0" xfId="1" applyNumberFormat="1" applyFont="1" applyAlignment="1">
      <alignment horizontal="right"/>
    </xf>
    <xf numFmtId="0" fontId="0" fillId="3" borderId="0" xfId="0" applyFill="1"/>
    <xf numFmtId="165" fontId="7" fillId="0" borderId="3" xfId="1" applyNumberFormat="1" applyFont="1" applyBorder="1"/>
    <xf numFmtId="165" fontId="7" fillId="0" borderId="5" xfId="1" applyNumberFormat="1" applyFont="1" applyBorder="1"/>
    <xf numFmtId="165" fontId="7" fillId="0" borderId="0" xfId="1" applyNumberFormat="1" applyFont="1"/>
    <xf numFmtId="0" fontId="7" fillId="5" borderId="1" xfId="1" applyFont="1" applyFill="1" applyBorder="1" applyAlignment="1">
      <alignment horizontal="center" vertical="center"/>
    </xf>
    <xf numFmtId="165" fontId="39" fillId="0" borderId="1" xfId="1" applyNumberFormat="1" applyFont="1" applyBorder="1"/>
    <xf numFmtId="166" fontId="39" fillId="0" borderId="1" xfId="1" applyNumberFormat="1" applyFont="1" applyBorder="1" applyAlignment="1">
      <alignment horizontal="right" vertical="center"/>
    </xf>
    <xf numFmtId="165" fontId="32" fillId="0" borderId="1" xfId="1" applyNumberFormat="1" applyFont="1" applyBorder="1" applyProtection="1">
      <protection locked="0"/>
    </xf>
    <xf numFmtId="166" fontId="32" fillId="0" borderId="1" xfId="1" applyNumberFormat="1" applyFont="1" applyBorder="1" applyAlignment="1">
      <alignment horizontal="right" vertical="center"/>
    </xf>
    <xf numFmtId="165" fontId="27" fillId="0" borderId="1" xfId="1" applyNumberFormat="1" applyFont="1" applyBorder="1" applyProtection="1">
      <protection locked="0"/>
    </xf>
    <xf numFmtId="165" fontId="39" fillId="0" borderId="1" xfId="1" applyNumberFormat="1" applyFont="1" applyBorder="1" applyAlignment="1">
      <alignment vertical="center"/>
    </xf>
    <xf numFmtId="165" fontId="39" fillId="0" borderId="1" xfId="1" applyNumberFormat="1" applyFont="1" applyBorder="1" applyProtection="1">
      <protection locked="0"/>
    </xf>
    <xf numFmtId="165" fontId="32" fillId="0" borderId="1" xfId="1" applyNumberFormat="1" applyFont="1" applyBorder="1" applyAlignment="1" applyProtection="1">
      <alignment vertical="center"/>
      <protection locked="0"/>
    </xf>
    <xf numFmtId="165" fontId="19" fillId="0" borderId="1" xfId="1" applyNumberFormat="1" applyFont="1" applyBorder="1" applyAlignment="1" applyProtection="1">
      <alignment vertical="center"/>
      <protection locked="0"/>
    </xf>
    <xf numFmtId="165" fontId="19" fillId="0" borderId="1" xfId="1" applyNumberFormat="1" applyFont="1" applyBorder="1" applyProtection="1">
      <protection locked="0"/>
    </xf>
    <xf numFmtId="165" fontId="32" fillId="0" borderId="1" xfId="1" applyNumberFormat="1" applyFont="1" applyBorder="1" applyAlignment="1" applyProtection="1">
      <alignment horizontal="right"/>
      <protection locked="0"/>
    </xf>
    <xf numFmtId="165" fontId="32" fillId="0" borderId="3" xfId="1" applyNumberFormat="1" applyFont="1" applyBorder="1" applyAlignment="1" applyProtection="1">
      <alignment horizontal="right" vertical="center"/>
      <protection locked="0"/>
    </xf>
    <xf numFmtId="165" fontId="32" fillId="0" borderId="3" xfId="1" applyNumberFormat="1" applyFont="1" applyBorder="1" applyAlignment="1" applyProtection="1">
      <alignment horizontal="right"/>
      <protection locked="0"/>
    </xf>
    <xf numFmtId="0" fontId="42" fillId="3" borderId="1" xfId="1" applyFont="1" applyFill="1" applyBorder="1" applyAlignment="1">
      <alignment horizontal="center" vertical="center"/>
    </xf>
    <xf numFmtId="0" fontId="25" fillId="0" borderId="1" xfId="1" applyFont="1" applyBorder="1"/>
    <xf numFmtId="0" fontId="42" fillId="0" borderId="1" xfId="1" applyFont="1" applyBorder="1"/>
    <xf numFmtId="0" fontId="43" fillId="0" borderId="1" xfId="1" applyFont="1" applyBorder="1"/>
    <xf numFmtId="0" fontId="25" fillId="0" borderId="3" xfId="1" applyFont="1" applyBorder="1"/>
    <xf numFmtId="0" fontId="42" fillId="0" borderId="5" xfId="1" applyFont="1" applyBorder="1"/>
    <xf numFmtId="0" fontId="42" fillId="0" borderId="0" xfId="1" applyFont="1"/>
    <xf numFmtId="0" fontId="42" fillId="5" borderId="1" xfId="1" applyFont="1" applyFill="1" applyBorder="1" applyAlignment="1">
      <alignment horizontal="center" vertical="center"/>
    </xf>
    <xf numFmtId="0" fontId="42" fillId="0" borderId="6" xfId="1" applyFont="1" applyBorder="1"/>
    <xf numFmtId="165" fontId="39" fillId="0" borderId="7" xfId="4" applyNumberFormat="1" applyFont="1" applyBorder="1"/>
    <xf numFmtId="166" fontId="39" fillId="0" borderId="3" xfId="1" applyNumberFormat="1" applyFont="1" applyBorder="1" applyAlignment="1">
      <alignment horizontal="right" vertical="center"/>
    </xf>
    <xf numFmtId="0" fontId="27" fillId="0" borderId="1" xfId="0" applyFont="1" applyBorder="1"/>
    <xf numFmtId="0" fontId="39" fillId="0" borderId="1" xfId="9" applyFont="1" applyBorder="1"/>
    <xf numFmtId="165" fontId="25" fillId="0" borderId="1" xfId="1" applyNumberFormat="1" applyFont="1" applyBorder="1" applyAlignment="1">
      <alignment vertical="top" wrapText="1"/>
    </xf>
    <xf numFmtId="165" fontId="25" fillId="0" borderId="1" xfId="1" applyNumberFormat="1" applyFont="1" applyBorder="1" applyAlignment="1" applyProtection="1">
      <alignment vertical="top" wrapText="1"/>
      <protection locked="0"/>
    </xf>
    <xf numFmtId="165" fontId="42" fillId="0" borderId="1" xfId="1" applyNumberFormat="1" applyFont="1" applyBorder="1" applyAlignment="1">
      <alignment horizontal="left" vertical="top" wrapText="1" indent="2"/>
    </xf>
    <xf numFmtId="165" fontId="44" fillId="0" borderId="1" xfId="1" applyNumberFormat="1" applyFont="1" applyBorder="1" applyAlignment="1">
      <alignment vertical="top" wrapText="1"/>
    </xf>
    <xf numFmtId="165" fontId="42" fillId="0" borderId="1" xfId="1" applyNumberFormat="1" applyFont="1" applyBorder="1" applyAlignment="1">
      <alignment vertical="top" wrapText="1"/>
    </xf>
    <xf numFmtId="165" fontId="45" fillId="0" borderId="5" xfId="1" applyNumberFormat="1" applyFont="1" applyBorder="1"/>
    <xf numFmtId="165" fontId="42" fillId="0" borderId="1" xfId="1" applyNumberFormat="1" applyFont="1" applyBorder="1" applyAlignment="1">
      <alignment horizontal="center"/>
    </xf>
    <xf numFmtId="165" fontId="25" fillId="0" borderId="1" xfId="1" applyNumberFormat="1" applyFont="1" applyBorder="1" applyAlignment="1" applyProtection="1">
      <alignment horizontal="center"/>
      <protection locked="0"/>
    </xf>
    <xf numFmtId="165" fontId="25" fillId="0" borderId="1" xfId="1" applyNumberFormat="1" applyFont="1" applyBorder="1" applyAlignment="1">
      <alignment horizontal="center"/>
    </xf>
    <xf numFmtId="0" fontId="46" fillId="0" borderId="0" xfId="0" applyFont="1"/>
    <xf numFmtId="165" fontId="32" fillId="0" borderId="1" xfId="1" applyNumberFormat="1" applyFont="1" applyBorder="1" applyAlignment="1">
      <alignment horizontal="right"/>
    </xf>
    <xf numFmtId="165" fontId="39" fillId="0" borderId="1" xfId="1" applyNumberFormat="1" applyFont="1" applyBorder="1" applyAlignment="1" applyProtection="1">
      <alignment horizontal="right"/>
      <protection locked="0"/>
    </xf>
    <xf numFmtId="166" fontId="39" fillId="0" borderId="1" xfId="1" applyNumberFormat="1" applyFont="1" applyBorder="1" applyAlignment="1">
      <alignment horizontal="right"/>
    </xf>
    <xf numFmtId="165" fontId="39" fillId="0" borderId="1" xfId="1" applyNumberFormat="1" applyFont="1" applyBorder="1" applyAlignment="1">
      <alignment horizontal="right" vertical="center"/>
    </xf>
    <xf numFmtId="166" fontId="32" fillId="0" borderId="1" xfId="1" applyNumberFormat="1" applyFont="1" applyBorder="1" applyAlignment="1">
      <alignment horizontal="right"/>
    </xf>
    <xf numFmtId="165" fontId="39" fillId="0" borderId="1" xfId="1" applyNumberFormat="1" applyFont="1" applyBorder="1" applyAlignment="1">
      <alignment horizontal="right"/>
    </xf>
    <xf numFmtId="0" fontId="23" fillId="0" borderId="0" xfId="0" applyFont="1"/>
    <xf numFmtId="0" fontId="7" fillId="5" borderId="1" xfId="4" applyFont="1" applyFill="1" applyBorder="1" applyAlignment="1">
      <alignment horizontal="center" vertical="center"/>
    </xf>
    <xf numFmtId="0" fontId="7" fillId="5" borderId="1" xfId="4" applyFont="1" applyFill="1" applyBorder="1" applyAlignment="1">
      <alignment horizontal="center"/>
    </xf>
    <xf numFmtId="0" fontId="6" fillId="0" borderId="1" xfId="4" applyFont="1" applyBorder="1" applyAlignment="1">
      <alignment vertical="top" wrapText="1"/>
    </xf>
    <xf numFmtId="0" fontId="7" fillId="0" borderId="1" xfId="4" applyFont="1" applyBorder="1" applyAlignment="1">
      <alignment vertical="top" wrapText="1"/>
    </xf>
    <xf numFmtId="0" fontId="42" fillId="5" borderId="1" xfId="0" applyFont="1" applyFill="1" applyBorder="1" applyAlignment="1">
      <alignment horizontal="center"/>
    </xf>
    <xf numFmtId="0" fontId="42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25" fillId="0" borderId="1" xfId="0" applyFont="1" applyBorder="1" applyAlignment="1">
      <alignment vertical="top" wrapText="1"/>
    </xf>
    <xf numFmtId="0" fontId="42" fillId="0" borderId="1" xfId="0" applyFont="1" applyBorder="1" applyAlignment="1">
      <alignment vertical="top" wrapText="1"/>
    </xf>
    <xf numFmtId="167" fontId="25" fillId="3" borderId="1" xfId="1" applyNumberFormat="1" applyFont="1" applyFill="1" applyBorder="1" applyAlignment="1">
      <alignment vertical="center" wrapText="1"/>
    </xf>
    <xf numFmtId="167" fontId="25" fillId="0" borderId="1" xfId="1" applyNumberFormat="1" applyFont="1" applyBorder="1" applyAlignment="1">
      <alignment vertical="center"/>
    </xf>
    <xf numFmtId="167" fontId="25" fillId="0" borderId="3" xfId="1" applyNumberFormat="1" applyFont="1" applyBorder="1" applyAlignment="1">
      <alignment vertical="center"/>
    </xf>
    <xf numFmtId="167" fontId="25" fillId="0" borderId="3" xfId="1" applyNumberFormat="1" applyFont="1" applyBorder="1" applyAlignment="1">
      <alignment horizontal="center" vertical="center"/>
    </xf>
    <xf numFmtId="2" fontId="27" fillId="0" borderId="1" xfId="0" applyNumberFormat="1" applyFont="1" applyBorder="1"/>
    <xf numFmtId="166" fontId="32" fillId="0" borderId="1" xfId="1" applyNumberFormat="1" applyFont="1" applyBorder="1"/>
    <xf numFmtId="2" fontId="51" fillId="0" borderId="3" xfId="0" applyNumberFormat="1" applyFont="1" applyBorder="1"/>
    <xf numFmtId="166" fontId="39" fillId="0" borderId="1" xfId="1" applyNumberFormat="1" applyFont="1" applyBorder="1"/>
    <xf numFmtId="0" fontId="42" fillId="3" borderId="1" xfId="1" applyFont="1" applyFill="1" applyBorder="1" applyAlignment="1">
      <alignment horizontal="center" vertical="center" wrapText="1"/>
    </xf>
    <xf numFmtId="0" fontId="27" fillId="0" borderId="0" xfId="0" applyFont="1"/>
    <xf numFmtId="1" fontId="27" fillId="0" borderId="0" xfId="0" applyNumberFormat="1" applyFont="1"/>
    <xf numFmtId="165" fontId="9" fillId="0" borderId="1" xfId="0" applyNumberFormat="1" applyFont="1" applyBorder="1"/>
    <xf numFmtId="1" fontId="39" fillId="0" borderId="1" xfId="1" applyNumberFormat="1" applyFont="1" applyBorder="1" applyAlignment="1">
      <alignment horizontal="right" vertical="center"/>
    </xf>
    <xf numFmtId="0" fontId="2" fillId="0" borderId="5" xfId="0" applyFont="1" applyBorder="1"/>
    <xf numFmtId="0" fontId="25" fillId="5" borderId="1" xfId="1" applyFont="1" applyFill="1" applyBorder="1" applyAlignment="1">
      <alignment horizontal="center" vertical="center"/>
    </xf>
    <xf numFmtId="165" fontId="32" fillId="0" borderId="1" xfId="1" applyNumberFormat="1" applyFont="1" applyBorder="1"/>
    <xf numFmtId="167" fontId="8" fillId="4" borderId="1" xfId="1" applyNumberFormat="1" applyFont="1" applyFill="1" applyBorder="1"/>
    <xf numFmtId="167" fontId="8" fillId="0" borderId="1" xfId="1" applyNumberFormat="1" applyFont="1" applyBorder="1" applyAlignment="1" applyProtection="1">
      <alignment horizontal="right"/>
      <protection locked="0"/>
    </xf>
    <xf numFmtId="167" fontId="9" fillId="0" borderId="1" xfId="1" applyNumberFormat="1" applyFont="1" applyBorder="1" applyAlignment="1" applyProtection="1">
      <alignment horizontal="right"/>
      <protection locked="0"/>
    </xf>
    <xf numFmtId="167" fontId="39" fillId="0" borderId="1" xfId="1" applyNumberFormat="1" applyFont="1" applyBorder="1" applyAlignment="1">
      <alignment horizontal="right"/>
    </xf>
    <xf numFmtId="167" fontId="32" fillId="0" borderId="1" xfId="1" applyNumberFormat="1" applyFont="1" applyBorder="1" applyAlignment="1">
      <alignment horizontal="right"/>
    </xf>
    <xf numFmtId="169" fontId="8" fillId="0" borderId="1" xfId="258" applyNumberFormat="1" applyFont="1" applyBorder="1"/>
    <xf numFmtId="169" fontId="8" fillId="0" borderId="1" xfId="257" applyNumberFormat="1" applyFont="1" applyBorder="1"/>
    <xf numFmtId="167" fontId="9" fillId="0" borderId="1" xfId="1" applyNumberFormat="1" applyFont="1" applyBorder="1"/>
    <xf numFmtId="166" fontId="8" fillId="4" borderId="1" xfId="1" applyNumberFormat="1" applyFont="1" applyFill="1" applyBorder="1"/>
    <xf numFmtId="0" fontId="24" fillId="0" borderId="0" xfId="0" applyFont="1"/>
    <xf numFmtId="166" fontId="9" fillId="0" borderId="1" xfId="1" applyNumberFormat="1" applyFont="1" applyBorder="1"/>
    <xf numFmtId="167" fontId="8" fillId="0" borderId="1" xfId="1" applyNumberFormat="1" applyFont="1" applyBorder="1"/>
    <xf numFmtId="0" fontId="7" fillId="0" borderId="1" xfId="1" applyFont="1" applyBorder="1"/>
    <xf numFmtId="165" fontId="9" fillId="0" borderId="1" xfId="1" applyNumberFormat="1" applyFont="1" applyBorder="1"/>
    <xf numFmtId="0" fontId="10" fillId="0" borderId="1" xfId="1" applyFont="1" applyBorder="1"/>
    <xf numFmtId="0" fontId="7" fillId="0" borderId="0" xfId="1" applyFont="1"/>
    <xf numFmtId="165" fontId="9" fillId="0" borderId="0" xfId="1" applyNumberFormat="1" applyFont="1" applyProtection="1">
      <protection locked="0"/>
    </xf>
    <xf numFmtId="165" fontId="9" fillId="0" borderId="0" xfId="1" applyNumberFormat="1" applyFont="1" applyAlignment="1">
      <alignment horizontal="right" vertical="center"/>
    </xf>
    <xf numFmtId="0" fontId="9" fillId="0" borderId="1" xfId="9" applyFont="1" applyBorder="1"/>
    <xf numFmtId="167" fontId="25" fillId="0" borderId="1" xfId="1" applyNumberFormat="1" applyFont="1" applyBorder="1" applyAlignment="1">
      <alignment horizontal="center" vertical="center"/>
    </xf>
    <xf numFmtId="43" fontId="9" fillId="0" borderId="1" xfId="11" applyFont="1" applyFill="1" applyBorder="1" applyProtection="1"/>
    <xf numFmtId="164" fontId="77" fillId="0" borderId="1" xfId="11" applyNumberFormat="1" applyFont="1" applyFill="1" applyBorder="1" applyProtection="1">
      <protection locked="0"/>
    </xf>
    <xf numFmtId="167" fontId="9" fillId="0" borderId="1" xfId="4" applyNumberFormat="1" applyFont="1" applyBorder="1" applyAlignment="1">
      <alignment horizontal="right"/>
    </xf>
    <xf numFmtId="169" fontId="8" fillId="0" borderId="1" xfId="1990" applyNumberFormat="1" applyFont="1" applyBorder="1"/>
    <xf numFmtId="0" fontId="51" fillId="0" borderId="1" xfId="0" applyFont="1" applyBorder="1"/>
    <xf numFmtId="169" fontId="9" fillId="4" borderId="1" xfId="1991" applyNumberFormat="1" applyFont="1" applyFill="1" applyBorder="1"/>
    <xf numFmtId="2" fontId="32" fillId="0" borderId="1" xfId="1" applyNumberFormat="1" applyFont="1" applyBorder="1" applyAlignment="1" applyProtection="1">
      <alignment horizontal="right"/>
      <protection locked="0"/>
    </xf>
    <xf numFmtId="0" fontId="39" fillId="0" borderId="1" xfId="1" applyFont="1" applyBorder="1" applyAlignment="1">
      <alignment horizontal="right"/>
    </xf>
    <xf numFmtId="0" fontId="39" fillId="0" borderId="1" xfId="1" applyFont="1" applyBorder="1" applyAlignment="1">
      <alignment horizontal="right" vertical="center"/>
    </xf>
    <xf numFmtId="169" fontId="8" fillId="39" borderId="1" xfId="0" applyNumberFormat="1" applyFont="1" applyFill="1" applyBorder="1"/>
    <xf numFmtId="0" fontId="32" fillId="0" borderId="1" xfId="1" applyFont="1" applyBorder="1" applyAlignment="1" applyProtection="1">
      <alignment horizontal="right"/>
      <protection locked="0"/>
    </xf>
    <xf numFmtId="0" fontId="9" fillId="39" borderId="1" xfId="922" applyFont="1" applyFill="1" applyBorder="1" applyAlignment="1">
      <alignment horizontal="center" vertical="center"/>
    </xf>
    <xf numFmtId="171" fontId="32" fillId="0" borderId="1" xfId="1" applyNumberFormat="1" applyFont="1" applyBorder="1"/>
    <xf numFmtId="167" fontId="32" fillId="0" borderId="1" xfId="1" applyNumberFormat="1" applyFont="1" applyBorder="1" applyProtection="1">
      <protection locked="0"/>
    </xf>
    <xf numFmtId="169" fontId="7" fillId="2" borderId="1" xfId="0" applyNumberFormat="1" applyFont="1" applyFill="1" applyBorder="1" applyAlignment="1">
      <alignment horizontal="center" vertical="center" wrapText="1"/>
    </xf>
    <xf numFmtId="167" fontId="39" fillId="0" borderId="1" xfId="1" applyNumberFormat="1" applyFont="1" applyBorder="1"/>
    <xf numFmtId="167" fontId="39" fillId="0" borderId="1" xfId="1" applyNumberFormat="1" applyFont="1" applyBorder="1" applyAlignment="1">
      <alignment vertical="center"/>
    </xf>
    <xf numFmtId="167" fontId="39" fillId="0" borderId="1" xfId="1" applyNumberFormat="1" applyFont="1" applyBorder="1" applyProtection="1">
      <protection locked="0"/>
    </xf>
    <xf numFmtId="167" fontId="27" fillId="0" borderId="1" xfId="0" applyNumberFormat="1" applyFont="1" applyBorder="1"/>
    <xf numFmtId="169" fontId="0" fillId="0" borderId="0" xfId="0" applyNumberFormat="1"/>
    <xf numFmtId="2" fontId="9" fillId="0" borderId="1" xfId="4" applyNumberFormat="1" applyFont="1" applyBorder="1"/>
    <xf numFmtId="165" fontId="9" fillId="4" borderId="1" xfId="1" applyNumberFormat="1" applyFont="1" applyFill="1" applyBorder="1"/>
    <xf numFmtId="165" fontId="0" fillId="0" borderId="0" xfId="0" applyNumberFormat="1"/>
    <xf numFmtId="168" fontId="9" fillId="4" borderId="1" xfId="0" applyNumberFormat="1" applyFont="1" applyFill="1" applyBorder="1"/>
    <xf numFmtId="165" fontId="9" fillId="4" borderId="20" xfId="0" applyNumberFormat="1" applyFont="1" applyFill="1" applyBorder="1"/>
    <xf numFmtId="165" fontId="9" fillId="4" borderId="1" xfId="0" applyNumberFormat="1" applyFont="1" applyFill="1" applyBorder="1"/>
    <xf numFmtId="2" fontId="21" fillId="0" borderId="8" xfId="4" applyNumberFormat="1" applyFont="1" applyBorder="1"/>
    <xf numFmtId="2" fontId="21" fillId="0" borderId="1" xfId="4" applyNumberFormat="1" applyFont="1" applyBorder="1"/>
    <xf numFmtId="1" fontId="9" fillId="0" borderId="1" xfId="0" applyNumberFormat="1" applyFont="1" applyBorder="1"/>
    <xf numFmtId="2" fontId="59" fillId="0" borderId="8" xfId="4" applyNumberFormat="1" applyFont="1" applyBorder="1"/>
    <xf numFmtId="2" fontId="59" fillId="0" borderId="1" xfId="4" applyNumberFormat="1" applyFont="1" applyBorder="1"/>
    <xf numFmtId="165" fontId="32" fillId="4" borderId="1" xfId="1" applyNumberFormat="1" applyFont="1" applyFill="1" applyBorder="1" applyProtection="1">
      <protection locked="0"/>
    </xf>
    <xf numFmtId="165" fontId="32" fillId="4" borderId="3" xfId="1" applyNumberFormat="1" applyFont="1" applyFill="1" applyBorder="1" applyAlignment="1" applyProtection="1">
      <alignment horizontal="right" vertical="center"/>
      <protection locked="0"/>
    </xf>
    <xf numFmtId="165" fontId="32" fillId="4" borderId="3" xfId="1" applyNumberFormat="1" applyFont="1" applyFill="1" applyBorder="1" applyAlignment="1" applyProtection="1">
      <alignment horizontal="right"/>
      <protection locked="0"/>
    </xf>
    <xf numFmtId="165" fontId="39" fillId="4" borderId="1" xfId="1" applyNumberFormat="1" applyFont="1" applyFill="1" applyBorder="1" applyProtection="1">
      <protection locked="0"/>
    </xf>
    <xf numFmtId="165" fontId="39" fillId="4" borderId="1" xfId="1" applyNumberFormat="1" applyFont="1" applyFill="1" applyBorder="1"/>
    <xf numFmtId="165" fontId="39" fillId="4" borderId="1" xfId="1" applyNumberFormat="1" applyFont="1" applyFill="1" applyBorder="1" applyAlignment="1">
      <alignment vertical="center"/>
    </xf>
    <xf numFmtId="169" fontId="9" fillId="0" borderId="1" xfId="0" applyNumberFormat="1" applyFont="1" applyBorder="1"/>
    <xf numFmtId="165" fontId="51" fillId="4" borderId="1" xfId="1" applyNumberFormat="1" applyFont="1" applyFill="1" applyBorder="1" applyProtection="1">
      <protection locked="0"/>
    </xf>
    <xf numFmtId="169" fontId="9" fillId="4" borderId="1" xfId="0" applyNumberFormat="1" applyFont="1" applyFill="1" applyBorder="1"/>
    <xf numFmtId="169" fontId="8" fillId="0" borderId="1" xfId="0" applyNumberFormat="1" applyFont="1" applyBorder="1"/>
    <xf numFmtId="167" fontId="9" fillId="0" borderId="8" xfId="4" applyNumberFormat="1" applyFont="1" applyBorder="1"/>
    <xf numFmtId="167" fontId="9" fillId="0" borderId="1" xfId="4" applyNumberFormat="1" applyFont="1" applyBorder="1"/>
    <xf numFmtId="167" fontId="8" fillId="0" borderId="8" xfId="4" applyNumberFormat="1" applyFont="1" applyBorder="1"/>
    <xf numFmtId="167" fontId="8" fillId="0" borderId="1" xfId="4" applyNumberFormat="1" applyFont="1" applyBorder="1"/>
    <xf numFmtId="2" fontId="9" fillId="0" borderId="1" xfId="11" applyNumberFormat="1" applyFont="1" applyFill="1" applyBorder="1" applyAlignment="1">
      <alignment vertical="center"/>
    </xf>
    <xf numFmtId="1" fontId="9" fillId="0" borderId="1" xfId="11" applyNumberFormat="1" applyFont="1" applyFill="1" applyBorder="1" applyAlignment="1">
      <alignment vertical="center"/>
    </xf>
    <xf numFmtId="165" fontId="9" fillId="0" borderId="1" xfId="0" applyNumberFormat="1" applyFont="1" applyBorder="1" applyProtection="1">
      <protection locked="0"/>
    </xf>
    <xf numFmtId="1" fontId="9" fillId="0" borderId="1" xfId="0" applyNumberFormat="1" applyFont="1" applyBorder="1" applyProtection="1">
      <protection locked="0"/>
    </xf>
    <xf numFmtId="2" fontId="9" fillId="0" borderId="1" xfId="11" applyNumberFormat="1" applyFont="1" applyFill="1" applyBorder="1"/>
    <xf numFmtId="1" fontId="9" fillId="0" borderId="1" xfId="11" applyNumberFormat="1" applyFont="1" applyFill="1" applyBorder="1"/>
    <xf numFmtId="2" fontId="9" fillId="0" borderId="19" xfId="11" applyNumberFormat="1" applyFont="1" applyFill="1" applyBorder="1"/>
    <xf numFmtId="1" fontId="9" fillId="0" borderId="19" xfId="11" applyNumberFormat="1" applyFont="1" applyFill="1" applyBorder="1"/>
    <xf numFmtId="165" fontId="9" fillId="4" borderId="19" xfId="0" applyNumberFormat="1" applyFont="1" applyFill="1" applyBorder="1" applyAlignment="1" applyProtection="1">
      <alignment vertical="center"/>
      <protection locked="0"/>
    </xf>
    <xf numFmtId="1" fontId="9" fillId="4" borderId="19" xfId="0" applyNumberFormat="1" applyFont="1" applyFill="1" applyBorder="1" applyAlignment="1" applyProtection="1">
      <alignment vertical="center"/>
      <protection locked="0"/>
    </xf>
    <xf numFmtId="166" fontId="9" fillId="4" borderId="1" xfId="1" applyNumberFormat="1" applyFont="1" applyFill="1" applyBorder="1"/>
    <xf numFmtId="0" fontId="9" fillId="4" borderId="1" xfId="0" applyFont="1" applyFill="1" applyBorder="1"/>
    <xf numFmtId="169" fontId="9" fillId="4" borderId="1" xfId="0" applyNumberFormat="1" applyFont="1" applyFill="1" applyBorder="1" applyProtection="1">
      <protection locked="0"/>
    </xf>
    <xf numFmtId="0" fontId="8" fillId="4" borderId="1" xfId="0" applyFont="1" applyFill="1" applyBorder="1"/>
    <xf numFmtId="169" fontId="8" fillId="4" borderId="1" xfId="0" applyNumberFormat="1" applyFont="1" applyFill="1" applyBorder="1" applyAlignment="1">
      <alignment horizontal="right" vertical="center"/>
    </xf>
    <xf numFmtId="169" fontId="9" fillId="4" borderId="1" xfId="0" applyNumberFormat="1" applyFont="1" applyFill="1" applyBorder="1" applyAlignment="1" applyProtection="1">
      <alignment vertical="center"/>
      <protection locked="0"/>
    </xf>
    <xf numFmtId="43" fontId="8" fillId="0" borderId="1" xfId="26" applyFont="1" applyFill="1" applyBorder="1"/>
    <xf numFmtId="166" fontId="58" fillId="0" borderId="8" xfId="0" applyNumberFormat="1" applyFont="1" applyBorder="1" applyAlignment="1">
      <alignment horizontal="right" vertical="center"/>
    </xf>
    <xf numFmtId="166" fontId="58" fillId="0" borderId="1" xfId="0" applyNumberFormat="1" applyFont="1" applyBorder="1" applyAlignment="1">
      <alignment horizontal="right" vertical="center"/>
    </xf>
    <xf numFmtId="166" fontId="14" fillId="0" borderId="8" xfId="0" applyNumberFormat="1" applyFont="1" applyBorder="1" applyAlignment="1">
      <alignment horizontal="right" vertical="center"/>
    </xf>
    <xf numFmtId="166" fontId="14" fillId="0" borderId="1" xfId="0" applyNumberFormat="1" applyFont="1" applyBorder="1" applyAlignment="1">
      <alignment horizontal="right" vertical="center"/>
    </xf>
    <xf numFmtId="2" fontId="8" fillId="4" borderId="1" xfId="11" applyNumberFormat="1" applyFont="1" applyFill="1" applyBorder="1"/>
    <xf numFmtId="1" fontId="8" fillId="4" borderId="1" xfId="11" applyNumberFormat="1" applyFont="1" applyFill="1" applyBorder="1"/>
    <xf numFmtId="2" fontId="9" fillId="4" borderId="1" xfId="11" applyNumberFormat="1" applyFont="1" applyFill="1" applyBorder="1"/>
    <xf numFmtId="1" fontId="9" fillId="4" borderId="1" xfId="11" applyNumberFormat="1" applyFont="1" applyFill="1" applyBorder="1"/>
    <xf numFmtId="0" fontId="8" fillId="4" borderId="1" xfId="922" applyFont="1" applyFill="1" applyBorder="1" applyAlignment="1">
      <alignment horizontal="center" vertical="center"/>
    </xf>
    <xf numFmtId="2" fontId="32" fillId="4" borderId="1" xfId="1" applyNumberFormat="1" applyFont="1" applyFill="1" applyBorder="1" applyAlignment="1" applyProtection="1">
      <alignment horizontal="right"/>
      <protection locked="0"/>
    </xf>
    <xf numFmtId="2" fontId="39" fillId="0" borderId="1" xfId="0" applyNumberFormat="1" applyFont="1" applyBorder="1"/>
    <xf numFmtId="165" fontId="9" fillId="0" borderId="2" xfId="4" applyNumberFormat="1" applyFont="1" applyBorder="1" applyAlignment="1">
      <alignment horizontal="right"/>
    </xf>
    <xf numFmtId="165" fontId="9" fillId="0" borderId="1" xfId="4" applyNumberFormat="1" applyFont="1" applyBorder="1" applyAlignment="1">
      <alignment horizontal="right"/>
    </xf>
    <xf numFmtId="165" fontId="9" fillId="0" borderId="19" xfId="4" applyNumberFormat="1" applyFont="1" applyBorder="1" applyAlignment="1">
      <alignment horizontal="right"/>
    </xf>
    <xf numFmtId="167" fontId="9" fillId="0" borderId="1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167" fontId="9" fillId="0" borderId="19" xfId="0" applyNumberFormat="1" applyFont="1" applyBorder="1" applyAlignment="1">
      <alignment horizontal="right"/>
    </xf>
    <xf numFmtId="1" fontId="9" fillId="0" borderId="19" xfId="0" applyNumberFormat="1" applyFont="1" applyBorder="1" applyAlignment="1">
      <alignment horizontal="right"/>
    </xf>
    <xf numFmtId="2" fontId="77" fillId="0" borderId="1" xfId="0" applyNumberFormat="1" applyFont="1" applyBorder="1"/>
    <xf numFmtId="4" fontId="77" fillId="4" borderId="1" xfId="4" applyNumberFormat="1" applyFont="1" applyFill="1" applyBorder="1"/>
    <xf numFmtId="2" fontId="56" fillId="0" borderId="0" xfId="1" applyNumberFormat="1" applyFont="1"/>
    <xf numFmtId="167" fontId="39" fillId="0" borderId="1" xfId="1" applyNumberFormat="1" applyFont="1" applyBorder="1" applyAlignment="1">
      <alignment horizontal="right" vertical="center"/>
    </xf>
    <xf numFmtId="167" fontId="32" fillId="0" borderId="1" xfId="1" applyNumberFormat="1" applyFont="1" applyBorder="1" applyAlignment="1">
      <alignment horizontal="right" vertical="center"/>
    </xf>
    <xf numFmtId="167" fontId="9" fillId="0" borderId="1" xfId="1" applyNumberFormat="1" applyFont="1" applyBorder="1" applyAlignment="1">
      <alignment horizontal="right"/>
    </xf>
    <xf numFmtId="2" fontId="2" fillId="6" borderId="0" xfId="0" applyNumberFormat="1" applyFont="1" applyFill="1"/>
    <xf numFmtId="167" fontId="7" fillId="3" borderId="1" xfId="1" applyNumberFormat="1" applyFont="1" applyFill="1" applyBorder="1" applyAlignment="1">
      <alignment horizontal="center" vertical="center"/>
    </xf>
    <xf numFmtId="0" fontId="86" fillId="7" borderId="0" xfId="0" applyFont="1" applyFill="1" applyAlignment="1">
      <alignment vertical="center" wrapText="1"/>
    </xf>
    <xf numFmtId="0" fontId="86" fillId="7" borderId="0" xfId="0" applyFont="1" applyFill="1" applyAlignment="1">
      <alignment horizontal="center" vertical="center" wrapText="1"/>
    </xf>
    <xf numFmtId="0" fontId="87" fillId="40" borderId="0" xfId="0" applyFont="1" applyFill="1" applyAlignment="1">
      <alignment vertical="center"/>
    </xf>
    <xf numFmtId="165" fontId="89" fillId="40" borderId="0" xfId="0" applyNumberFormat="1" applyFont="1" applyFill="1" applyAlignment="1">
      <alignment horizontal="right" vertical="center"/>
    </xf>
    <xf numFmtId="1" fontId="89" fillId="40" borderId="0" xfId="0" applyNumberFormat="1" applyFont="1" applyFill="1" applyAlignment="1">
      <alignment horizontal="right" vertical="center"/>
    </xf>
    <xf numFmtId="2" fontId="89" fillId="40" borderId="0" xfId="0" applyNumberFormat="1" applyFont="1" applyFill="1" applyAlignment="1">
      <alignment horizontal="right" vertical="center"/>
    </xf>
    <xf numFmtId="169" fontId="89" fillId="40" borderId="0" xfId="0" applyNumberFormat="1" applyFont="1" applyFill="1" applyAlignment="1">
      <alignment horizontal="right" vertical="center"/>
    </xf>
    <xf numFmtId="0" fontId="86" fillId="40" borderId="0" xfId="0" applyFont="1" applyFill="1" applyAlignment="1">
      <alignment vertical="center"/>
    </xf>
    <xf numFmtId="165" fontId="88" fillId="40" borderId="0" xfId="0" applyNumberFormat="1" applyFont="1" applyFill="1" applyAlignment="1">
      <alignment horizontal="right" vertical="center"/>
    </xf>
    <xf numFmtId="0" fontId="88" fillId="40" borderId="0" xfId="0" applyFont="1" applyFill="1" applyAlignment="1">
      <alignment horizontal="right" vertical="center"/>
    </xf>
    <xf numFmtId="165" fontId="39" fillId="0" borderId="0" xfId="1" applyNumberFormat="1" applyFont="1" applyProtection="1">
      <protection locked="0"/>
    </xf>
    <xf numFmtId="0" fontId="60" fillId="6" borderId="0" xfId="0" applyFont="1" applyFill="1" applyAlignment="1">
      <alignment horizontal="center" vertical="center" wrapText="1"/>
    </xf>
    <xf numFmtId="0" fontId="0" fillId="6" borderId="0" xfId="0" applyFill="1"/>
    <xf numFmtId="0" fontId="62" fillId="6" borderId="0" xfId="0" applyFont="1" applyFill="1" applyAlignment="1">
      <alignment horizontal="center" vertical="center"/>
    </xf>
    <xf numFmtId="168" fontId="0" fillId="6" borderId="0" xfId="0" applyNumberFormat="1" applyFill="1"/>
    <xf numFmtId="169" fontId="7" fillId="2" borderId="0" xfId="0" applyNumberFormat="1" applyFont="1" applyFill="1" applyAlignment="1">
      <alignment horizontal="center" vertical="center" wrapText="1"/>
    </xf>
    <xf numFmtId="0" fontId="42" fillId="6" borderId="0" xfId="1" applyFont="1" applyFill="1"/>
    <xf numFmtId="165" fontId="32" fillId="0" borderId="0" xfId="1" applyNumberFormat="1" applyFont="1"/>
    <xf numFmtId="165" fontId="27" fillId="0" borderId="0" xfId="0" applyNumberFormat="1" applyFont="1"/>
    <xf numFmtId="2" fontId="27" fillId="0" borderId="0" xfId="0" applyNumberFormat="1" applyFont="1"/>
    <xf numFmtId="0" fontId="43" fillId="6" borderId="0" xfId="1" applyFont="1" applyFill="1"/>
    <xf numFmtId="168" fontId="62" fillId="6" borderId="0" xfId="0" applyNumberFormat="1" applyFont="1" applyFill="1" applyAlignment="1">
      <alignment horizontal="center" vertical="center"/>
    </xf>
    <xf numFmtId="0" fontId="60" fillId="7" borderId="0" xfId="0" applyFont="1" applyFill="1" applyAlignment="1">
      <alignment horizontal="center" vertical="center" wrapText="1"/>
    </xf>
    <xf numFmtId="0" fontId="61" fillId="7" borderId="0" xfId="0" applyFont="1" applyFill="1" applyAlignment="1">
      <alignment horizontal="center" vertical="center" wrapText="1"/>
    </xf>
    <xf numFmtId="0" fontId="62" fillId="0" borderId="0" xfId="0" applyFont="1" applyAlignment="1">
      <alignment horizontal="center" vertical="center"/>
    </xf>
    <xf numFmtId="2" fontId="62" fillId="0" borderId="0" xfId="0" applyNumberFormat="1" applyFont="1" applyAlignment="1">
      <alignment horizontal="center" vertical="center"/>
    </xf>
    <xf numFmtId="0" fontId="86" fillId="41" borderId="0" xfId="0" applyFont="1" applyFill="1" applyAlignment="1">
      <alignment vertical="center" wrapText="1"/>
    </xf>
    <xf numFmtId="0" fontId="86" fillId="41" borderId="0" xfId="0" applyFont="1" applyFill="1" applyAlignment="1">
      <alignment horizontal="center" vertical="center" wrapText="1"/>
    </xf>
    <xf numFmtId="0" fontId="87" fillId="41" borderId="0" xfId="0" applyFont="1" applyFill="1" applyAlignment="1">
      <alignment vertical="center"/>
    </xf>
    <xf numFmtId="165" fontId="89" fillId="41" borderId="0" xfId="0" applyNumberFormat="1" applyFont="1" applyFill="1" applyAlignment="1">
      <alignment horizontal="right" vertical="center"/>
    </xf>
    <xf numFmtId="2" fontId="89" fillId="41" borderId="0" xfId="0" applyNumberFormat="1" applyFont="1" applyFill="1" applyAlignment="1">
      <alignment horizontal="right" vertical="center"/>
    </xf>
    <xf numFmtId="0" fontId="86" fillId="41" borderId="0" xfId="0" applyFont="1" applyFill="1" applyAlignment="1">
      <alignment vertical="center"/>
    </xf>
    <xf numFmtId="165" fontId="90" fillId="41" borderId="0" xfId="0" applyNumberFormat="1" applyFont="1" applyFill="1" applyAlignment="1">
      <alignment horizontal="right" vertical="center"/>
    </xf>
    <xf numFmtId="1" fontId="89" fillId="41" borderId="0" xfId="0" applyNumberFormat="1" applyFont="1" applyFill="1" applyAlignment="1">
      <alignment horizontal="right" vertical="center"/>
    </xf>
    <xf numFmtId="0" fontId="86" fillId="7" borderId="0" xfId="0" applyFont="1" applyFill="1" applyAlignment="1">
      <alignment horizontal="center" vertical="center"/>
    </xf>
    <xf numFmtId="0" fontId="87" fillId="7" borderId="0" xfId="0" applyFont="1" applyFill="1" applyAlignment="1">
      <alignment horizontal="center" vertical="center" wrapText="1"/>
    </xf>
    <xf numFmtId="0" fontId="85" fillId="0" borderId="0" xfId="0" applyFont="1" applyAlignment="1">
      <alignment vertical="center"/>
    </xf>
    <xf numFmtId="165" fontId="32" fillId="0" borderId="0" xfId="1" applyNumberFormat="1" applyFont="1" applyAlignment="1" applyProtection="1">
      <alignment horizontal="right"/>
      <protection locked="0"/>
    </xf>
    <xf numFmtId="167" fontId="32" fillId="0" borderId="0" xfId="1" applyNumberFormat="1" applyFont="1" applyAlignment="1" applyProtection="1">
      <alignment horizontal="right"/>
      <protection locked="0"/>
    </xf>
    <xf numFmtId="0" fontId="60" fillId="40" borderId="0" xfId="0" applyFont="1" applyFill="1" applyAlignment="1">
      <alignment vertical="center"/>
    </xf>
    <xf numFmtId="165" fontId="39" fillId="0" borderId="0" xfId="1" applyNumberFormat="1" applyFont="1" applyAlignment="1" applyProtection="1">
      <alignment horizontal="right"/>
      <protection locked="0"/>
    </xf>
    <xf numFmtId="167" fontId="0" fillId="0" borderId="0" xfId="0" applyNumberFormat="1"/>
    <xf numFmtId="173" fontId="8" fillId="39" borderId="1" xfId="0" applyNumberFormat="1" applyFont="1" applyFill="1" applyBorder="1"/>
    <xf numFmtId="173" fontId="9" fillId="4" borderId="1" xfId="1991" applyNumberFormat="1" applyFont="1" applyFill="1" applyBorder="1"/>
    <xf numFmtId="170" fontId="9" fillId="0" borderId="1" xfId="26" applyNumberFormat="1" applyFont="1" applyFill="1" applyBorder="1"/>
    <xf numFmtId="166" fontId="32" fillId="0" borderId="0" xfId="1" applyNumberFormat="1" applyFont="1"/>
    <xf numFmtId="167" fontId="32" fillId="0" borderId="0" xfId="1" applyNumberFormat="1" applyFont="1"/>
    <xf numFmtId="0" fontId="15" fillId="0" borderId="0" xfId="0" applyFont="1" applyAlignment="1">
      <alignment horizontal="center"/>
    </xf>
    <xf numFmtId="0" fontId="6" fillId="5" borderId="1" xfId="4" applyFont="1" applyFill="1" applyBorder="1" applyAlignment="1">
      <alignment horizontal="center"/>
    </xf>
    <xf numFmtId="167" fontId="8" fillId="0" borderId="25" xfId="1" applyNumberFormat="1" applyFont="1" applyBorder="1"/>
    <xf numFmtId="0" fontId="6" fillId="0" borderId="24" xfId="1" applyFont="1" applyBorder="1" applyAlignment="1">
      <alignment horizontal="center" vertical="center"/>
    </xf>
    <xf numFmtId="0" fontId="7" fillId="0" borderId="1" xfId="1" applyFont="1" applyBorder="1" applyAlignment="1">
      <alignment vertical="top" wrapText="1"/>
    </xf>
    <xf numFmtId="0" fontId="7" fillId="0" borderId="1" xfId="1" applyFont="1" applyBorder="1" applyAlignment="1">
      <alignment horizontal="left"/>
    </xf>
    <xf numFmtId="0" fontId="6" fillId="0" borderId="24" xfId="1" applyFont="1" applyBorder="1" applyAlignment="1">
      <alignment vertical="center" wrapText="1"/>
    </xf>
    <xf numFmtId="0" fontId="91" fillId="0" borderId="1" xfId="1" applyFont="1" applyBorder="1"/>
    <xf numFmtId="0" fontId="7" fillId="0" borderId="1" xfId="1" applyFont="1" applyBorder="1" applyAlignment="1">
      <alignment vertical="center"/>
    </xf>
    <xf numFmtId="0" fontId="92" fillId="0" borderId="1" xfId="1" applyFont="1" applyBorder="1"/>
    <xf numFmtId="0" fontId="5" fillId="0" borderId="26" xfId="0" applyFont="1" applyBorder="1"/>
    <xf numFmtId="167" fontId="8" fillId="0" borderId="19" xfId="1" applyNumberFormat="1" applyFont="1" applyBorder="1"/>
    <xf numFmtId="167" fontId="8" fillId="0" borderId="27" xfId="1" applyNumberFormat="1" applyFont="1" applyBorder="1"/>
    <xf numFmtId="166" fontId="0" fillId="0" borderId="0" xfId="0" applyNumberFormat="1"/>
    <xf numFmtId="0" fontId="57" fillId="0" borderId="0" xfId="0" applyFont="1"/>
    <xf numFmtId="0" fontId="0" fillId="4" borderId="0" xfId="0" applyFill="1"/>
    <xf numFmtId="0" fontId="6" fillId="4" borderId="1" xfId="1" applyFont="1" applyFill="1" applyBorder="1"/>
    <xf numFmtId="2" fontId="8" fillId="4" borderId="1" xfId="1" applyNumberFormat="1" applyFont="1" applyFill="1" applyBorder="1"/>
    <xf numFmtId="167" fontId="8" fillId="4" borderId="25" xfId="1" applyNumberFormat="1" applyFont="1" applyFill="1" applyBorder="1"/>
    <xf numFmtId="167" fontId="0" fillId="4" borderId="0" xfId="0" applyNumberFormat="1" applyFill="1"/>
    <xf numFmtId="2" fontId="0" fillId="4" borderId="0" xfId="0" applyNumberFormat="1" applyFill="1"/>
    <xf numFmtId="169" fontId="9" fillId="4" borderId="1" xfId="135" applyNumberFormat="1" applyFont="1" applyFill="1" applyBorder="1" applyProtection="1">
      <protection locked="0"/>
    </xf>
    <xf numFmtId="0" fontId="6" fillId="4" borderId="24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vertical="top" wrapText="1"/>
    </xf>
    <xf numFmtId="0" fontId="0" fillId="4" borderId="1" xfId="0" applyFill="1" applyBorder="1"/>
    <xf numFmtId="167" fontId="94" fillId="4" borderId="1" xfId="1" applyNumberFormat="1" applyFont="1" applyFill="1" applyBorder="1"/>
    <xf numFmtId="166" fontId="94" fillId="4" borderId="1" xfId="1" applyNumberFormat="1" applyFont="1" applyFill="1" applyBorder="1"/>
    <xf numFmtId="167" fontId="6" fillId="4" borderId="1" xfId="1" applyNumberFormat="1" applyFont="1" applyFill="1" applyBorder="1"/>
    <xf numFmtId="0" fontId="6" fillId="4" borderId="1" xfId="1" applyFont="1" applyFill="1" applyBorder="1" applyAlignment="1">
      <alignment wrapText="1"/>
    </xf>
    <xf numFmtId="167" fontId="8" fillId="4" borderId="1" xfId="1" applyNumberFormat="1" applyFont="1" applyFill="1" applyBorder="1" applyAlignment="1">
      <alignment wrapText="1"/>
    </xf>
    <xf numFmtId="166" fontId="8" fillId="4" borderId="1" xfId="1" applyNumberFormat="1" applyFont="1" applyFill="1" applyBorder="1" applyAlignment="1">
      <alignment wrapText="1"/>
    </xf>
    <xf numFmtId="0" fontId="6" fillId="4" borderId="24" xfId="1" applyFont="1" applyFill="1" applyBorder="1" applyAlignment="1">
      <alignment vertical="center" wrapText="1"/>
    </xf>
    <xf numFmtId="0" fontId="95" fillId="4" borderId="1" xfId="1" applyFont="1" applyFill="1" applyBorder="1"/>
    <xf numFmtId="0" fontId="6" fillId="4" borderId="1" xfId="1" applyFont="1" applyFill="1" applyBorder="1" applyAlignment="1">
      <alignment vertical="center"/>
    </xf>
    <xf numFmtId="167" fontId="8" fillId="4" borderId="1" xfId="0" applyNumberFormat="1" applyFont="1" applyFill="1" applyBorder="1" applyProtection="1">
      <protection locked="0"/>
    </xf>
    <xf numFmtId="166" fontId="8" fillId="0" borderId="1" xfId="1" applyNumberFormat="1" applyFont="1" applyBorder="1"/>
    <xf numFmtId="167" fontId="9" fillId="4" borderId="1" xfId="1" applyNumberFormat="1" applyFont="1" applyFill="1" applyBorder="1" applyProtection="1">
      <protection locked="0"/>
    </xf>
    <xf numFmtId="167" fontId="9" fillId="4" borderId="1" xfId="1" applyNumberFormat="1" applyFont="1" applyFill="1" applyBorder="1"/>
    <xf numFmtId="0" fontId="6" fillId="4" borderId="24" xfId="1" applyFont="1" applyFill="1" applyBorder="1" applyAlignment="1">
      <alignment horizontal="center" vertical="center"/>
    </xf>
    <xf numFmtId="0" fontId="5" fillId="4" borderId="26" xfId="20" applyFont="1" applyFill="1" applyBorder="1"/>
    <xf numFmtId="166" fontId="8" fillId="4" borderId="19" xfId="1" applyNumberFormat="1" applyFont="1" applyFill="1" applyBorder="1"/>
    <xf numFmtId="0" fontId="52" fillId="4" borderId="19" xfId="0" applyFont="1" applyFill="1" applyBorder="1"/>
    <xf numFmtId="168" fontId="8" fillId="4" borderId="19" xfId="20" applyNumberFormat="1" applyFont="1" applyFill="1" applyBorder="1"/>
    <xf numFmtId="167" fontId="8" fillId="4" borderId="19" xfId="20" applyNumberFormat="1" applyFont="1" applyFill="1" applyBorder="1"/>
    <xf numFmtId="2" fontId="8" fillId="4" borderId="19" xfId="20" applyNumberFormat="1" applyFont="1" applyFill="1" applyBorder="1"/>
    <xf numFmtId="2" fontId="8" fillId="4" borderId="27" xfId="20" applyNumberFormat="1" applyFont="1" applyFill="1" applyBorder="1"/>
    <xf numFmtId="0" fontId="97" fillId="0" borderId="0" xfId="0" applyFont="1"/>
    <xf numFmtId="0" fontId="0" fillId="0" borderId="0" xfId="0" applyAlignment="1">
      <alignment horizontal="left"/>
    </xf>
    <xf numFmtId="168" fontId="23" fillId="0" borderId="0" xfId="0" applyNumberFormat="1" applyFont="1"/>
    <xf numFmtId="0" fontId="24" fillId="0" borderId="0" xfId="0" applyFont="1" applyAlignment="1">
      <alignment horizontal="center"/>
    </xf>
    <xf numFmtId="166" fontId="98" fillId="0" borderId="0" xfId="0" applyNumberFormat="1" applyFont="1" applyAlignment="1">
      <alignment horizontal="center"/>
    </xf>
    <xf numFmtId="168" fontId="98" fillId="0" borderId="0" xfId="0" applyNumberFormat="1" applyFont="1" applyAlignment="1">
      <alignment horizontal="center"/>
    </xf>
    <xf numFmtId="166" fontId="23" fillId="6" borderId="0" xfId="0" applyNumberFormat="1" applyFont="1" applyFill="1"/>
    <xf numFmtId="0" fontId="99" fillId="0" borderId="0" xfId="0" applyFont="1"/>
    <xf numFmtId="0" fontId="93" fillId="0" borderId="0" xfId="0" applyFont="1"/>
    <xf numFmtId="2" fontId="14" fillId="0" borderId="0" xfId="0" applyNumberFormat="1" applyFont="1"/>
    <xf numFmtId="167" fontId="42" fillId="2" borderId="1" xfId="1" quotePrefix="1" applyNumberFormat="1" applyFont="1" applyFill="1" applyBorder="1" applyAlignment="1">
      <alignment horizontal="left" vertical="center" wrapText="1"/>
    </xf>
    <xf numFmtId="167" fontId="6" fillId="0" borderId="1" xfId="1" applyNumberFormat="1" applyFont="1" applyBorder="1"/>
    <xf numFmtId="167" fontId="17" fillId="0" borderId="1" xfId="1" applyNumberFormat="1" applyFont="1" applyBorder="1"/>
    <xf numFmtId="167" fontId="8" fillId="0" borderId="1" xfId="1" applyNumberFormat="1" applyFont="1" applyBorder="1" applyProtection="1">
      <protection locked="0"/>
    </xf>
    <xf numFmtId="167" fontId="8" fillId="0" borderId="25" xfId="1" applyNumberFormat="1" applyFont="1" applyBorder="1" applyProtection="1">
      <protection locked="0"/>
    </xf>
    <xf numFmtId="167" fontId="16" fillId="0" borderId="1" xfId="1" applyNumberFormat="1" applyFont="1" applyBorder="1"/>
    <xf numFmtId="167" fontId="7" fillId="0" borderId="1" xfId="1" applyNumberFormat="1" applyFont="1" applyBorder="1"/>
    <xf numFmtId="167" fontId="6" fillId="0" borderId="1" xfId="1" applyNumberFormat="1" applyFont="1" applyBorder="1" applyAlignment="1">
      <alignment vertical="top" wrapText="1"/>
    </xf>
    <xf numFmtId="167" fontId="17" fillId="0" borderId="1" xfId="1" applyNumberFormat="1" applyFont="1" applyBorder="1" applyAlignment="1">
      <alignment horizontal="left"/>
    </xf>
    <xf numFmtId="167" fontId="7" fillId="0" borderId="1" xfId="1" applyNumberFormat="1" applyFont="1" applyBorder="1" applyAlignment="1">
      <alignment vertical="top" wrapText="1"/>
    </xf>
    <xf numFmtId="167" fontId="16" fillId="0" borderId="1" xfId="1" applyNumberFormat="1" applyFont="1" applyBorder="1" applyAlignment="1">
      <alignment horizontal="left"/>
    </xf>
    <xf numFmtId="167" fontId="22" fillId="0" borderId="1" xfId="1" applyNumberFormat="1" applyFont="1" applyBorder="1"/>
    <xf numFmtId="167" fontId="6" fillId="0" borderId="1" xfId="1" applyNumberFormat="1" applyFont="1" applyBorder="1" applyAlignment="1">
      <alignment vertical="center"/>
    </xf>
    <xf numFmtId="167" fontId="7" fillId="0" borderId="19" xfId="1" applyNumberFormat="1" applyFont="1" applyBorder="1"/>
    <xf numFmtId="167" fontId="16" fillId="0" borderId="19" xfId="1" applyNumberFormat="1" applyFont="1" applyBorder="1"/>
    <xf numFmtId="167" fontId="8" fillId="0" borderId="19" xfId="1" applyNumberFormat="1" applyFont="1" applyBorder="1" applyProtection="1">
      <protection locked="0"/>
    </xf>
    <xf numFmtId="167" fontId="8" fillId="0" borderId="27" xfId="1" applyNumberFormat="1" applyFont="1" applyBorder="1" applyProtection="1">
      <protection locked="0"/>
    </xf>
    <xf numFmtId="167" fontId="42" fillId="5" borderId="1" xfId="1" applyNumberFormat="1" applyFont="1" applyFill="1" applyBorder="1" applyAlignment="1">
      <alignment horizontal="center" vertical="center"/>
    </xf>
    <xf numFmtId="167" fontId="25" fillId="0" borderId="1" xfId="1" applyNumberFormat="1" applyFont="1" applyBorder="1"/>
    <xf numFmtId="167" fontId="8" fillId="4" borderId="1" xfId="1" applyNumberFormat="1" applyFont="1" applyFill="1" applyBorder="1" applyProtection="1">
      <protection locked="0"/>
    </xf>
    <xf numFmtId="0" fontId="14" fillId="0" borderId="1" xfId="0" applyFont="1" applyBorder="1"/>
    <xf numFmtId="167" fontId="8" fillId="4" borderId="25" xfId="1" applyNumberFormat="1" applyFont="1" applyFill="1" applyBorder="1" applyProtection="1">
      <protection locked="0"/>
    </xf>
    <xf numFmtId="167" fontId="42" fillId="0" borderId="1" xfId="1" applyNumberFormat="1" applyFont="1" applyBorder="1"/>
    <xf numFmtId="167" fontId="9" fillId="4" borderId="25" xfId="1" applyNumberFormat="1" applyFont="1" applyFill="1" applyBorder="1"/>
    <xf numFmtId="167" fontId="9" fillId="0" borderId="25" xfId="1" applyNumberFormat="1" applyFont="1" applyBorder="1"/>
    <xf numFmtId="167" fontId="25" fillId="0" borderId="1" xfId="1" applyNumberFormat="1" applyFont="1" applyBorder="1" applyAlignment="1">
      <alignment vertical="top" wrapText="1"/>
    </xf>
    <xf numFmtId="167" fontId="25" fillId="0" borderId="1" xfId="1" applyNumberFormat="1" applyFont="1" applyBorder="1" applyAlignment="1">
      <alignment horizontal="left"/>
    </xf>
    <xf numFmtId="167" fontId="42" fillId="0" borderId="1" xfId="1" applyNumberFormat="1" applyFont="1" applyBorder="1" applyAlignment="1">
      <alignment vertical="top" wrapText="1"/>
    </xf>
    <xf numFmtId="167" fontId="42" fillId="0" borderId="1" xfId="1" applyNumberFormat="1" applyFont="1" applyBorder="1" applyAlignment="1">
      <alignment horizontal="left"/>
    </xf>
    <xf numFmtId="0" fontId="8" fillId="0" borderId="24" xfId="1" applyFont="1" applyBorder="1" applyAlignment="1">
      <alignment horizontal="center" vertical="center"/>
    </xf>
    <xf numFmtId="167" fontId="100" fillId="0" borderId="1" xfId="1" applyNumberFormat="1" applyFont="1" applyBorder="1"/>
    <xf numFmtId="167" fontId="42" fillId="0" borderId="1" xfId="1" applyNumberFormat="1" applyFont="1" applyBorder="1" applyAlignment="1">
      <alignment vertical="center"/>
    </xf>
    <xf numFmtId="0" fontId="14" fillId="4" borderId="1" xfId="0" applyFont="1" applyFill="1" applyBorder="1"/>
    <xf numFmtId="167" fontId="42" fillId="0" borderId="19" xfId="1" applyNumberFormat="1" applyFont="1" applyBorder="1"/>
    <xf numFmtId="167" fontId="9" fillId="4" borderId="19" xfId="1" applyNumberFormat="1" applyFont="1" applyFill="1" applyBorder="1" applyProtection="1">
      <protection locked="0"/>
    </xf>
    <xf numFmtId="167" fontId="9" fillId="4" borderId="19" xfId="1" applyNumberFormat="1" applyFont="1" applyFill="1" applyBorder="1"/>
    <xf numFmtId="0" fontId="14" fillId="0" borderId="19" xfId="0" applyFont="1" applyBorder="1"/>
    <xf numFmtId="167" fontId="9" fillId="0" borderId="19" xfId="1" applyNumberFormat="1" applyFont="1" applyBorder="1"/>
    <xf numFmtId="0" fontId="7" fillId="2" borderId="1" xfId="1" applyFont="1" applyFill="1" applyBorder="1" applyAlignment="1">
      <alignment horizontal="center" vertical="center" wrapText="1"/>
    </xf>
    <xf numFmtId="167" fontId="21" fillId="0" borderId="1" xfId="1" applyNumberFormat="1" applyFont="1" applyBorder="1" applyAlignment="1" applyProtection="1">
      <alignment horizontal="right"/>
      <protection locked="0"/>
    </xf>
    <xf numFmtId="174" fontId="0" fillId="0" borderId="0" xfId="0" applyNumberFormat="1"/>
    <xf numFmtId="175" fontId="0" fillId="0" borderId="0" xfId="2397" applyNumberFormat="1" applyFont="1"/>
    <xf numFmtId="2" fontId="6" fillId="0" borderId="1" xfId="1" applyNumberFormat="1" applyFont="1" applyBorder="1" applyAlignment="1">
      <alignment horizontal="center" vertical="center"/>
    </xf>
    <xf numFmtId="43" fontId="59" fillId="0" borderId="1" xfId="2396" applyFont="1" applyFill="1" applyBorder="1" applyAlignment="1">
      <alignment horizontal="right"/>
    </xf>
    <xf numFmtId="176" fontId="59" fillId="0" borderId="1" xfId="2396" applyNumberFormat="1" applyFont="1" applyFill="1" applyBorder="1" applyAlignment="1">
      <alignment horizontal="right"/>
    </xf>
    <xf numFmtId="2" fontId="7" fillId="0" borderId="0" xfId="1" applyNumberFormat="1" applyFont="1" applyAlignment="1">
      <alignment horizontal="left" vertical="center"/>
    </xf>
    <xf numFmtId="0" fontId="91" fillId="0" borderId="0" xfId="1" applyFont="1" applyAlignment="1">
      <alignment vertical="top" wrapText="1"/>
    </xf>
    <xf numFmtId="177" fontId="0" fillId="0" borderId="0" xfId="0" applyNumberFormat="1"/>
    <xf numFmtId="167" fontId="42" fillId="3" borderId="1" xfId="1" applyNumberFormat="1" applyFont="1" applyFill="1" applyBorder="1" applyAlignment="1">
      <alignment horizontal="left" vertical="center" wrapText="1"/>
    </xf>
    <xf numFmtId="0" fontId="42" fillId="0" borderId="1" xfId="1" applyFont="1" applyBorder="1" applyAlignment="1">
      <alignment vertical="top" wrapText="1"/>
    </xf>
    <xf numFmtId="0" fontId="0" fillId="0" borderId="1" xfId="0" applyBorder="1"/>
    <xf numFmtId="0" fontId="101" fillId="0" borderId="1" xfId="0" applyFont="1" applyBorder="1"/>
    <xf numFmtId="2" fontId="25" fillId="0" borderId="1" xfId="1" applyNumberFormat="1" applyFont="1" applyBorder="1" applyAlignment="1">
      <alignment horizontal="center" vertical="center"/>
    </xf>
    <xf numFmtId="2" fontId="8" fillId="0" borderId="1" xfId="1" applyNumberFormat="1" applyFont="1" applyBorder="1" applyAlignment="1">
      <alignment horizontal="right"/>
    </xf>
    <xf numFmtId="2" fontId="42" fillId="0" borderId="0" xfId="1" applyNumberFormat="1" applyFont="1" applyAlignment="1">
      <alignment horizontal="left" vertical="center"/>
    </xf>
    <xf numFmtId="167" fontId="9" fillId="0" borderId="0" xfId="1" applyNumberFormat="1" applyFont="1"/>
    <xf numFmtId="2" fontId="91" fillId="0" borderId="0" xfId="1" applyNumberFormat="1" applyFont="1" applyAlignment="1">
      <alignment horizontal="left" vertical="center"/>
    </xf>
    <xf numFmtId="0" fontId="102" fillId="0" borderId="0" xfId="0" applyFont="1"/>
    <xf numFmtId="0" fontId="14" fillId="0" borderId="0" xfId="0" applyFont="1"/>
    <xf numFmtId="43" fontId="14" fillId="0" borderId="0" xfId="2396" applyFont="1"/>
    <xf numFmtId="0" fontId="25" fillId="0" borderId="1" xfId="1" applyFont="1" applyBorder="1" applyAlignment="1">
      <alignment horizontal="left" vertical="center" wrapText="1"/>
    </xf>
    <xf numFmtId="0" fontId="27" fillId="0" borderId="1" xfId="630" applyFont="1" applyBorder="1" applyAlignment="1">
      <alignment horizontal="center" vertical="center"/>
    </xf>
    <xf numFmtId="0" fontId="25" fillId="4" borderId="1" xfId="1" applyFont="1" applyFill="1" applyBorder="1" applyAlignment="1">
      <alignment horizontal="left" vertical="center" wrapText="1"/>
    </xf>
    <xf numFmtId="0" fontId="51" fillId="4" borderId="1" xfId="630" applyFont="1" applyFill="1" applyBorder="1" applyAlignment="1">
      <alignment horizontal="center" vertical="center"/>
    </xf>
    <xf numFmtId="0" fontId="27" fillId="4" borderId="1" xfId="630" applyFont="1" applyFill="1" applyBorder="1" applyAlignment="1">
      <alignment horizontal="center" vertical="center"/>
    </xf>
    <xf numFmtId="167" fontId="103" fillId="0" borderId="1" xfId="1" applyNumberFormat="1" applyFont="1" applyBorder="1"/>
    <xf numFmtId="167" fontId="104" fillId="0" borderId="1" xfId="1" applyNumberFormat="1" applyFont="1" applyBorder="1"/>
    <xf numFmtId="173" fontId="9" fillId="4" borderId="1" xfId="0" applyNumberFormat="1" applyFont="1" applyFill="1" applyBorder="1" applyAlignment="1">
      <alignment horizontal="right"/>
    </xf>
    <xf numFmtId="0" fontId="7" fillId="0" borderId="1" xfId="1" applyFont="1" applyBorder="1" applyAlignment="1">
      <alignment vertical="center" wrapText="1"/>
    </xf>
    <xf numFmtId="0" fontId="15" fillId="0" borderId="0" xfId="0" applyFont="1"/>
    <xf numFmtId="167" fontId="21" fillId="4" borderId="1" xfId="1" applyNumberFormat="1" applyFont="1" applyFill="1" applyBorder="1" applyAlignment="1" applyProtection="1">
      <alignment horizontal="right"/>
      <protection locked="0"/>
    </xf>
    <xf numFmtId="0" fontId="7" fillId="0" borderId="3" xfId="1" applyFont="1" applyBorder="1" applyAlignment="1">
      <alignment vertical="center" wrapText="1"/>
    </xf>
    <xf numFmtId="167" fontId="21" fillId="4" borderId="3" xfId="1" applyNumberFormat="1" applyFont="1" applyFill="1" applyBorder="1" applyAlignment="1" applyProtection="1">
      <alignment horizontal="right"/>
      <protection locked="0"/>
    </xf>
    <xf numFmtId="167" fontId="21" fillId="0" borderId="3" xfId="1" applyNumberFormat="1" applyFont="1" applyBorder="1" applyAlignment="1" applyProtection="1">
      <alignment horizontal="right"/>
      <protection locked="0"/>
    </xf>
    <xf numFmtId="169" fontId="14" fillId="0" borderId="1" xfId="0" applyNumberFormat="1" applyFont="1" applyBorder="1" applyAlignment="1">
      <alignment horizontal="right"/>
    </xf>
    <xf numFmtId="0" fontId="17" fillId="2" borderId="1" xfId="2" applyFont="1" applyFill="1" applyBorder="1" applyAlignment="1">
      <alignment horizontal="center" vertical="center" wrapText="1"/>
    </xf>
    <xf numFmtId="0" fontId="17" fillId="2" borderId="1" xfId="2" applyFont="1" applyFill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170" fontId="98" fillId="4" borderId="1" xfId="0" applyNumberFormat="1" applyFont="1" applyFill="1" applyBorder="1" applyAlignment="1">
      <alignment vertical="center"/>
    </xf>
    <xf numFmtId="0" fontId="8" fillId="0" borderId="1" xfId="2" applyFont="1" applyBorder="1" applyAlignment="1">
      <alignment vertical="center"/>
    </xf>
    <xf numFmtId="0" fontId="9" fillId="0" borderId="1" xfId="2" applyFont="1" applyBorder="1" applyAlignment="1">
      <alignment vertical="center"/>
    </xf>
    <xf numFmtId="0" fontId="6" fillId="0" borderId="1" xfId="2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21" fillId="0" borderId="1" xfId="2396" applyNumberFormat="1" applyFont="1" applyBorder="1" applyAlignment="1">
      <alignment vertical="center"/>
    </xf>
    <xf numFmtId="2" fontId="21" fillId="0" borderId="1" xfId="0" applyNumberFormat="1" applyFont="1" applyBorder="1" applyAlignment="1">
      <alignment vertical="center"/>
    </xf>
    <xf numFmtId="167" fontId="9" fillId="0" borderId="1" xfId="1" applyNumberFormat="1" applyFont="1" applyBorder="1" applyAlignment="1" applyProtection="1">
      <alignment vertical="center"/>
      <protection locked="0"/>
    </xf>
    <xf numFmtId="176" fontId="21" fillId="4" borderId="1" xfId="2396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76" fontId="59" fillId="0" borderId="1" xfId="2396" applyNumberFormat="1" applyFont="1" applyBorder="1"/>
    <xf numFmtId="0" fontId="10" fillId="0" borderId="0" xfId="0" applyFont="1"/>
    <xf numFmtId="167" fontId="25" fillId="5" borderId="1" xfId="1" applyNumberFormat="1" applyFont="1" applyFill="1" applyBorder="1" applyAlignment="1">
      <alignment vertical="center" wrapText="1"/>
    </xf>
    <xf numFmtId="0" fontId="25" fillId="0" borderId="1" xfId="1" applyFont="1" applyBorder="1" applyAlignment="1">
      <alignment vertical="center"/>
    </xf>
    <xf numFmtId="2" fontId="8" fillId="0" borderId="1" xfId="1" applyNumberFormat="1" applyFont="1" applyBorder="1" applyAlignment="1">
      <alignment vertical="center"/>
    </xf>
    <xf numFmtId="0" fontId="42" fillId="0" borderId="1" xfId="1" applyFont="1" applyBorder="1" applyAlignment="1">
      <alignment vertical="center"/>
    </xf>
    <xf numFmtId="0" fontId="107" fillId="0" borderId="0" xfId="0" applyFont="1"/>
    <xf numFmtId="0" fontId="108" fillId="0" borderId="0" xfId="0" applyFont="1"/>
    <xf numFmtId="167" fontId="7" fillId="5" borderId="1" xfId="1" applyNumberFormat="1" applyFont="1" applyFill="1" applyBorder="1" applyAlignment="1">
      <alignment vertical="center" wrapText="1"/>
    </xf>
    <xf numFmtId="0" fontId="6" fillId="0" borderId="1" xfId="1" applyFont="1" applyBorder="1" applyAlignment="1">
      <alignment vertical="center"/>
    </xf>
    <xf numFmtId="170" fontId="8" fillId="0" borderId="1" xfId="2396" applyNumberFormat="1" applyFont="1" applyFill="1" applyBorder="1" applyAlignment="1">
      <alignment vertical="center"/>
    </xf>
    <xf numFmtId="168" fontId="8" fillId="0" borderId="2" xfId="0" applyNumberFormat="1" applyFont="1" applyBorder="1" applyAlignment="1">
      <alignment vertical="center"/>
    </xf>
    <xf numFmtId="170" fontId="8" fillId="4" borderId="1" xfId="2396" applyNumberFormat="1" applyFont="1" applyFill="1" applyBorder="1" applyAlignment="1">
      <alignment vertical="center"/>
    </xf>
    <xf numFmtId="0" fontId="9" fillId="0" borderId="1" xfId="1" applyFont="1" applyBorder="1" applyAlignment="1" applyProtection="1">
      <alignment vertical="center"/>
      <protection locked="0"/>
    </xf>
    <xf numFmtId="170" fontId="9" fillId="0" borderId="1" xfId="2396" applyNumberFormat="1" applyFont="1" applyFill="1" applyBorder="1" applyAlignment="1" applyProtection="1">
      <alignment vertical="center"/>
      <protection locked="0"/>
    </xf>
    <xf numFmtId="168" fontId="9" fillId="0" borderId="1" xfId="0" applyNumberFormat="1" applyFont="1" applyBorder="1" applyAlignment="1">
      <alignment vertical="center"/>
    </xf>
    <xf numFmtId="170" fontId="9" fillId="4" borderId="1" xfId="2396" applyNumberFormat="1" applyFont="1" applyFill="1" applyBorder="1" applyAlignment="1" applyProtection="1">
      <alignment vertical="center"/>
      <protection locked="0"/>
    </xf>
    <xf numFmtId="1" fontId="9" fillId="0" borderId="1" xfId="26" applyNumberFormat="1" applyFont="1" applyFill="1" applyBorder="1" applyAlignment="1" applyProtection="1">
      <alignment vertical="center"/>
    </xf>
    <xf numFmtId="0" fontId="9" fillId="4" borderId="1" xfId="1" applyFont="1" applyFill="1" applyBorder="1" applyAlignment="1" applyProtection="1">
      <alignment vertical="center"/>
      <protection locked="0"/>
    </xf>
    <xf numFmtId="2" fontId="9" fillId="0" borderId="1" xfId="1" applyNumberFormat="1" applyFont="1" applyBorder="1" applyAlignment="1" applyProtection="1">
      <alignment vertical="center"/>
      <protection locked="0"/>
    </xf>
    <xf numFmtId="168" fontId="8" fillId="0" borderId="1" xfId="0" applyNumberFormat="1" applyFont="1" applyBorder="1" applyAlignment="1">
      <alignment vertical="center"/>
    </xf>
    <xf numFmtId="170" fontId="8" fillId="0" borderId="1" xfId="2396" applyNumberFormat="1" applyFont="1" applyFill="1" applyBorder="1" applyAlignment="1" applyProtection="1">
      <alignment vertical="center"/>
      <protection locked="0"/>
    </xf>
    <xf numFmtId="0" fontId="8" fillId="4" borderId="1" xfId="1" applyFont="1" applyFill="1" applyBorder="1" applyAlignment="1" applyProtection="1">
      <alignment vertical="center"/>
      <protection locked="0"/>
    </xf>
    <xf numFmtId="170" fontId="8" fillId="4" borderId="1" xfId="2396" applyNumberFormat="1" applyFont="1" applyFill="1" applyBorder="1" applyAlignment="1" applyProtection="1">
      <alignment vertical="center"/>
      <protection locked="0"/>
    </xf>
    <xf numFmtId="0" fontId="8" fillId="0" borderId="1" xfId="1" applyFont="1" applyBorder="1" applyAlignment="1" applyProtection="1">
      <alignment vertical="center"/>
      <protection locked="0"/>
    </xf>
    <xf numFmtId="1" fontId="9" fillId="0" borderId="1" xfId="26" applyNumberFormat="1" applyFont="1" applyBorder="1" applyAlignment="1" applyProtection="1">
      <alignment vertical="center"/>
    </xf>
    <xf numFmtId="4" fontId="14" fillId="4" borderId="1" xfId="0" applyNumberFormat="1" applyFont="1" applyFill="1" applyBorder="1"/>
    <xf numFmtId="0" fontId="6" fillId="0" borderId="3" xfId="1" applyFont="1" applyBorder="1" applyAlignment="1">
      <alignment vertical="center"/>
    </xf>
    <xf numFmtId="0" fontId="9" fillId="0" borderId="3" xfId="1" applyFont="1" applyBorder="1" applyAlignment="1" applyProtection="1">
      <alignment vertical="center"/>
      <protection locked="0"/>
    </xf>
    <xf numFmtId="0" fontId="9" fillId="4" borderId="3" xfId="1" applyFont="1" applyFill="1" applyBorder="1" applyAlignment="1" applyProtection="1">
      <alignment vertical="center"/>
      <protection locked="0"/>
    </xf>
    <xf numFmtId="170" fontId="0" fillId="0" borderId="0" xfId="0" applyNumberFormat="1"/>
    <xf numFmtId="170" fontId="9" fillId="0" borderId="1" xfId="2396" applyNumberFormat="1" applyFont="1" applyFill="1" applyBorder="1" applyAlignment="1">
      <alignment vertical="center"/>
    </xf>
    <xf numFmtId="2" fontId="8" fillId="0" borderId="1" xfId="1" applyNumberFormat="1" applyFont="1" applyBorder="1" applyAlignment="1" applyProtection="1">
      <alignment vertical="center"/>
      <protection locked="0"/>
    </xf>
    <xf numFmtId="170" fontId="2" fillId="0" borderId="0" xfId="0" applyNumberFormat="1" applyFont="1"/>
    <xf numFmtId="167" fontId="7" fillId="2" borderId="1" xfId="1" quotePrefix="1" applyNumberFormat="1" applyFont="1" applyFill="1" applyBorder="1" applyAlignment="1">
      <alignment horizontal="center" vertical="center" wrapText="1"/>
    </xf>
    <xf numFmtId="0" fontId="6" fillId="0" borderId="1" xfId="9" applyFont="1" applyBorder="1" applyAlignment="1">
      <alignment vertical="center"/>
    </xf>
    <xf numFmtId="0" fontId="6" fillId="0" borderId="1" xfId="9" applyFont="1" applyBorder="1" applyAlignment="1">
      <alignment vertical="center" wrapText="1"/>
    </xf>
    <xf numFmtId="0" fontId="7" fillId="0" borderId="0" xfId="9" applyFont="1" applyAlignment="1">
      <alignment vertical="center"/>
    </xf>
    <xf numFmtId="2" fontId="9" fillId="0" borderId="1" xfId="2" applyNumberFormat="1" applyFont="1" applyBorder="1" applyAlignment="1" applyProtection="1">
      <alignment horizontal="right" wrapText="1"/>
      <protection locked="0"/>
    </xf>
    <xf numFmtId="0" fontId="9" fillId="0" borderId="1" xfId="2" applyFont="1" applyBorder="1" applyAlignment="1" applyProtection="1">
      <alignment horizontal="right" wrapText="1"/>
      <protection locked="0"/>
    </xf>
    <xf numFmtId="0" fontId="6" fillId="0" borderId="1" xfId="1" applyFont="1" applyBorder="1" applyAlignment="1">
      <alignment vertical="center" wrapText="1"/>
    </xf>
    <xf numFmtId="0" fontId="6" fillId="0" borderId="8" xfId="1" applyFont="1" applyBorder="1" applyAlignment="1">
      <alignment vertical="center"/>
    </xf>
    <xf numFmtId="2" fontId="9" fillId="0" borderId="1" xfId="9" applyNumberFormat="1" applyFont="1" applyBorder="1"/>
    <xf numFmtId="168" fontId="9" fillId="0" borderId="1" xfId="2" applyNumberFormat="1" applyFont="1" applyBorder="1" applyAlignment="1" applyProtection="1">
      <alignment horizontal="right" wrapText="1"/>
      <protection locked="0"/>
    </xf>
    <xf numFmtId="0" fontId="6" fillId="0" borderId="1" xfId="1" applyFont="1" applyBorder="1" applyAlignment="1">
      <alignment horizontal="left"/>
    </xf>
    <xf numFmtId="0" fontId="8" fillId="0" borderId="1" xfId="2" applyFont="1" applyBorder="1" applyAlignment="1">
      <alignment horizontal="right" wrapText="1"/>
    </xf>
    <xf numFmtId="2" fontId="9" fillId="0" borderId="1" xfId="2" applyNumberFormat="1" applyFont="1" applyBorder="1" applyAlignment="1">
      <alignment horizontal="right" wrapText="1"/>
    </xf>
    <xf numFmtId="0" fontId="6" fillId="0" borderId="1" xfId="1" quotePrefix="1" applyFont="1" applyBorder="1" applyAlignment="1">
      <alignment horizontal="left"/>
    </xf>
    <xf numFmtId="0" fontId="109" fillId="2" borderId="1" xfId="0" applyFont="1" applyFill="1" applyBorder="1" applyAlignment="1">
      <alignment horizontal="center" vertical="center" wrapText="1"/>
    </xf>
    <xf numFmtId="1" fontId="109" fillId="2" borderId="1" xfId="0" applyNumberFormat="1" applyFont="1" applyFill="1" applyBorder="1" applyAlignment="1">
      <alignment horizontal="center" vertical="center" wrapText="1"/>
    </xf>
    <xf numFmtId="165" fontId="8" fillId="0" borderId="2" xfId="2385" applyNumberFormat="1" applyFont="1" applyBorder="1" applyAlignment="1">
      <alignment horizontal="right" wrapText="1"/>
    </xf>
    <xf numFmtId="0" fontId="8" fillId="4" borderId="1" xfId="2" applyFont="1" applyFill="1" applyBorder="1" applyAlignment="1">
      <alignment horizontal="right" wrapText="1"/>
    </xf>
    <xf numFmtId="0" fontId="8" fillId="0" borderId="1" xfId="2" applyFont="1" applyBorder="1" applyAlignment="1" applyProtection="1">
      <alignment horizontal="right" wrapText="1"/>
      <protection locked="0"/>
    </xf>
    <xf numFmtId="165" fontId="9" fillId="0" borderId="1" xfId="2385" applyNumberFormat="1" applyFont="1" applyBorder="1" applyAlignment="1">
      <alignment horizontal="right" wrapText="1"/>
    </xf>
    <xf numFmtId="0" fontId="9" fillId="4" borderId="1" xfId="2" applyFont="1" applyFill="1" applyBorder="1" applyAlignment="1" applyProtection="1">
      <alignment horizontal="right" wrapText="1"/>
      <protection locked="0"/>
    </xf>
    <xf numFmtId="1" fontId="8" fillId="4" borderId="1" xfId="2" applyNumberFormat="1" applyFont="1" applyFill="1" applyBorder="1" applyAlignment="1">
      <alignment horizontal="right" wrapText="1"/>
    </xf>
    <xf numFmtId="165" fontId="8" fillId="0" borderId="1" xfId="2" applyNumberFormat="1" applyFont="1" applyBorder="1" applyAlignment="1">
      <alignment horizontal="right" wrapText="1"/>
    </xf>
    <xf numFmtId="0" fontId="9" fillId="0" borderId="1" xfId="2" applyFont="1" applyBorder="1" applyAlignment="1">
      <alignment horizontal="right" wrapText="1"/>
    </xf>
    <xf numFmtId="1" fontId="0" fillId="0" borderId="0" xfId="0" applyNumberFormat="1"/>
    <xf numFmtId="167" fontId="7" fillId="5" borderId="1" xfId="1" quotePrefix="1" applyNumberFormat="1" applyFont="1" applyFill="1" applyBorder="1" applyAlignment="1">
      <alignment horizontal="center" vertical="center" wrapText="1"/>
    </xf>
    <xf numFmtId="167" fontId="7" fillId="5" borderId="1" xfId="1" applyNumberFormat="1" applyFont="1" applyFill="1" applyBorder="1" applyAlignment="1">
      <alignment horizontal="center" vertical="center" wrapText="1"/>
    </xf>
    <xf numFmtId="0" fontId="6" fillId="0" borderId="1" xfId="4" applyFont="1" applyBorder="1" applyAlignment="1">
      <alignment horizontal="left"/>
    </xf>
    <xf numFmtId="168" fontId="8" fillId="0" borderId="1" xfId="4" quotePrefix="1" applyNumberFormat="1" applyFont="1" applyBorder="1" applyAlignment="1">
      <alignment horizontal="center"/>
    </xf>
    <xf numFmtId="0" fontId="7" fillId="0" borderId="1" xfId="4" applyFont="1" applyBorder="1" applyAlignment="1">
      <alignment horizontal="left" indent="1"/>
    </xf>
    <xf numFmtId="0" fontId="9" fillId="0" borderId="1" xfId="4" quotePrefix="1" applyFont="1" applyBorder="1" applyAlignment="1">
      <alignment horizontal="center"/>
    </xf>
    <xf numFmtId="168" fontId="9" fillId="0" borderId="1" xfId="4" quotePrefix="1" applyNumberFormat="1" applyFont="1" applyBorder="1" applyAlignment="1">
      <alignment horizontal="center"/>
    </xf>
    <xf numFmtId="3" fontId="9" fillId="0" borderId="1" xfId="4" quotePrefix="1" applyNumberFormat="1" applyFont="1" applyBorder="1" applyAlignment="1">
      <alignment horizontal="center"/>
    </xf>
    <xf numFmtId="3" fontId="0" fillId="0" borderId="0" xfId="0" applyNumberFormat="1"/>
    <xf numFmtId="0" fontId="6" fillId="0" borderId="1" xfId="4" quotePrefix="1" applyFont="1" applyBorder="1" applyAlignment="1">
      <alignment horizontal="left"/>
    </xf>
    <xf numFmtId="0" fontId="91" fillId="0" borderId="1" xfId="4" applyFont="1" applyBorder="1" applyAlignment="1">
      <alignment horizontal="left" indent="1"/>
    </xf>
    <xf numFmtId="0" fontId="38" fillId="0" borderId="0" xfId="4" applyFont="1"/>
    <xf numFmtId="0" fontId="7" fillId="0" borderId="0" xfId="4" applyFont="1"/>
    <xf numFmtId="171" fontId="0" fillId="0" borderId="0" xfId="0" applyNumberFormat="1"/>
    <xf numFmtId="0" fontId="5" fillId="0" borderId="0" xfId="0" applyFont="1" applyAlignment="1">
      <alignment wrapText="1"/>
    </xf>
    <xf numFmtId="0" fontId="111" fillId="0" borderId="0" xfId="0" applyFont="1"/>
    <xf numFmtId="0" fontId="17" fillId="4" borderId="1" xfId="2" applyFont="1" applyFill="1" applyBorder="1" applyAlignment="1">
      <alignment horizontal="center" vertical="center"/>
    </xf>
    <xf numFmtId="0" fontId="112" fillId="0" borderId="0" xfId="0" applyFont="1"/>
    <xf numFmtId="0" fontId="15" fillId="3" borderId="3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vertical="center"/>
    </xf>
    <xf numFmtId="0" fontId="15" fillId="3" borderId="1" xfId="0" applyFont="1" applyFill="1" applyBorder="1" applyAlignment="1">
      <alignment horizontal="center" vertical="center" wrapText="1"/>
    </xf>
    <xf numFmtId="0" fontId="113" fillId="0" borderId="0" xfId="0" applyFont="1"/>
    <xf numFmtId="0" fontId="23" fillId="0" borderId="1" xfId="0" applyFont="1" applyBorder="1" applyAlignment="1">
      <alignment horizontal="center" vertical="center"/>
    </xf>
    <xf numFmtId="43" fontId="114" fillId="0" borderId="1" xfId="2396" applyFont="1" applyBorder="1" applyAlignment="1">
      <alignment horizontal="center" vertical="center"/>
    </xf>
    <xf numFmtId="43" fontId="114" fillId="0" borderId="1" xfId="2396" applyFont="1" applyFill="1" applyBorder="1" applyAlignment="1">
      <alignment horizontal="center" vertical="center"/>
    </xf>
    <xf numFmtId="0" fontId="38" fillId="6" borderId="0" xfId="4" applyFont="1" applyFill="1"/>
    <xf numFmtId="43" fontId="112" fillId="0" borderId="0" xfId="0" applyNumberFormat="1" applyFont="1"/>
    <xf numFmtId="0" fontId="7" fillId="3" borderId="1" xfId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/>
    </xf>
    <xf numFmtId="43" fontId="114" fillId="4" borderId="1" xfId="2396" applyFont="1" applyFill="1" applyBorder="1" applyAlignment="1">
      <alignment horizontal="center" vertical="center"/>
    </xf>
    <xf numFmtId="0" fontId="38" fillId="4" borderId="0" xfId="4" applyFont="1" applyFill="1"/>
    <xf numFmtId="0" fontId="7" fillId="4" borderId="0" xfId="4" applyFont="1" applyFill="1"/>
    <xf numFmtId="0" fontId="4" fillId="4" borderId="0" xfId="1" applyFont="1" applyFill="1" applyAlignment="1">
      <alignment horizontal="center" vertical="center"/>
    </xf>
    <xf numFmtId="0" fontId="4" fillId="4" borderId="0" xfId="1" applyFont="1" applyFill="1" applyAlignment="1">
      <alignment horizontal="center"/>
    </xf>
    <xf numFmtId="0" fontId="25" fillId="4" borderId="21" xfId="1" applyFont="1" applyFill="1" applyBorder="1" applyAlignment="1">
      <alignment horizontal="center" vertical="center"/>
    </xf>
    <xf numFmtId="0" fontId="25" fillId="4" borderId="24" xfId="1" applyFont="1" applyFill="1" applyBorder="1" applyAlignment="1">
      <alignment horizontal="center" vertical="center"/>
    </xf>
    <xf numFmtId="0" fontId="6" fillId="4" borderId="22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25" fillId="4" borderId="22" xfId="1" applyFont="1" applyFill="1" applyBorder="1" applyAlignment="1">
      <alignment horizontal="center" vertical="center" wrapText="1"/>
    </xf>
    <xf numFmtId="0" fontId="25" fillId="4" borderId="1" xfId="1" applyFont="1" applyFill="1" applyBorder="1" applyAlignment="1">
      <alignment horizontal="center" vertical="center" wrapText="1"/>
    </xf>
    <xf numFmtId="0" fontId="25" fillId="4" borderId="22" xfId="1" applyFont="1" applyFill="1" applyBorder="1" applyAlignment="1">
      <alignment horizontal="center"/>
    </xf>
    <xf numFmtId="0" fontId="25" fillId="4" borderId="1" xfId="1" applyFont="1" applyFill="1" applyBorder="1" applyAlignment="1">
      <alignment horizontal="center" vertical="top" wrapText="1"/>
    </xf>
    <xf numFmtId="0" fontId="25" fillId="4" borderId="23" xfId="1" applyFont="1" applyFill="1" applyBorder="1" applyAlignment="1">
      <alignment horizontal="center"/>
    </xf>
    <xf numFmtId="0" fontId="6" fillId="4" borderId="24" xfId="1" applyFont="1" applyFill="1" applyBorder="1" applyAlignment="1">
      <alignment horizontal="center" vertical="center" wrapText="1"/>
    </xf>
    <xf numFmtId="0" fontId="25" fillId="4" borderId="25" xfId="1" applyFont="1" applyFill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6" fillId="4" borderId="24" xfId="1" applyFont="1" applyFill="1" applyBorder="1" applyAlignment="1">
      <alignment horizontal="center" vertical="center"/>
    </xf>
    <xf numFmtId="0" fontId="96" fillId="4" borderId="19" xfId="20" applyFont="1" applyFill="1" applyBorder="1" applyAlignment="1">
      <alignment horizontal="right"/>
    </xf>
    <xf numFmtId="0" fontId="30" fillId="0" borderId="0" xfId="13" applyFont="1" applyAlignment="1">
      <alignment horizontal="center"/>
    </xf>
    <xf numFmtId="0" fontId="53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4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/>
    </xf>
    <xf numFmtId="0" fontId="7" fillId="3" borderId="1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25" fillId="3" borderId="1" xfId="1" applyFont="1" applyFill="1" applyBorder="1" applyAlignment="1">
      <alignment horizontal="center" vertical="center" wrapText="1"/>
    </xf>
    <xf numFmtId="0" fontId="25" fillId="4" borderId="1" xfId="1" applyFont="1" applyFill="1" applyBorder="1" applyAlignment="1">
      <alignment horizontal="center"/>
    </xf>
    <xf numFmtId="0" fontId="42" fillId="3" borderId="1" xfId="1" applyFont="1" applyFill="1" applyBorder="1" applyAlignment="1">
      <alignment horizontal="center" vertical="center" wrapText="1"/>
    </xf>
    <xf numFmtId="0" fontId="25" fillId="5" borderId="2" xfId="1" applyFont="1" applyFill="1" applyBorder="1" applyAlignment="1">
      <alignment horizontal="center" vertical="center" wrapText="1"/>
    </xf>
    <xf numFmtId="0" fontId="25" fillId="5" borderId="1" xfId="1" applyFont="1" applyFill="1" applyBorder="1" applyAlignment="1">
      <alignment horizontal="center" vertical="center" wrapText="1"/>
    </xf>
    <xf numFmtId="0" fontId="25" fillId="4" borderId="2" xfId="1" applyFont="1" applyFill="1" applyBorder="1" applyAlignment="1">
      <alignment horizontal="center"/>
    </xf>
    <xf numFmtId="0" fontId="42" fillId="5" borderId="1" xfId="1" applyFont="1" applyFill="1" applyBorder="1" applyAlignment="1">
      <alignment horizontal="center" vertical="center" wrapText="1"/>
    </xf>
    <xf numFmtId="0" fontId="86" fillId="7" borderId="0" xfId="0" applyFont="1" applyFill="1" applyAlignment="1">
      <alignment horizontal="center" vertical="center"/>
    </xf>
    <xf numFmtId="0" fontId="86" fillId="41" borderId="0" xfId="0" applyFont="1" applyFill="1" applyAlignment="1">
      <alignment horizontal="center" vertical="center"/>
    </xf>
    <xf numFmtId="0" fontId="60" fillId="7" borderId="0" xfId="0" applyFont="1" applyFill="1" applyAlignment="1">
      <alignment horizontal="center" vertical="center"/>
    </xf>
    <xf numFmtId="0" fontId="60" fillId="6" borderId="0" xfId="0" applyFont="1" applyFill="1" applyAlignment="1">
      <alignment horizontal="center" vertical="center"/>
    </xf>
    <xf numFmtId="0" fontId="42" fillId="5" borderId="9" xfId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0" fontId="86" fillId="7" borderId="0" xfId="0" applyFont="1" applyFill="1" applyAlignment="1">
      <alignment horizontal="center" vertical="center" wrapText="1"/>
    </xf>
    <xf numFmtId="165" fontId="25" fillId="5" borderId="1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5" fillId="0" borderId="4" xfId="0" applyFont="1" applyBorder="1" applyAlignment="1">
      <alignment horizontal="left"/>
    </xf>
    <xf numFmtId="165" fontId="25" fillId="3" borderId="1" xfId="1" applyNumberFormat="1" applyFont="1" applyFill="1" applyBorder="1" applyAlignment="1">
      <alignment horizontal="center" vertical="center" wrapText="1"/>
    </xf>
    <xf numFmtId="0" fontId="7" fillId="0" borderId="0" xfId="4" applyFont="1" applyAlignment="1">
      <alignment horizontal="left" vertical="top" wrapText="1"/>
    </xf>
    <xf numFmtId="0" fontId="7" fillId="5" borderId="1" xfId="4" applyFont="1" applyFill="1" applyBorder="1" applyAlignment="1">
      <alignment horizontal="center" vertical="center" wrapText="1"/>
    </xf>
    <xf numFmtId="0" fontId="48" fillId="0" borderId="0" xfId="4" applyFont="1" applyAlignment="1">
      <alignment horizontal="center"/>
    </xf>
    <xf numFmtId="0" fontId="47" fillId="0" borderId="0" xfId="4" applyFont="1" applyAlignment="1">
      <alignment horizontal="center"/>
    </xf>
    <xf numFmtId="0" fontId="6" fillId="5" borderId="1" xfId="4" applyFont="1" applyFill="1" applyBorder="1" applyAlignment="1">
      <alignment horizontal="center" vertical="center" wrapText="1"/>
    </xf>
    <xf numFmtId="0" fontId="6" fillId="5" borderId="1" xfId="4" applyFont="1" applyFill="1" applyBorder="1" applyAlignment="1">
      <alignment horizontal="center"/>
    </xf>
    <xf numFmtId="0" fontId="25" fillId="4" borderId="1" xfId="0" applyFont="1" applyFill="1" applyBorder="1" applyAlignment="1">
      <alignment horizontal="center"/>
    </xf>
    <xf numFmtId="0" fontId="42" fillId="5" borderId="1" xfId="0" applyFont="1" applyFill="1" applyBorder="1" applyAlignment="1">
      <alignment horizontal="center" wrapText="1"/>
    </xf>
    <xf numFmtId="0" fontId="42" fillId="5" borderId="1" xfId="0" applyFont="1" applyFill="1" applyBorder="1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48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25" fillId="5" borderId="1" xfId="0" applyFont="1" applyFill="1" applyBorder="1" applyAlignment="1">
      <alignment horizontal="center" vertical="center" wrapText="1"/>
    </xf>
    <xf numFmtId="0" fontId="42" fillId="5" borderId="1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/>
    </xf>
    <xf numFmtId="165" fontId="6" fillId="5" borderId="2" xfId="1" applyNumberFormat="1" applyFont="1" applyFill="1" applyBorder="1" applyAlignment="1">
      <alignment horizontal="center" vertical="center"/>
    </xf>
    <xf numFmtId="165" fontId="6" fillId="5" borderId="1" xfId="1" applyNumberFormat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/>
    </xf>
    <xf numFmtId="0" fontId="7" fillId="5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/>
    </xf>
    <xf numFmtId="2" fontId="4" fillId="0" borderId="0" xfId="1" applyNumberFormat="1" applyFont="1" applyAlignment="1">
      <alignment horizontal="center"/>
    </xf>
    <xf numFmtId="167" fontId="7" fillId="3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/>
    </xf>
    <xf numFmtId="2" fontId="4" fillId="0" borderId="0" xfId="1" applyNumberFormat="1" applyFont="1" applyAlignment="1">
      <alignment horizontal="left"/>
    </xf>
    <xf numFmtId="2" fontId="4" fillId="0" borderId="0" xfId="1" applyNumberFormat="1" applyFont="1"/>
    <xf numFmtId="167" fontId="25" fillId="3" borderId="1" xfId="1" applyNumberFormat="1" applyFont="1" applyFill="1" applyBorder="1" applyAlignment="1">
      <alignment horizontal="center"/>
    </xf>
    <xf numFmtId="167" fontId="25" fillId="3" borderId="3" xfId="1" applyNumberFormat="1" applyFont="1" applyFill="1" applyBorder="1" applyAlignment="1">
      <alignment horizontal="center" vertical="center"/>
    </xf>
    <xf numFmtId="167" fontId="25" fillId="3" borderId="2" xfId="1" applyNumberFormat="1" applyFont="1" applyFill="1" applyBorder="1" applyAlignment="1">
      <alignment horizontal="center" vertical="center"/>
    </xf>
    <xf numFmtId="167" fontId="25" fillId="3" borderId="1" xfId="1" applyNumberFormat="1" applyFont="1" applyFill="1" applyBorder="1" applyAlignment="1">
      <alignment horizontal="center" vertical="center"/>
    </xf>
    <xf numFmtId="0" fontId="25" fillId="2" borderId="21" xfId="1" applyFont="1" applyFill="1" applyBorder="1" applyAlignment="1">
      <alignment horizontal="center" vertical="center"/>
    </xf>
    <xf numFmtId="0" fontId="25" fillId="2" borderId="24" xfId="1" applyFont="1" applyFill="1" applyBorder="1" applyAlignment="1">
      <alignment horizontal="center" vertical="center"/>
    </xf>
    <xf numFmtId="0" fontId="25" fillId="2" borderId="22" xfId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 wrapText="1"/>
    </xf>
    <xf numFmtId="0" fontId="25" fillId="3" borderId="22" xfId="1" applyFont="1" applyFill="1" applyBorder="1" applyAlignment="1">
      <alignment horizontal="center"/>
    </xf>
    <xf numFmtId="0" fontId="25" fillId="3" borderId="23" xfId="1" applyFont="1" applyFill="1" applyBorder="1" applyAlignment="1">
      <alignment horizontal="center"/>
    </xf>
    <xf numFmtId="0" fontId="25" fillId="3" borderId="1" xfId="1" applyFont="1" applyFill="1" applyBorder="1" applyAlignment="1">
      <alignment horizontal="center" vertical="top" wrapText="1"/>
    </xf>
    <xf numFmtId="0" fontId="25" fillId="3" borderId="25" xfId="1" applyFont="1" applyFill="1" applyBorder="1" applyAlignment="1">
      <alignment horizontal="center" vertical="top" wrapText="1"/>
    </xf>
    <xf numFmtId="0" fontId="6" fillId="0" borderId="24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/>
    </xf>
    <xf numFmtId="0" fontId="93" fillId="0" borderId="19" xfId="0" applyFont="1" applyBorder="1" applyAlignment="1">
      <alignment horizontal="center"/>
    </xf>
    <xf numFmtId="167" fontId="6" fillId="2" borderId="21" xfId="1" applyNumberFormat="1" applyFont="1" applyFill="1" applyBorder="1" applyAlignment="1">
      <alignment horizontal="center" vertical="center"/>
    </xf>
    <xf numFmtId="167" fontId="6" fillId="2" borderId="24" xfId="1" applyNumberFormat="1" applyFont="1" applyFill="1" applyBorder="1" applyAlignment="1">
      <alignment horizontal="center" vertical="center"/>
    </xf>
    <xf numFmtId="167" fontId="6" fillId="2" borderId="22" xfId="1" applyNumberFormat="1" applyFont="1" applyFill="1" applyBorder="1" applyAlignment="1">
      <alignment horizontal="center" vertical="center" wrapText="1"/>
    </xf>
    <xf numFmtId="167" fontId="6" fillId="2" borderId="1" xfId="1" applyNumberFormat="1" applyFont="1" applyFill="1" applyBorder="1" applyAlignment="1">
      <alignment horizontal="center" vertical="center" wrapText="1"/>
    </xf>
    <xf numFmtId="167" fontId="6" fillId="3" borderId="1" xfId="1" applyNumberFormat="1" applyFont="1" applyFill="1" applyBorder="1" applyAlignment="1">
      <alignment horizontal="center" vertical="center" wrapText="1"/>
    </xf>
    <xf numFmtId="167" fontId="6" fillId="2" borderId="22" xfId="1" applyNumberFormat="1" applyFont="1" applyFill="1" applyBorder="1" applyAlignment="1">
      <alignment horizontal="center"/>
    </xf>
    <xf numFmtId="167" fontId="6" fillId="2" borderId="23" xfId="1" applyNumberFormat="1" applyFont="1" applyFill="1" applyBorder="1" applyAlignment="1">
      <alignment horizontal="center"/>
    </xf>
    <xf numFmtId="167" fontId="7" fillId="3" borderId="1" xfId="1" applyNumberFormat="1" applyFont="1" applyFill="1" applyBorder="1" applyAlignment="1">
      <alignment horizontal="center" vertical="center" wrapText="1"/>
    </xf>
    <xf numFmtId="167" fontId="7" fillId="3" borderId="25" xfId="1" applyNumberFormat="1" applyFont="1" applyFill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167" fontId="25" fillId="5" borderId="21" xfId="1" applyNumberFormat="1" applyFont="1" applyFill="1" applyBorder="1" applyAlignment="1">
      <alignment horizontal="center" vertical="center"/>
    </xf>
    <xf numFmtId="167" fontId="25" fillId="5" borderId="24" xfId="1" applyNumberFormat="1" applyFont="1" applyFill="1" applyBorder="1" applyAlignment="1">
      <alignment horizontal="center" vertical="center"/>
    </xf>
    <xf numFmtId="167" fontId="25" fillId="5" borderId="22" xfId="1" applyNumberFormat="1" applyFont="1" applyFill="1" applyBorder="1" applyAlignment="1">
      <alignment horizontal="center" vertical="center" wrapText="1"/>
    </xf>
    <xf numFmtId="167" fontId="25" fillId="5" borderId="1" xfId="1" applyNumberFormat="1" applyFont="1" applyFill="1" applyBorder="1" applyAlignment="1">
      <alignment horizontal="center" vertical="center" wrapText="1"/>
    </xf>
    <xf numFmtId="167" fontId="25" fillId="5" borderId="22" xfId="1" applyNumberFormat="1" applyFont="1" applyFill="1" applyBorder="1" applyAlignment="1">
      <alignment horizontal="center"/>
    </xf>
    <xf numFmtId="167" fontId="42" fillId="5" borderId="1" xfId="1" applyNumberFormat="1" applyFont="1" applyFill="1" applyBorder="1" applyAlignment="1">
      <alignment horizontal="center" vertical="center" wrapText="1"/>
    </xf>
    <xf numFmtId="167" fontId="25" fillId="5" borderId="23" xfId="1" applyNumberFormat="1" applyFont="1" applyFill="1" applyBorder="1" applyAlignment="1">
      <alignment horizontal="center"/>
    </xf>
    <xf numFmtId="167" fontId="42" fillId="5" borderId="25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167" fontId="6" fillId="2" borderId="1" xfId="1" applyNumberFormat="1" applyFont="1" applyFill="1" applyBorder="1" applyAlignment="1">
      <alignment horizontal="center"/>
    </xf>
    <xf numFmtId="2" fontId="4" fillId="0" borderId="4" xfId="1" applyNumberFormat="1" applyFont="1" applyBorder="1" applyAlignment="1">
      <alignment horizontal="center"/>
    </xf>
    <xf numFmtId="0" fontId="25" fillId="2" borderId="1" xfId="1" applyFont="1" applyFill="1" applyBorder="1" applyAlignment="1">
      <alignment horizontal="left" vertical="center"/>
    </xf>
    <xf numFmtId="167" fontId="25" fillId="2" borderId="1" xfId="1" applyNumberFormat="1" applyFont="1" applyFill="1" applyBorder="1" applyAlignment="1">
      <alignment horizontal="center"/>
    </xf>
    <xf numFmtId="0" fontId="12" fillId="0" borderId="6" xfId="1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93" fillId="0" borderId="0" xfId="0" quotePrefix="1" applyFont="1" applyAlignment="1">
      <alignment horizontal="right"/>
    </xf>
    <xf numFmtId="0" fontId="93" fillId="0" borderId="0" xfId="0" applyFont="1" applyAlignment="1">
      <alignment horizontal="right"/>
    </xf>
    <xf numFmtId="0" fontId="10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24" fillId="0" borderId="0" xfId="0" quotePrefix="1" applyFont="1" applyAlignment="1">
      <alignment horizontal="right"/>
    </xf>
    <xf numFmtId="0" fontId="24" fillId="0" borderId="0" xfId="0" applyFont="1" applyAlignment="1">
      <alignment horizontal="right"/>
    </xf>
    <xf numFmtId="0" fontId="25" fillId="5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/>
    </xf>
    <xf numFmtId="0" fontId="7" fillId="0" borderId="0" xfId="1" quotePrefix="1" applyFont="1" applyAlignment="1">
      <alignment horizontal="center"/>
    </xf>
    <xf numFmtId="0" fontId="25" fillId="5" borderId="2" xfId="1" applyFont="1" applyFill="1" applyBorder="1" applyAlignment="1">
      <alignment horizontal="center" vertical="center"/>
    </xf>
    <xf numFmtId="0" fontId="25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115" fillId="4" borderId="0" xfId="4" applyFont="1" applyFill="1" applyAlignment="1">
      <alignment horizontal="left"/>
    </xf>
    <xf numFmtId="0" fontId="15" fillId="0" borderId="2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</cellXfs>
  <cellStyles count="2398">
    <cellStyle name="20% - Accent1" xfId="302" builtinId="30" customBuiltin="1"/>
    <cellStyle name="20% - Accent2" xfId="305" builtinId="34" customBuiltin="1"/>
    <cellStyle name="20% - Accent3" xfId="308" builtinId="38" customBuiltin="1"/>
    <cellStyle name="20% - Accent4" xfId="311" builtinId="42" customBuiltin="1"/>
    <cellStyle name="20% - Accent5" xfId="314" builtinId="46" customBuiltin="1"/>
    <cellStyle name="20% - Accent6" xfId="317" builtinId="50" customBuiltin="1"/>
    <cellStyle name="40% - Accent1" xfId="303" builtinId="31" customBuiltin="1"/>
    <cellStyle name="40% - Accent2" xfId="306" builtinId="35" customBuiltin="1"/>
    <cellStyle name="40% - Accent3" xfId="309" builtinId="39" customBuiltin="1"/>
    <cellStyle name="40% - Accent4" xfId="312" builtinId="43" customBuiltin="1"/>
    <cellStyle name="40% - Accent5" xfId="315" builtinId="47" customBuiltin="1"/>
    <cellStyle name="40% - Accent6" xfId="318" builtinId="51" customBuiltin="1"/>
    <cellStyle name="60% - Accent1" xfId="2390" builtinId="32" customBuiltin="1"/>
    <cellStyle name="60% - Accent1 2" xfId="1739" xr:uid="{00000000-0005-0000-0000-00000D000000}"/>
    <cellStyle name="60% - Accent2" xfId="2391" builtinId="36" customBuiltin="1"/>
    <cellStyle name="60% - Accent2 2" xfId="1740" xr:uid="{00000000-0005-0000-0000-00000F000000}"/>
    <cellStyle name="60% - Accent3" xfId="2392" builtinId="40" customBuiltin="1"/>
    <cellStyle name="60% - Accent3 2" xfId="1741" xr:uid="{00000000-0005-0000-0000-000011000000}"/>
    <cellStyle name="60% - Accent4" xfId="2393" builtinId="44" customBuiltin="1"/>
    <cellStyle name="60% - Accent4 2" xfId="1742" xr:uid="{00000000-0005-0000-0000-000013000000}"/>
    <cellStyle name="60% - Accent5" xfId="2394" builtinId="48" customBuiltin="1"/>
    <cellStyle name="60% - Accent5 2" xfId="1743" xr:uid="{00000000-0005-0000-0000-000015000000}"/>
    <cellStyle name="60% - Accent6" xfId="2395" builtinId="52" customBuiltin="1"/>
    <cellStyle name="60% - Accent6 2" xfId="1744" xr:uid="{00000000-0005-0000-0000-000017000000}"/>
    <cellStyle name="Accent1" xfId="301" builtinId="29" customBuiltin="1"/>
    <cellStyle name="Accent2" xfId="304" builtinId="33" customBuiltin="1"/>
    <cellStyle name="Accent3" xfId="307" builtinId="37" customBuiltin="1"/>
    <cellStyle name="Accent4" xfId="310" builtinId="41" customBuiltin="1"/>
    <cellStyle name="Accent5" xfId="313" builtinId="45" customBuiltin="1"/>
    <cellStyle name="Accent6" xfId="316" builtinId="49" customBuiltin="1"/>
    <cellStyle name="Bad" xfId="291" builtinId="27" customBuiltin="1"/>
    <cellStyle name="Calculation" xfId="294" builtinId="22" customBuiltin="1"/>
    <cellStyle name="Check Cell" xfId="296" builtinId="23" customBuiltin="1"/>
    <cellStyle name="Comma" xfId="2396" builtinId="3"/>
    <cellStyle name="Comma 10" xfId="10" xr:uid="{00000000-0005-0000-0000-000022000000}"/>
    <cellStyle name="Comma 10 2" xfId="26" xr:uid="{00000000-0005-0000-0000-000023000000}"/>
    <cellStyle name="Comma 10 2 2" xfId="2364" xr:uid="{00000000-0005-0000-0000-000024000000}"/>
    <cellStyle name="Comma 10 3" xfId="1793" xr:uid="{00000000-0005-0000-0000-000025000000}"/>
    <cellStyle name="Comma 10 3 2" xfId="1934" xr:uid="{00000000-0005-0000-0000-000026000000}"/>
    <cellStyle name="Comma 10 4" xfId="1851" xr:uid="{00000000-0005-0000-0000-000027000000}"/>
    <cellStyle name="Comma 11" xfId="1972" xr:uid="{00000000-0005-0000-0000-000028000000}"/>
    <cellStyle name="Comma 14" xfId="25" xr:uid="{00000000-0005-0000-0000-000029000000}"/>
    <cellStyle name="Comma 14 2" xfId="1840" xr:uid="{00000000-0005-0000-0000-00002A000000}"/>
    <cellStyle name="Comma 2" xfId="11" xr:uid="{00000000-0005-0000-0000-00002B000000}"/>
    <cellStyle name="Comma 2 10" xfId="28" xr:uid="{00000000-0005-0000-0000-00002C000000}"/>
    <cellStyle name="Comma 2 10 2" xfId="1853" xr:uid="{00000000-0005-0000-0000-00002D000000}"/>
    <cellStyle name="Comma 2 10 2 2" xfId="277" xr:uid="{00000000-0005-0000-0000-00002E000000}"/>
    <cellStyle name="Comma 2 10 2 3" xfId="1993" xr:uid="{00000000-0005-0000-0000-00002F000000}"/>
    <cellStyle name="Comma 2 10 3" xfId="2176" xr:uid="{00000000-0005-0000-0000-000030000000}"/>
    <cellStyle name="Comma 2 11" xfId="29" xr:uid="{00000000-0005-0000-0000-000031000000}"/>
    <cellStyle name="Comma 2 11 2" xfId="1854" xr:uid="{00000000-0005-0000-0000-000032000000}"/>
    <cellStyle name="Comma 2 11 2 2" xfId="1994" xr:uid="{00000000-0005-0000-0000-000033000000}"/>
    <cellStyle name="Comma 2 11 3" xfId="2177" xr:uid="{00000000-0005-0000-0000-000034000000}"/>
    <cellStyle name="Comma 2 12" xfId="30" xr:uid="{00000000-0005-0000-0000-000035000000}"/>
    <cellStyle name="Comma 2 12 2" xfId="1855" xr:uid="{00000000-0005-0000-0000-000036000000}"/>
    <cellStyle name="Comma 2 12 2 2" xfId="1995" xr:uid="{00000000-0005-0000-0000-000037000000}"/>
    <cellStyle name="Comma 2 12 3" xfId="2178" xr:uid="{00000000-0005-0000-0000-000038000000}"/>
    <cellStyle name="Comma 2 13" xfId="31" xr:uid="{00000000-0005-0000-0000-000039000000}"/>
    <cellStyle name="Comma 2 13 2" xfId="1856" xr:uid="{00000000-0005-0000-0000-00003A000000}"/>
    <cellStyle name="Comma 2 13 2 2" xfId="1996" xr:uid="{00000000-0005-0000-0000-00003B000000}"/>
    <cellStyle name="Comma 2 13 3" xfId="2179" xr:uid="{00000000-0005-0000-0000-00003C000000}"/>
    <cellStyle name="Comma 2 14" xfId="32" xr:uid="{00000000-0005-0000-0000-00003D000000}"/>
    <cellStyle name="Comma 2 14 2" xfId="1857" xr:uid="{00000000-0005-0000-0000-00003E000000}"/>
    <cellStyle name="Comma 2 14 2 2" xfId="1997" xr:uid="{00000000-0005-0000-0000-00003F000000}"/>
    <cellStyle name="Comma 2 14 3" xfId="2180" xr:uid="{00000000-0005-0000-0000-000040000000}"/>
    <cellStyle name="Comma 2 15" xfId="33" xr:uid="{00000000-0005-0000-0000-000041000000}"/>
    <cellStyle name="Comma 2 15 2" xfId="1858" xr:uid="{00000000-0005-0000-0000-000042000000}"/>
    <cellStyle name="Comma 2 15 2 2" xfId="1998" xr:uid="{00000000-0005-0000-0000-000043000000}"/>
    <cellStyle name="Comma 2 15 3" xfId="2181" xr:uid="{00000000-0005-0000-0000-000044000000}"/>
    <cellStyle name="Comma 2 16" xfId="34" xr:uid="{00000000-0005-0000-0000-000045000000}"/>
    <cellStyle name="Comma 2 16 2" xfId="1859" xr:uid="{00000000-0005-0000-0000-000046000000}"/>
    <cellStyle name="Comma 2 16 2 2" xfId="1999" xr:uid="{00000000-0005-0000-0000-000047000000}"/>
    <cellStyle name="Comma 2 16 3" xfId="2182" xr:uid="{00000000-0005-0000-0000-000048000000}"/>
    <cellStyle name="Comma 2 17" xfId="35" xr:uid="{00000000-0005-0000-0000-000049000000}"/>
    <cellStyle name="Comma 2 17 2" xfId="1860" xr:uid="{00000000-0005-0000-0000-00004A000000}"/>
    <cellStyle name="Comma 2 17 2 2" xfId="2000" xr:uid="{00000000-0005-0000-0000-00004B000000}"/>
    <cellStyle name="Comma 2 17 3" xfId="2183" xr:uid="{00000000-0005-0000-0000-00004C000000}"/>
    <cellStyle name="Comma 2 18" xfId="36" xr:uid="{00000000-0005-0000-0000-00004D000000}"/>
    <cellStyle name="Comma 2 18 2" xfId="1861" xr:uid="{00000000-0005-0000-0000-00004E000000}"/>
    <cellStyle name="Comma 2 18 2 2" xfId="2001" xr:uid="{00000000-0005-0000-0000-00004F000000}"/>
    <cellStyle name="Comma 2 18 3" xfId="2184" xr:uid="{00000000-0005-0000-0000-000050000000}"/>
    <cellStyle name="Comma 2 19" xfId="37" xr:uid="{00000000-0005-0000-0000-000051000000}"/>
    <cellStyle name="Comma 2 19 2" xfId="1862" xr:uid="{00000000-0005-0000-0000-000052000000}"/>
    <cellStyle name="Comma 2 19 2 2" xfId="2002" xr:uid="{00000000-0005-0000-0000-000053000000}"/>
    <cellStyle name="Comma 2 19 3" xfId="2185" xr:uid="{00000000-0005-0000-0000-000054000000}"/>
    <cellStyle name="Comma 2 2" xfId="38" xr:uid="{00000000-0005-0000-0000-000055000000}"/>
    <cellStyle name="Comma 2 2 2" xfId="1863" xr:uid="{00000000-0005-0000-0000-000056000000}"/>
    <cellStyle name="Comma 2 2 2 2" xfId="2003" xr:uid="{00000000-0005-0000-0000-000057000000}"/>
    <cellStyle name="Comma 2 2 3" xfId="2186" xr:uid="{00000000-0005-0000-0000-000058000000}"/>
    <cellStyle name="Comma 2 20" xfId="39" xr:uid="{00000000-0005-0000-0000-000059000000}"/>
    <cellStyle name="Comma 2 20 2" xfId="1864" xr:uid="{00000000-0005-0000-0000-00005A000000}"/>
    <cellStyle name="Comma 2 20 2 2" xfId="2004" xr:uid="{00000000-0005-0000-0000-00005B000000}"/>
    <cellStyle name="Comma 2 20 3" xfId="2187" xr:uid="{00000000-0005-0000-0000-00005C000000}"/>
    <cellStyle name="Comma 2 21" xfId="40" xr:uid="{00000000-0005-0000-0000-00005D000000}"/>
    <cellStyle name="Comma 2 21 2" xfId="1865" xr:uid="{00000000-0005-0000-0000-00005E000000}"/>
    <cellStyle name="Comma 2 21 2 2" xfId="2005" xr:uid="{00000000-0005-0000-0000-00005F000000}"/>
    <cellStyle name="Comma 2 21 3" xfId="2188" xr:uid="{00000000-0005-0000-0000-000060000000}"/>
    <cellStyle name="Comma 2 22" xfId="41" xr:uid="{00000000-0005-0000-0000-000061000000}"/>
    <cellStyle name="Comma 2 22 2" xfId="1866" xr:uid="{00000000-0005-0000-0000-000062000000}"/>
    <cellStyle name="Comma 2 22 2 2" xfId="2006" xr:uid="{00000000-0005-0000-0000-000063000000}"/>
    <cellStyle name="Comma 2 22 3" xfId="2189" xr:uid="{00000000-0005-0000-0000-000064000000}"/>
    <cellStyle name="Comma 2 23" xfId="42" xr:uid="{00000000-0005-0000-0000-000065000000}"/>
    <cellStyle name="Comma 2 23 2" xfId="1867" xr:uid="{00000000-0005-0000-0000-000066000000}"/>
    <cellStyle name="Comma 2 23 2 2" xfId="2007" xr:uid="{00000000-0005-0000-0000-000067000000}"/>
    <cellStyle name="Comma 2 23 3" xfId="2190" xr:uid="{00000000-0005-0000-0000-000068000000}"/>
    <cellStyle name="Comma 2 24" xfId="43" xr:uid="{00000000-0005-0000-0000-000069000000}"/>
    <cellStyle name="Comma 2 24 2" xfId="1868" xr:uid="{00000000-0005-0000-0000-00006A000000}"/>
    <cellStyle name="Comma 2 24 2 2" xfId="2008" xr:uid="{00000000-0005-0000-0000-00006B000000}"/>
    <cellStyle name="Comma 2 24 3" xfId="2191" xr:uid="{00000000-0005-0000-0000-00006C000000}"/>
    <cellStyle name="Comma 2 25" xfId="44" xr:uid="{00000000-0005-0000-0000-00006D000000}"/>
    <cellStyle name="Comma 2 25 2" xfId="1869" xr:uid="{00000000-0005-0000-0000-00006E000000}"/>
    <cellStyle name="Comma 2 25 2 2" xfId="2009" xr:uid="{00000000-0005-0000-0000-00006F000000}"/>
    <cellStyle name="Comma 2 25 3" xfId="2192" xr:uid="{00000000-0005-0000-0000-000070000000}"/>
    <cellStyle name="Comma 2 26" xfId="45" xr:uid="{00000000-0005-0000-0000-000071000000}"/>
    <cellStyle name="Comma 2 26 2" xfId="1870" xr:uid="{00000000-0005-0000-0000-000072000000}"/>
    <cellStyle name="Comma 2 26 2 2" xfId="2010" xr:uid="{00000000-0005-0000-0000-000073000000}"/>
    <cellStyle name="Comma 2 26 3" xfId="2193" xr:uid="{00000000-0005-0000-0000-000074000000}"/>
    <cellStyle name="Comma 2 27" xfId="46" xr:uid="{00000000-0005-0000-0000-000075000000}"/>
    <cellStyle name="Comma 2 27 2" xfId="1871" xr:uid="{00000000-0005-0000-0000-000076000000}"/>
    <cellStyle name="Comma 2 27 2 2" xfId="2011" xr:uid="{00000000-0005-0000-0000-000077000000}"/>
    <cellStyle name="Comma 2 27 3" xfId="2194" xr:uid="{00000000-0005-0000-0000-000078000000}"/>
    <cellStyle name="Comma 2 28" xfId="47" xr:uid="{00000000-0005-0000-0000-000079000000}"/>
    <cellStyle name="Comma 2 28 2" xfId="1872" xr:uid="{00000000-0005-0000-0000-00007A000000}"/>
    <cellStyle name="Comma 2 28 2 2" xfId="2012" xr:uid="{00000000-0005-0000-0000-00007B000000}"/>
    <cellStyle name="Comma 2 28 3" xfId="2195" xr:uid="{00000000-0005-0000-0000-00007C000000}"/>
    <cellStyle name="Comma 2 29" xfId="48" xr:uid="{00000000-0005-0000-0000-00007D000000}"/>
    <cellStyle name="Comma 2 29 2" xfId="1873" xr:uid="{00000000-0005-0000-0000-00007E000000}"/>
    <cellStyle name="Comma 2 29 2 2" xfId="2013" xr:uid="{00000000-0005-0000-0000-00007F000000}"/>
    <cellStyle name="Comma 2 29 3" xfId="1969" xr:uid="{00000000-0005-0000-0000-000080000000}"/>
    <cellStyle name="Comma 2 29 3 2" xfId="2196" xr:uid="{00000000-0005-0000-0000-000081000000}"/>
    <cellStyle name="Comma 2 3" xfId="49" xr:uid="{00000000-0005-0000-0000-000082000000}"/>
    <cellStyle name="Comma 2 3 2" xfId="1874" xr:uid="{00000000-0005-0000-0000-000083000000}"/>
    <cellStyle name="Comma 2 3 2 2" xfId="2014" xr:uid="{00000000-0005-0000-0000-000084000000}"/>
    <cellStyle name="Comma 2 3 3" xfId="2197" xr:uid="{00000000-0005-0000-0000-000085000000}"/>
    <cellStyle name="Comma 2 30" xfId="50" xr:uid="{00000000-0005-0000-0000-000086000000}"/>
    <cellStyle name="Comma 2 30 2" xfId="1875" xr:uid="{00000000-0005-0000-0000-000087000000}"/>
    <cellStyle name="Comma 2 30 2 2" xfId="2015" xr:uid="{00000000-0005-0000-0000-000088000000}"/>
    <cellStyle name="Comma 2 30 3" xfId="2198" xr:uid="{00000000-0005-0000-0000-000089000000}"/>
    <cellStyle name="Comma 2 31" xfId="51" xr:uid="{00000000-0005-0000-0000-00008A000000}"/>
    <cellStyle name="Comma 2 31 2" xfId="1876" xr:uid="{00000000-0005-0000-0000-00008B000000}"/>
    <cellStyle name="Comma 2 31 2 2" xfId="2016" xr:uid="{00000000-0005-0000-0000-00008C000000}"/>
    <cellStyle name="Comma 2 31 3" xfId="2199" xr:uid="{00000000-0005-0000-0000-00008D000000}"/>
    <cellStyle name="Comma 2 32" xfId="52" xr:uid="{00000000-0005-0000-0000-00008E000000}"/>
    <cellStyle name="Comma 2 32 2" xfId="1877" xr:uid="{00000000-0005-0000-0000-00008F000000}"/>
    <cellStyle name="Comma 2 32 2 2" xfId="2017" xr:uid="{00000000-0005-0000-0000-000090000000}"/>
    <cellStyle name="Comma 2 32 3" xfId="2200" xr:uid="{00000000-0005-0000-0000-000091000000}"/>
    <cellStyle name="Comma 2 33" xfId="53" xr:uid="{00000000-0005-0000-0000-000092000000}"/>
    <cellStyle name="Comma 2 33 2" xfId="1878" xr:uid="{00000000-0005-0000-0000-000093000000}"/>
    <cellStyle name="Comma 2 33 2 2" xfId="2018" xr:uid="{00000000-0005-0000-0000-000094000000}"/>
    <cellStyle name="Comma 2 33 3" xfId="2201" xr:uid="{00000000-0005-0000-0000-000095000000}"/>
    <cellStyle name="Comma 2 34" xfId="54" xr:uid="{00000000-0005-0000-0000-000096000000}"/>
    <cellStyle name="Comma 2 34 2" xfId="1879" xr:uid="{00000000-0005-0000-0000-000097000000}"/>
    <cellStyle name="Comma 2 34 2 2" xfId="2019" xr:uid="{00000000-0005-0000-0000-000098000000}"/>
    <cellStyle name="Comma 2 34 3" xfId="2202" xr:uid="{00000000-0005-0000-0000-000099000000}"/>
    <cellStyle name="Comma 2 35" xfId="55" xr:uid="{00000000-0005-0000-0000-00009A000000}"/>
    <cellStyle name="Comma 2 35 2" xfId="1880" xr:uid="{00000000-0005-0000-0000-00009B000000}"/>
    <cellStyle name="Comma 2 35 2 2" xfId="2020" xr:uid="{00000000-0005-0000-0000-00009C000000}"/>
    <cellStyle name="Comma 2 35 3" xfId="2203" xr:uid="{00000000-0005-0000-0000-00009D000000}"/>
    <cellStyle name="Comma 2 36" xfId="56" xr:uid="{00000000-0005-0000-0000-00009E000000}"/>
    <cellStyle name="Comma 2 36 2" xfId="1881" xr:uid="{00000000-0005-0000-0000-00009F000000}"/>
    <cellStyle name="Comma 2 36 2 2" xfId="2021" xr:uid="{00000000-0005-0000-0000-0000A0000000}"/>
    <cellStyle name="Comma 2 36 3" xfId="2204" xr:uid="{00000000-0005-0000-0000-0000A1000000}"/>
    <cellStyle name="Comma 2 37" xfId="57" xr:uid="{00000000-0005-0000-0000-0000A2000000}"/>
    <cellStyle name="Comma 2 37 2" xfId="1882" xr:uid="{00000000-0005-0000-0000-0000A3000000}"/>
    <cellStyle name="Comma 2 37 2 2" xfId="2022" xr:uid="{00000000-0005-0000-0000-0000A4000000}"/>
    <cellStyle name="Comma 2 37 3" xfId="2205" xr:uid="{00000000-0005-0000-0000-0000A5000000}"/>
    <cellStyle name="Comma 2 38" xfId="58" xr:uid="{00000000-0005-0000-0000-0000A6000000}"/>
    <cellStyle name="Comma 2 38 2" xfId="1883" xr:uid="{00000000-0005-0000-0000-0000A7000000}"/>
    <cellStyle name="Comma 2 38 2 2" xfId="2023" xr:uid="{00000000-0005-0000-0000-0000A8000000}"/>
    <cellStyle name="Comma 2 38 3" xfId="2206" xr:uid="{00000000-0005-0000-0000-0000A9000000}"/>
    <cellStyle name="Comma 2 39" xfId="59" xr:uid="{00000000-0005-0000-0000-0000AA000000}"/>
    <cellStyle name="Comma 2 39 2" xfId="1884" xr:uid="{00000000-0005-0000-0000-0000AB000000}"/>
    <cellStyle name="Comma 2 39 2 2" xfId="2024" xr:uid="{00000000-0005-0000-0000-0000AC000000}"/>
    <cellStyle name="Comma 2 39 3" xfId="2207" xr:uid="{00000000-0005-0000-0000-0000AD000000}"/>
    <cellStyle name="Comma 2 4" xfId="60" xr:uid="{00000000-0005-0000-0000-0000AE000000}"/>
    <cellStyle name="Comma 2 4 2" xfId="1885" xr:uid="{00000000-0005-0000-0000-0000AF000000}"/>
    <cellStyle name="Comma 2 4 2 2" xfId="2025" xr:uid="{00000000-0005-0000-0000-0000B0000000}"/>
    <cellStyle name="Comma 2 4 3" xfId="2208" xr:uid="{00000000-0005-0000-0000-0000B1000000}"/>
    <cellStyle name="Comma 2 40" xfId="61" xr:uid="{00000000-0005-0000-0000-0000B2000000}"/>
    <cellStyle name="Comma 2 40 2" xfId="1886" xr:uid="{00000000-0005-0000-0000-0000B3000000}"/>
    <cellStyle name="Comma 2 40 2 2" xfId="2026" xr:uid="{00000000-0005-0000-0000-0000B4000000}"/>
    <cellStyle name="Comma 2 40 3" xfId="2209" xr:uid="{00000000-0005-0000-0000-0000B5000000}"/>
    <cellStyle name="Comma 2 41" xfId="62" xr:uid="{00000000-0005-0000-0000-0000B6000000}"/>
    <cellStyle name="Comma 2 41 2" xfId="1887" xr:uid="{00000000-0005-0000-0000-0000B7000000}"/>
    <cellStyle name="Comma 2 41 2 2" xfId="2027" xr:uid="{00000000-0005-0000-0000-0000B8000000}"/>
    <cellStyle name="Comma 2 41 3" xfId="2210" xr:uid="{00000000-0005-0000-0000-0000B9000000}"/>
    <cellStyle name="Comma 2 42" xfId="63" xr:uid="{00000000-0005-0000-0000-0000BA000000}"/>
    <cellStyle name="Comma 2 42 2" xfId="1888" xr:uid="{00000000-0005-0000-0000-0000BB000000}"/>
    <cellStyle name="Comma 2 42 2 2" xfId="2028" xr:uid="{00000000-0005-0000-0000-0000BC000000}"/>
    <cellStyle name="Comma 2 42 3" xfId="2211" xr:uid="{00000000-0005-0000-0000-0000BD000000}"/>
    <cellStyle name="Comma 2 43" xfId="64" xr:uid="{00000000-0005-0000-0000-0000BE000000}"/>
    <cellStyle name="Comma 2 43 2" xfId="1889" xr:uid="{00000000-0005-0000-0000-0000BF000000}"/>
    <cellStyle name="Comma 2 43 2 2" xfId="2029" xr:uid="{00000000-0005-0000-0000-0000C0000000}"/>
    <cellStyle name="Comma 2 43 3" xfId="2212" xr:uid="{00000000-0005-0000-0000-0000C1000000}"/>
    <cellStyle name="Comma 2 44" xfId="65" xr:uid="{00000000-0005-0000-0000-0000C2000000}"/>
    <cellStyle name="Comma 2 44 2" xfId="1890" xr:uid="{00000000-0005-0000-0000-0000C3000000}"/>
    <cellStyle name="Comma 2 44 2 2" xfId="2030" xr:uid="{00000000-0005-0000-0000-0000C4000000}"/>
    <cellStyle name="Comma 2 44 3" xfId="2213" xr:uid="{00000000-0005-0000-0000-0000C5000000}"/>
    <cellStyle name="Comma 2 45" xfId="66" xr:uid="{00000000-0005-0000-0000-0000C6000000}"/>
    <cellStyle name="Comma 2 45 2" xfId="1891" xr:uid="{00000000-0005-0000-0000-0000C7000000}"/>
    <cellStyle name="Comma 2 45 2 2" xfId="2031" xr:uid="{00000000-0005-0000-0000-0000C8000000}"/>
    <cellStyle name="Comma 2 45 3" xfId="2214" xr:uid="{00000000-0005-0000-0000-0000C9000000}"/>
    <cellStyle name="Comma 2 46" xfId="67" xr:uid="{00000000-0005-0000-0000-0000CA000000}"/>
    <cellStyle name="Comma 2 46 2" xfId="1892" xr:uid="{00000000-0005-0000-0000-0000CB000000}"/>
    <cellStyle name="Comma 2 46 2 2" xfId="2032" xr:uid="{00000000-0005-0000-0000-0000CC000000}"/>
    <cellStyle name="Comma 2 46 3" xfId="2215" xr:uid="{00000000-0005-0000-0000-0000CD000000}"/>
    <cellStyle name="Comma 2 47" xfId="68" xr:uid="{00000000-0005-0000-0000-0000CE000000}"/>
    <cellStyle name="Comma 2 47 2" xfId="1893" xr:uid="{00000000-0005-0000-0000-0000CF000000}"/>
    <cellStyle name="Comma 2 47 2 2" xfId="2033" xr:uid="{00000000-0005-0000-0000-0000D0000000}"/>
    <cellStyle name="Comma 2 47 3" xfId="2216" xr:uid="{00000000-0005-0000-0000-0000D1000000}"/>
    <cellStyle name="Comma 2 48" xfId="69" xr:uid="{00000000-0005-0000-0000-0000D2000000}"/>
    <cellStyle name="Comma 2 48 2" xfId="1894" xr:uid="{00000000-0005-0000-0000-0000D3000000}"/>
    <cellStyle name="Comma 2 48 2 2" xfId="2034" xr:uid="{00000000-0005-0000-0000-0000D4000000}"/>
    <cellStyle name="Comma 2 48 3" xfId="2217" xr:uid="{00000000-0005-0000-0000-0000D5000000}"/>
    <cellStyle name="Comma 2 49" xfId="70" xr:uid="{00000000-0005-0000-0000-0000D6000000}"/>
    <cellStyle name="Comma 2 49 2" xfId="1895" xr:uid="{00000000-0005-0000-0000-0000D7000000}"/>
    <cellStyle name="Comma 2 49 2 2" xfId="2035" xr:uid="{00000000-0005-0000-0000-0000D8000000}"/>
    <cellStyle name="Comma 2 49 3" xfId="2218" xr:uid="{00000000-0005-0000-0000-0000D9000000}"/>
    <cellStyle name="Comma 2 5" xfId="71" xr:uid="{00000000-0005-0000-0000-0000DA000000}"/>
    <cellStyle name="Comma 2 5 2" xfId="1896" xr:uid="{00000000-0005-0000-0000-0000DB000000}"/>
    <cellStyle name="Comma 2 5 2 2" xfId="2036" xr:uid="{00000000-0005-0000-0000-0000DC000000}"/>
    <cellStyle name="Comma 2 5 3" xfId="2219" xr:uid="{00000000-0005-0000-0000-0000DD000000}"/>
    <cellStyle name="Comma 2 50" xfId="72" xr:uid="{00000000-0005-0000-0000-0000DE000000}"/>
    <cellStyle name="Comma 2 50 2" xfId="1897" xr:uid="{00000000-0005-0000-0000-0000DF000000}"/>
    <cellStyle name="Comma 2 50 2 2" xfId="2037" xr:uid="{00000000-0005-0000-0000-0000E0000000}"/>
    <cellStyle name="Comma 2 50 3" xfId="2220" xr:uid="{00000000-0005-0000-0000-0000E1000000}"/>
    <cellStyle name="Comma 2 51" xfId="73" xr:uid="{00000000-0005-0000-0000-0000E2000000}"/>
    <cellStyle name="Comma 2 51 2" xfId="1898" xr:uid="{00000000-0005-0000-0000-0000E3000000}"/>
    <cellStyle name="Comma 2 51 2 2" xfId="2038" xr:uid="{00000000-0005-0000-0000-0000E4000000}"/>
    <cellStyle name="Comma 2 51 3" xfId="2221" xr:uid="{00000000-0005-0000-0000-0000E5000000}"/>
    <cellStyle name="Comma 2 52" xfId="74" xr:uid="{00000000-0005-0000-0000-0000E6000000}"/>
    <cellStyle name="Comma 2 52 2" xfId="1899" xr:uid="{00000000-0005-0000-0000-0000E7000000}"/>
    <cellStyle name="Comma 2 52 2 2" xfId="2039" xr:uid="{00000000-0005-0000-0000-0000E8000000}"/>
    <cellStyle name="Comma 2 52 3" xfId="2222" xr:uid="{00000000-0005-0000-0000-0000E9000000}"/>
    <cellStyle name="Comma 2 53" xfId="75" xr:uid="{00000000-0005-0000-0000-0000EA000000}"/>
    <cellStyle name="Comma 2 53 2" xfId="1900" xr:uid="{00000000-0005-0000-0000-0000EB000000}"/>
    <cellStyle name="Comma 2 53 2 2" xfId="2040" xr:uid="{00000000-0005-0000-0000-0000EC000000}"/>
    <cellStyle name="Comma 2 53 3" xfId="2223" xr:uid="{00000000-0005-0000-0000-0000ED000000}"/>
    <cellStyle name="Comma 2 54" xfId="76" xr:uid="{00000000-0005-0000-0000-0000EE000000}"/>
    <cellStyle name="Comma 2 54 2" xfId="1901" xr:uid="{00000000-0005-0000-0000-0000EF000000}"/>
    <cellStyle name="Comma 2 54 2 2" xfId="2041" xr:uid="{00000000-0005-0000-0000-0000F0000000}"/>
    <cellStyle name="Comma 2 54 3" xfId="2224" xr:uid="{00000000-0005-0000-0000-0000F1000000}"/>
    <cellStyle name="Comma 2 55" xfId="77" xr:uid="{00000000-0005-0000-0000-0000F2000000}"/>
    <cellStyle name="Comma 2 55 2" xfId="1902" xr:uid="{00000000-0005-0000-0000-0000F3000000}"/>
    <cellStyle name="Comma 2 55 2 2" xfId="2042" xr:uid="{00000000-0005-0000-0000-0000F4000000}"/>
    <cellStyle name="Comma 2 55 3" xfId="2225" xr:uid="{00000000-0005-0000-0000-0000F5000000}"/>
    <cellStyle name="Comma 2 56" xfId="78" xr:uid="{00000000-0005-0000-0000-0000F6000000}"/>
    <cellStyle name="Comma 2 56 2" xfId="1903" xr:uid="{00000000-0005-0000-0000-0000F7000000}"/>
    <cellStyle name="Comma 2 56 2 2" xfId="2043" xr:uid="{00000000-0005-0000-0000-0000F8000000}"/>
    <cellStyle name="Comma 2 56 3" xfId="2226" xr:uid="{00000000-0005-0000-0000-0000F9000000}"/>
    <cellStyle name="Comma 2 57" xfId="79" xr:uid="{00000000-0005-0000-0000-0000FA000000}"/>
    <cellStyle name="Comma 2 57 2" xfId="1904" xr:uid="{00000000-0005-0000-0000-0000FB000000}"/>
    <cellStyle name="Comma 2 57 2 2" xfId="2044" xr:uid="{00000000-0005-0000-0000-0000FC000000}"/>
    <cellStyle name="Comma 2 57 3" xfId="2227" xr:uid="{00000000-0005-0000-0000-0000FD000000}"/>
    <cellStyle name="Comma 2 58" xfId="80" xr:uid="{00000000-0005-0000-0000-0000FE000000}"/>
    <cellStyle name="Comma 2 58 2" xfId="1905" xr:uid="{00000000-0005-0000-0000-0000FF000000}"/>
    <cellStyle name="Comma 2 58 2 2" xfId="2045" xr:uid="{00000000-0005-0000-0000-000000010000}"/>
    <cellStyle name="Comma 2 58 3" xfId="2228" xr:uid="{00000000-0005-0000-0000-000001010000}"/>
    <cellStyle name="Comma 2 59" xfId="81" xr:uid="{00000000-0005-0000-0000-000002010000}"/>
    <cellStyle name="Comma 2 59 2" xfId="1906" xr:uid="{00000000-0005-0000-0000-000003010000}"/>
    <cellStyle name="Comma 2 59 2 2" xfId="2046" xr:uid="{00000000-0005-0000-0000-000004010000}"/>
    <cellStyle name="Comma 2 59 3" xfId="2229" xr:uid="{00000000-0005-0000-0000-000005010000}"/>
    <cellStyle name="Comma 2 6" xfId="82" xr:uid="{00000000-0005-0000-0000-000006010000}"/>
    <cellStyle name="Comma 2 6 2" xfId="1907" xr:uid="{00000000-0005-0000-0000-000007010000}"/>
    <cellStyle name="Comma 2 6 2 2" xfId="2047" xr:uid="{00000000-0005-0000-0000-000008010000}"/>
    <cellStyle name="Comma 2 6 3" xfId="2230" xr:uid="{00000000-0005-0000-0000-000009010000}"/>
    <cellStyle name="Comma 2 60" xfId="83" xr:uid="{00000000-0005-0000-0000-00000A010000}"/>
    <cellStyle name="Comma 2 60 2" xfId="1908" xr:uid="{00000000-0005-0000-0000-00000B010000}"/>
    <cellStyle name="Comma 2 60 2 2" xfId="2048" xr:uid="{00000000-0005-0000-0000-00000C010000}"/>
    <cellStyle name="Comma 2 60 3" xfId="2231" xr:uid="{00000000-0005-0000-0000-00000D010000}"/>
    <cellStyle name="Comma 2 61" xfId="84" xr:uid="{00000000-0005-0000-0000-00000E010000}"/>
    <cellStyle name="Comma 2 61 2" xfId="1909" xr:uid="{00000000-0005-0000-0000-00000F010000}"/>
    <cellStyle name="Comma 2 61 2 2" xfId="2049" xr:uid="{00000000-0005-0000-0000-000010010000}"/>
    <cellStyle name="Comma 2 61 3" xfId="2232" xr:uid="{00000000-0005-0000-0000-000011010000}"/>
    <cellStyle name="Comma 2 62" xfId="85" xr:uid="{00000000-0005-0000-0000-000012010000}"/>
    <cellStyle name="Comma 2 62 2" xfId="1910" xr:uid="{00000000-0005-0000-0000-000013010000}"/>
    <cellStyle name="Comma 2 62 2 2" xfId="2050" xr:uid="{00000000-0005-0000-0000-000014010000}"/>
    <cellStyle name="Comma 2 62 3" xfId="2233" xr:uid="{00000000-0005-0000-0000-000015010000}"/>
    <cellStyle name="Comma 2 63" xfId="86" xr:uid="{00000000-0005-0000-0000-000016010000}"/>
    <cellStyle name="Comma 2 63 2" xfId="1911" xr:uid="{00000000-0005-0000-0000-000017010000}"/>
    <cellStyle name="Comma 2 63 2 2" xfId="2051" xr:uid="{00000000-0005-0000-0000-000018010000}"/>
    <cellStyle name="Comma 2 63 3" xfId="2234" xr:uid="{00000000-0005-0000-0000-000019010000}"/>
    <cellStyle name="Comma 2 64" xfId="87" xr:uid="{00000000-0005-0000-0000-00001A010000}"/>
    <cellStyle name="Comma 2 64 2" xfId="1912" xr:uid="{00000000-0005-0000-0000-00001B010000}"/>
    <cellStyle name="Comma 2 64 2 2" xfId="2052" xr:uid="{00000000-0005-0000-0000-00001C010000}"/>
    <cellStyle name="Comma 2 64 3" xfId="2235" xr:uid="{00000000-0005-0000-0000-00001D010000}"/>
    <cellStyle name="Comma 2 65" xfId="88" xr:uid="{00000000-0005-0000-0000-00001E010000}"/>
    <cellStyle name="Comma 2 65 2" xfId="1913" xr:uid="{00000000-0005-0000-0000-00001F010000}"/>
    <cellStyle name="Comma 2 65 2 2" xfId="2053" xr:uid="{00000000-0005-0000-0000-000020010000}"/>
    <cellStyle name="Comma 2 65 3" xfId="2236" xr:uid="{00000000-0005-0000-0000-000021010000}"/>
    <cellStyle name="Comma 2 66" xfId="89" xr:uid="{00000000-0005-0000-0000-000022010000}"/>
    <cellStyle name="Comma 2 66 2" xfId="1914" xr:uid="{00000000-0005-0000-0000-000023010000}"/>
    <cellStyle name="Comma 2 66 2 2" xfId="2054" xr:uid="{00000000-0005-0000-0000-000024010000}"/>
    <cellStyle name="Comma 2 66 3" xfId="2237" xr:uid="{00000000-0005-0000-0000-000025010000}"/>
    <cellStyle name="Comma 2 67" xfId="90" xr:uid="{00000000-0005-0000-0000-000026010000}"/>
    <cellStyle name="Comma 2 67 2" xfId="1915" xr:uid="{00000000-0005-0000-0000-000027010000}"/>
    <cellStyle name="Comma 2 67 2 2" xfId="2055" xr:uid="{00000000-0005-0000-0000-000028010000}"/>
    <cellStyle name="Comma 2 67 3" xfId="2238" xr:uid="{00000000-0005-0000-0000-000029010000}"/>
    <cellStyle name="Comma 2 68" xfId="91" xr:uid="{00000000-0005-0000-0000-00002A010000}"/>
    <cellStyle name="Comma 2 68 2" xfId="1916" xr:uid="{00000000-0005-0000-0000-00002B010000}"/>
    <cellStyle name="Comma 2 68 2 2" xfId="2056" xr:uid="{00000000-0005-0000-0000-00002C010000}"/>
    <cellStyle name="Comma 2 68 3" xfId="2239" xr:uid="{00000000-0005-0000-0000-00002D010000}"/>
    <cellStyle name="Comma 2 69" xfId="92" xr:uid="{00000000-0005-0000-0000-00002E010000}"/>
    <cellStyle name="Comma 2 69 2" xfId="1917" xr:uid="{00000000-0005-0000-0000-00002F010000}"/>
    <cellStyle name="Comma 2 69 2 2" xfId="2057" xr:uid="{00000000-0005-0000-0000-000030010000}"/>
    <cellStyle name="Comma 2 69 3" xfId="2240" xr:uid="{00000000-0005-0000-0000-000031010000}"/>
    <cellStyle name="Comma 2 7" xfId="93" xr:uid="{00000000-0005-0000-0000-000032010000}"/>
    <cellStyle name="Comma 2 7 2" xfId="1918" xr:uid="{00000000-0005-0000-0000-000033010000}"/>
    <cellStyle name="Comma 2 7 2 2" xfId="2058" xr:uid="{00000000-0005-0000-0000-000034010000}"/>
    <cellStyle name="Comma 2 7 3" xfId="1979" xr:uid="{00000000-0005-0000-0000-000035010000}"/>
    <cellStyle name="Comma 2 7 3 2" xfId="2241" xr:uid="{00000000-0005-0000-0000-000036010000}"/>
    <cellStyle name="Comma 2 70" xfId="94" xr:uid="{00000000-0005-0000-0000-000037010000}"/>
    <cellStyle name="Comma 2 70 2" xfId="1919" xr:uid="{00000000-0005-0000-0000-000038010000}"/>
    <cellStyle name="Comma 2 70 2 2" xfId="2059" xr:uid="{00000000-0005-0000-0000-000039010000}"/>
    <cellStyle name="Comma 2 70 3" xfId="2242" xr:uid="{00000000-0005-0000-0000-00003A010000}"/>
    <cellStyle name="Comma 2 71" xfId="95" xr:uid="{00000000-0005-0000-0000-00003B010000}"/>
    <cellStyle name="Comma 2 71 2" xfId="1920" xr:uid="{00000000-0005-0000-0000-00003C010000}"/>
    <cellStyle name="Comma 2 71 2 2" xfId="2060" xr:uid="{00000000-0005-0000-0000-00003D010000}"/>
    <cellStyle name="Comma 2 71 3" xfId="2243" xr:uid="{00000000-0005-0000-0000-00003E010000}"/>
    <cellStyle name="Comma 2 72" xfId="96" xr:uid="{00000000-0005-0000-0000-00003F010000}"/>
    <cellStyle name="Comma 2 72 2" xfId="1921" xr:uid="{00000000-0005-0000-0000-000040010000}"/>
    <cellStyle name="Comma 2 72 2 2" xfId="2061" xr:uid="{00000000-0005-0000-0000-000041010000}"/>
    <cellStyle name="Comma 2 72 3" xfId="2244" xr:uid="{00000000-0005-0000-0000-000042010000}"/>
    <cellStyle name="Comma 2 73" xfId="97" xr:uid="{00000000-0005-0000-0000-000043010000}"/>
    <cellStyle name="Comma 2 73 2" xfId="1922" xr:uid="{00000000-0005-0000-0000-000044010000}"/>
    <cellStyle name="Comma 2 73 2 2" xfId="2062" xr:uid="{00000000-0005-0000-0000-000045010000}"/>
    <cellStyle name="Comma 2 73 3" xfId="2245" xr:uid="{00000000-0005-0000-0000-000046010000}"/>
    <cellStyle name="Comma 2 74" xfId="98" xr:uid="{00000000-0005-0000-0000-000047010000}"/>
    <cellStyle name="Comma 2 74 2" xfId="1923" xr:uid="{00000000-0005-0000-0000-000048010000}"/>
    <cellStyle name="Comma 2 74 2 2" xfId="2063" xr:uid="{00000000-0005-0000-0000-000049010000}"/>
    <cellStyle name="Comma 2 74 3" xfId="2246" xr:uid="{00000000-0005-0000-0000-00004A010000}"/>
    <cellStyle name="Comma 2 75" xfId="99" xr:uid="{00000000-0005-0000-0000-00004B010000}"/>
    <cellStyle name="Comma 2 75 2" xfId="1924" xr:uid="{00000000-0005-0000-0000-00004C010000}"/>
    <cellStyle name="Comma 2 75 2 2" xfId="2064" xr:uid="{00000000-0005-0000-0000-00004D010000}"/>
    <cellStyle name="Comma 2 75 3" xfId="2247" xr:uid="{00000000-0005-0000-0000-00004E010000}"/>
    <cellStyle name="Comma 2 76" xfId="100" xr:uid="{00000000-0005-0000-0000-00004F010000}"/>
    <cellStyle name="Comma 2 76 2" xfId="1925" xr:uid="{00000000-0005-0000-0000-000050010000}"/>
    <cellStyle name="Comma 2 76 2 2" xfId="2065" xr:uid="{00000000-0005-0000-0000-000051010000}"/>
    <cellStyle name="Comma 2 76 3" xfId="2248" xr:uid="{00000000-0005-0000-0000-000052010000}"/>
    <cellStyle name="Comma 2 77" xfId="101" xr:uid="{00000000-0005-0000-0000-000053010000}"/>
    <cellStyle name="Comma 2 77 2" xfId="1926" xr:uid="{00000000-0005-0000-0000-000054010000}"/>
    <cellStyle name="Comma 2 77 2 2" xfId="2066" xr:uid="{00000000-0005-0000-0000-000055010000}"/>
    <cellStyle name="Comma 2 77 3" xfId="2249" xr:uid="{00000000-0005-0000-0000-000056010000}"/>
    <cellStyle name="Comma 2 78" xfId="102" xr:uid="{00000000-0005-0000-0000-000057010000}"/>
    <cellStyle name="Comma 2 78 2" xfId="1927" xr:uid="{00000000-0005-0000-0000-000058010000}"/>
    <cellStyle name="Comma 2 78 2 2" xfId="2067" xr:uid="{00000000-0005-0000-0000-000059010000}"/>
    <cellStyle name="Comma 2 78 3" xfId="2250" xr:uid="{00000000-0005-0000-0000-00005A010000}"/>
    <cellStyle name="Comma 2 79" xfId="103" xr:uid="{00000000-0005-0000-0000-00005B010000}"/>
    <cellStyle name="Comma 2 79 2" xfId="1928" xr:uid="{00000000-0005-0000-0000-00005C010000}"/>
    <cellStyle name="Comma 2 79 2 2" xfId="2068" xr:uid="{00000000-0005-0000-0000-00005D010000}"/>
    <cellStyle name="Comma 2 79 3" xfId="2251" xr:uid="{00000000-0005-0000-0000-00005E010000}"/>
    <cellStyle name="Comma 2 8" xfId="104" xr:uid="{00000000-0005-0000-0000-00005F010000}"/>
    <cellStyle name="Comma 2 8 2" xfId="1929" xr:uid="{00000000-0005-0000-0000-000060010000}"/>
    <cellStyle name="Comma 2 8 2 2" xfId="2069" xr:uid="{00000000-0005-0000-0000-000061010000}"/>
    <cellStyle name="Comma 2 8 3" xfId="2252" xr:uid="{00000000-0005-0000-0000-000062010000}"/>
    <cellStyle name="Comma 2 80" xfId="273" xr:uid="{00000000-0005-0000-0000-000063010000}"/>
    <cellStyle name="Comma 2 80 2" xfId="1852" xr:uid="{00000000-0005-0000-0000-000064010000}"/>
    <cellStyle name="Comma 2 80 3" xfId="1747" xr:uid="{00000000-0005-0000-0000-000065010000}"/>
    <cellStyle name="Comma 2 81" xfId="1843" xr:uid="{00000000-0005-0000-0000-000066010000}"/>
    <cellStyle name="Comma 2 81 2" xfId="2175" xr:uid="{00000000-0005-0000-0000-000067010000}"/>
    <cellStyle name="Comma 2 9" xfId="105" xr:uid="{00000000-0005-0000-0000-000068010000}"/>
    <cellStyle name="Comma 2 9 2" xfId="1930" xr:uid="{00000000-0005-0000-0000-000069010000}"/>
    <cellStyle name="Comma 2 9 2 2" xfId="2070" xr:uid="{00000000-0005-0000-0000-00006A010000}"/>
    <cellStyle name="Comma 2 9 3" xfId="2253" xr:uid="{00000000-0005-0000-0000-00006B010000}"/>
    <cellStyle name="Comma 20" xfId="1971" xr:uid="{00000000-0005-0000-0000-00006C010000}"/>
    <cellStyle name="Comma 21 2 2" xfId="1959" xr:uid="{00000000-0005-0000-0000-00006D010000}"/>
    <cellStyle name="Comma 22 4" xfId="1957" xr:uid="{00000000-0005-0000-0000-00006E010000}"/>
    <cellStyle name="Comma 23" xfId="1844" xr:uid="{00000000-0005-0000-0000-00006F010000}"/>
    <cellStyle name="Comma 24" xfId="282" xr:uid="{00000000-0005-0000-0000-000070010000}"/>
    <cellStyle name="Comma 24 2" xfId="2072" xr:uid="{00000000-0005-0000-0000-000071010000}"/>
    <cellStyle name="Comma 24 3" xfId="2071" xr:uid="{00000000-0005-0000-0000-000072010000}"/>
    <cellStyle name="Comma 25" xfId="1841" xr:uid="{00000000-0005-0000-0000-000073010000}"/>
    <cellStyle name="Comma 27" xfId="1976" xr:uid="{00000000-0005-0000-0000-000074010000}"/>
    <cellStyle name="Comma 29" xfId="1974" xr:uid="{00000000-0005-0000-0000-000075010000}"/>
    <cellStyle name="Comma 3" xfId="14" xr:uid="{00000000-0005-0000-0000-000076010000}"/>
    <cellStyle name="Comma 3 2" xfId="1746" xr:uid="{00000000-0005-0000-0000-000077010000}"/>
    <cellStyle name="Comma 3 2 2" xfId="1794" xr:uid="{00000000-0005-0000-0000-000078010000}"/>
    <cellStyle name="Comma 3 2 2 2" xfId="1935" xr:uid="{00000000-0005-0000-0000-000079010000}"/>
    <cellStyle name="Comma 3 3" xfId="1795" xr:uid="{00000000-0005-0000-0000-00007A010000}"/>
    <cellStyle name="Comma 3 3 2" xfId="1936" xr:uid="{00000000-0005-0000-0000-00007B010000}"/>
    <cellStyle name="Comma 3 4" xfId="1796" xr:uid="{00000000-0005-0000-0000-00007C010000}"/>
    <cellStyle name="Comma 3 4 2" xfId="1937" xr:uid="{00000000-0005-0000-0000-00007D010000}"/>
    <cellStyle name="Comma 3 5" xfId="1797" xr:uid="{00000000-0005-0000-0000-00007E010000}"/>
    <cellStyle name="Comma 3 5 2" xfId="1938" xr:uid="{00000000-0005-0000-0000-00007F010000}"/>
    <cellStyle name="Comma 3 6" xfId="1798" xr:uid="{00000000-0005-0000-0000-000080010000}"/>
    <cellStyle name="Comma 3 6 2" xfId="1939" xr:uid="{00000000-0005-0000-0000-000081010000}"/>
    <cellStyle name="Comma 3 7" xfId="1799" xr:uid="{00000000-0005-0000-0000-000082010000}"/>
    <cellStyle name="Comma 3 7 2" xfId="1940" xr:uid="{00000000-0005-0000-0000-000083010000}"/>
    <cellStyle name="Comma 3 8" xfId="1931" xr:uid="{00000000-0005-0000-0000-000084010000}"/>
    <cellStyle name="Comma 30" xfId="1973" xr:uid="{00000000-0005-0000-0000-000085010000}"/>
    <cellStyle name="Comma 32" xfId="1800" xr:uid="{00000000-0005-0000-0000-000086010000}"/>
    <cellStyle name="Comma 32 2" xfId="1833" xr:uid="{00000000-0005-0000-0000-000087010000}"/>
    <cellStyle name="Comma 32 2 2" xfId="1941" xr:uid="{00000000-0005-0000-0000-000088010000}"/>
    <cellStyle name="Comma 32 3" xfId="1947" xr:uid="{00000000-0005-0000-0000-000089010000}"/>
    <cellStyle name="Comma 4" xfId="22" xr:uid="{00000000-0005-0000-0000-00008A010000}"/>
    <cellStyle name="Comma 4 2" xfId="1942" xr:uid="{00000000-0005-0000-0000-00008B010000}"/>
    <cellStyle name="Comma 4 2 2" xfId="2365" xr:uid="{00000000-0005-0000-0000-00008C010000}"/>
    <cellStyle name="Comma 4 3" xfId="1989" xr:uid="{00000000-0005-0000-0000-00008D010000}"/>
    <cellStyle name="Comma 4 4" xfId="1801" xr:uid="{00000000-0005-0000-0000-00008E010000}"/>
    <cellStyle name="Comma 5" xfId="1802" xr:uid="{00000000-0005-0000-0000-00008F010000}"/>
    <cellStyle name="Comma 5 2" xfId="1943" xr:uid="{00000000-0005-0000-0000-000090010000}"/>
    <cellStyle name="Comma 6" xfId="1803" xr:uid="{00000000-0005-0000-0000-000091010000}"/>
    <cellStyle name="Comma 6 2" xfId="1944" xr:uid="{00000000-0005-0000-0000-000092010000}"/>
    <cellStyle name="Comma 7" xfId="274" xr:uid="{00000000-0005-0000-0000-000093010000}"/>
    <cellStyle name="Comma 7 2" xfId="275" xr:uid="{00000000-0005-0000-0000-000094010000}"/>
    <cellStyle name="Comma 7 2 2" xfId="1933" xr:uid="{00000000-0005-0000-0000-000095010000}"/>
    <cellStyle name="Comma 7 2 3" xfId="1792" xr:uid="{00000000-0005-0000-0000-000096010000}"/>
    <cellStyle name="Comma 7 3" xfId="1932" xr:uid="{00000000-0005-0000-0000-000097010000}"/>
    <cellStyle name="Comma 7 4" xfId="1791" xr:uid="{00000000-0005-0000-0000-000098010000}"/>
    <cellStyle name="Comma 8" xfId="1804" xr:uid="{00000000-0005-0000-0000-000099010000}"/>
    <cellStyle name="Comma 8 2" xfId="1805" xr:uid="{00000000-0005-0000-0000-00009A010000}"/>
    <cellStyle name="Comma 8 2 2" xfId="1946" xr:uid="{00000000-0005-0000-0000-00009B010000}"/>
    <cellStyle name="Comma 8 3" xfId="1945" xr:uid="{00000000-0005-0000-0000-00009C010000}"/>
    <cellStyle name="Comma 9" xfId="1850" xr:uid="{00000000-0005-0000-0000-00009D010000}"/>
    <cellStyle name="Currency 2" xfId="1750" xr:uid="{00000000-0005-0000-0000-00009E010000}"/>
    <cellStyle name="Explanatory Text" xfId="299" builtinId="53" customBuiltin="1"/>
    <cellStyle name="Good" xfId="290" builtinId="26" customBuiltin="1"/>
    <cellStyle name="Heading 1" xfId="286" builtinId="16" customBuiltin="1"/>
    <cellStyle name="Heading 2" xfId="287" builtinId="17" customBuiltin="1"/>
    <cellStyle name="Heading 3" xfId="288" builtinId="18" customBuiltin="1"/>
    <cellStyle name="Heading 4" xfId="289" builtinId="19" customBuiltin="1"/>
    <cellStyle name="Hyperlink 2" xfId="7" xr:uid="{00000000-0005-0000-0000-0000A5010000}"/>
    <cellStyle name="Hyperlink 2 2" xfId="2073" xr:uid="{00000000-0005-0000-0000-0000A6010000}"/>
    <cellStyle name="Hyperlink 2 3" xfId="2254" xr:uid="{00000000-0005-0000-0000-0000A7010000}"/>
    <cellStyle name="Hyperlink 3" xfId="253" xr:uid="{00000000-0005-0000-0000-0000A8010000}"/>
    <cellStyle name="Hyperlink 3 2" xfId="2074" xr:uid="{00000000-0005-0000-0000-0000A9010000}"/>
    <cellStyle name="Hyperlink 4" xfId="2174" xr:uid="{00000000-0005-0000-0000-0000AA010000}"/>
    <cellStyle name="Hyperlink 5" xfId="1992" xr:uid="{00000000-0005-0000-0000-0000AB010000}"/>
    <cellStyle name="Hyperlink 6" xfId="2388" xr:uid="{00000000-0005-0000-0000-0000AC010000}"/>
    <cellStyle name="Input" xfId="292" builtinId="20" customBuiltin="1"/>
    <cellStyle name="Linked Cell" xfId="295" builtinId="24" customBuiltin="1"/>
    <cellStyle name="Neutral" xfId="2389" builtinId="28" customBuiltin="1"/>
    <cellStyle name="Neutral 2" xfId="1738" xr:uid="{00000000-0005-0000-0000-0000B0010000}"/>
    <cellStyle name="Normal" xfId="0" builtinId="0"/>
    <cellStyle name="Normal 10" xfId="4" xr:uid="{00000000-0005-0000-0000-0000B2010000}"/>
    <cellStyle name="Normal 10 2" xfId="1806" xr:uid="{00000000-0005-0000-0000-0000B3010000}"/>
    <cellStyle name="Normal 10 2 2" xfId="1834" xr:uid="{00000000-0005-0000-0000-0000B4010000}"/>
    <cellStyle name="Normal 10 2 3" xfId="1951" xr:uid="{00000000-0005-0000-0000-0000B5010000}"/>
    <cellStyle name="Normal 10 3" xfId="1949" xr:uid="{00000000-0005-0000-0000-0000B6010000}"/>
    <cellStyle name="Normal 10 3 2" xfId="1956" xr:uid="{00000000-0005-0000-0000-0000B7010000}"/>
    <cellStyle name="Normal 10 4" xfId="2331" xr:uid="{00000000-0005-0000-0000-0000B8010000}"/>
    <cellStyle name="Normal 10 5" xfId="1953" xr:uid="{00000000-0005-0000-0000-0000B9010000}"/>
    <cellStyle name="Normal 100" xfId="1751" xr:uid="{00000000-0005-0000-0000-0000BA010000}"/>
    <cellStyle name="Normal 101" xfId="1832" xr:uid="{00000000-0005-0000-0000-0000BB010000}"/>
    <cellStyle name="Normal 102" xfId="1745" xr:uid="{00000000-0005-0000-0000-0000BC010000}"/>
    <cellStyle name="Normal 102 2" xfId="1984" xr:uid="{00000000-0005-0000-0000-0000BD010000}"/>
    <cellStyle name="Normal 103" xfId="1842" xr:uid="{00000000-0005-0000-0000-0000BE010000}"/>
    <cellStyle name="Normal 104" xfId="1849" xr:uid="{00000000-0005-0000-0000-0000BF010000}"/>
    <cellStyle name="Normal 104 2" xfId="1985" xr:uid="{00000000-0005-0000-0000-0000C0010000}"/>
    <cellStyle name="Normal 105" xfId="1980" xr:uid="{00000000-0005-0000-0000-0000C1010000}"/>
    <cellStyle name="Normal 106" xfId="1981" xr:uid="{00000000-0005-0000-0000-0000C2010000}"/>
    <cellStyle name="Normal 106 2" xfId="1986" xr:uid="{00000000-0005-0000-0000-0000C3010000}"/>
    <cellStyle name="Normal 107" xfId="1983" xr:uid="{00000000-0005-0000-0000-0000C4010000}"/>
    <cellStyle name="Normal 107 2" xfId="1987" xr:uid="{00000000-0005-0000-0000-0000C5010000}"/>
    <cellStyle name="Normal 108" xfId="1990" xr:uid="{00000000-0005-0000-0000-0000C6010000}"/>
    <cellStyle name="Normal 109" xfId="1991" xr:uid="{00000000-0005-0000-0000-0000C7010000}"/>
    <cellStyle name="Normal 11" xfId="106" xr:uid="{00000000-0005-0000-0000-0000C8010000}"/>
    <cellStyle name="Normal 11 2" xfId="2075" xr:uid="{00000000-0005-0000-0000-0000C9010000}"/>
    <cellStyle name="Normal 11 3" xfId="2255" xr:uid="{00000000-0005-0000-0000-0000CA010000}"/>
    <cellStyle name="Normal 12" xfId="107" xr:uid="{00000000-0005-0000-0000-0000CB010000}"/>
    <cellStyle name="Normal 12 2" xfId="2076" xr:uid="{00000000-0005-0000-0000-0000CC010000}"/>
    <cellStyle name="Normal 12 3" xfId="2256" xr:uid="{00000000-0005-0000-0000-0000CD010000}"/>
    <cellStyle name="Normal 120" xfId="279" xr:uid="{00000000-0005-0000-0000-0000CE010000}"/>
    <cellStyle name="Normal 13" xfId="108" xr:uid="{00000000-0005-0000-0000-0000CF010000}"/>
    <cellStyle name="Normal 13 2" xfId="2077" xr:uid="{00000000-0005-0000-0000-0000D0010000}"/>
    <cellStyle name="Normal 13 3" xfId="2257" xr:uid="{00000000-0005-0000-0000-0000D1010000}"/>
    <cellStyle name="Normal 14" xfId="109" xr:uid="{00000000-0005-0000-0000-0000D2010000}"/>
    <cellStyle name="Normal 14 2" xfId="2078" xr:uid="{00000000-0005-0000-0000-0000D3010000}"/>
    <cellStyle name="Normal 14 3" xfId="2258" xr:uid="{00000000-0005-0000-0000-0000D4010000}"/>
    <cellStyle name="Normal 144" xfId="1734" xr:uid="{00000000-0005-0000-0000-0000D5010000}"/>
    <cellStyle name="Normal 15" xfId="110" xr:uid="{00000000-0005-0000-0000-0000D6010000}"/>
    <cellStyle name="Normal 15 2" xfId="2079" xr:uid="{00000000-0005-0000-0000-0000D7010000}"/>
    <cellStyle name="Normal 15 3" xfId="2259" xr:uid="{00000000-0005-0000-0000-0000D8010000}"/>
    <cellStyle name="Normal 16" xfId="111" xr:uid="{00000000-0005-0000-0000-0000D9010000}"/>
    <cellStyle name="Normal 16 2" xfId="2080" xr:uid="{00000000-0005-0000-0000-0000DA010000}"/>
    <cellStyle name="Normal 16 3" xfId="2260" xr:uid="{00000000-0005-0000-0000-0000DB010000}"/>
    <cellStyle name="Normal 17" xfId="112" xr:uid="{00000000-0005-0000-0000-0000DC010000}"/>
    <cellStyle name="Normal 17 2" xfId="2081" xr:uid="{00000000-0005-0000-0000-0000DD010000}"/>
    <cellStyle name="Normal 17 3" xfId="2261" xr:uid="{00000000-0005-0000-0000-0000DE010000}"/>
    <cellStyle name="Normal 18" xfId="113" xr:uid="{00000000-0005-0000-0000-0000DF010000}"/>
    <cellStyle name="Normal 18 2" xfId="2082" xr:uid="{00000000-0005-0000-0000-0000E0010000}"/>
    <cellStyle name="Normal 18 3" xfId="2262" xr:uid="{00000000-0005-0000-0000-0000E1010000}"/>
    <cellStyle name="Normal 19" xfId="114" xr:uid="{00000000-0005-0000-0000-0000E2010000}"/>
    <cellStyle name="Normal 19 2" xfId="2083" xr:uid="{00000000-0005-0000-0000-0000E3010000}"/>
    <cellStyle name="Normal 19 3" xfId="2263" xr:uid="{00000000-0005-0000-0000-0000E4010000}"/>
    <cellStyle name="Normal 2" xfId="13" xr:uid="{00000000-0005-0000-0000-0000E5010000}"/>
    <cellStyle name="Normal 2 10" xfId="922" xr:uid="{00000000-0005-0000-0000-0000E6010000}"/>
    <cellStyle name="Normal 2 10 2" xfId="1521" xr:uid="{00000000-0005-0000-0000-0000E7010000}"/>
    <cellStyle name="Normal 2 10 3" xfId="1311" xr:uid="{00000000-0005-0000-0000-0000E8010000}"/>
    <cellStyle name="Normal 2 10 4" xfId="1363" xr:uid="{00000000-0005-0000-0000-0000E9010000}"/>
    <cellStyle name="Normal 2 10 5" xfId="1300" xr:uid="{00000000-0005-0000-0000-0000EA010000}"/>
    <cellStyle name="Normal 2 10 6" xfId="1353" xr:uid="{00000000-0005-0000-0000-0000EB010000}"/>
    <cellStyle name="Normal 2 10 7" xfId="1845" xr:uid="{00000000-0005-0000-0000-0000EC010000}"/>
    <cellStyle name="Normal 2 11" xfId="1019" xr:uid="{00000000-0005-0000-0000-0000ED010000}"/>
    <cellStyle name="Normal 2 11 2" xfId="1558" xr:uid="{00000000-0005-0000-0000-0000EE010000}"/>
    <cellStyle name="Normal 2 11 3" xfId="721" xr:uid="{00000000-0005-0000-0000-0000EF010000}"/>
    <cellStyle name="Normal 2 11 4" xfId="1437" xr:uid="{00000000-0005-0000-0000-0000F0010000}"/>
    <cellStyle name="Normal 2 11 5" xfId="1108" xr:uid="{00000000-0005-0000-0000-0000F1010000}"/>
    <cellStyle name="Normal 2 11 6" xfId="1589" xr:uid="{00000000-0005-0000-0000-0000F2010000}"/>
    <cellStyle name="Normal 2 12" xfId="1113" xr:uid="{00000000-0005-0000-0000-0000F3010000}"/>
    <cellStyle name="Normal 2 12 2" xfId="1587" xr:uid="{00000000-0005-0000-0000-0000F4010000}"/>
    <cellStyle name="Normal 2 12 3" xfId="1633" xr:uid="{00000000-0005-0000-0000-0000F5010000}"/>
    <cellStyle name="Normal 2 12 4" xfId="1677" xr:uid="{00000000-0005-0000-0000-0000F6010000}"/>
    <cellStyle name="Normal 2 12 5" xfId="1714" xr:uid="{00000000-0005-0000-0000-0000F7010000}"/>
    <cellStyle name="Normal 2 12 6" xfId="1731" xr:uid="{00000000-0005-0000-0000-0000F8010000}"/>
    <cellStyle name="Normal 2 13" xfId="1287" xr:uid="{00000000-0005-0000-0000-0000F9010000}"/>
    <cellStyle name="Normal 2 14" xfId="1286" xr:uid="{00000000-0005-0000-0000-0000FA010000}"/>
    <cellStyle name="Normal 2 19" xfId="1963" xr:uid="{00000000-0005-0000-0000-0000FB010000}"/>
    <cellStyle name="Normal 2 2" xfId="3" xr:uid="{00000000-0005-0000-0000-0000FC010000}"/>
    <cellStyle name="Normal 2 2 2" xfId="5" xr:uid="{00000000-0005-0000-0000-0000FD010000}"/>
    <cellStyle name="Normal 2 2 2 2" xfId="2084" xr:uid="{00000000-0005-0000-0000-0000FE010000}"/>
    <cellStyle name="Normal 2 2 2 3" xfId="2264" xr:uid="{00000000-0005-0000-0000-0000FF010000}"/>
    <cellStyle name="Normal 2 2 2 4" xfId="1955" xr:uid="{00000000-0005-0000-0000-000000020000}"/>
    <cellStyle name="Normal 2 2 3" xfId="1807" xr:uid="{00000000-0005-0000-0000-000001020000}"/>
    <cellStyle name="Normal 2 2 4" xfId="1808" xr:uid="{00000000-0005-0000-0000-000002020000}"/>
    <cellStyle name="Normal 2 2 5" xfId="1809" xr:uid="{00000000-0005-0000-0000-000003020000}"/>
    <cellStyle name="Normal 2 2 6" xfId="1810" xr:uid="{00000000-0005-0000-0000-000004020000}"/>
    <cellStyle name="Normal 2 2 7" xfId="1811" xr:uid="{00000000-0005-0000-0000-000005020000}"/>
    <cellStyle name="Normal 2 3" xfId="15" xr:uid="{00000000-0005-0000-0000-000006020000}"/>
    <cellStyle name="Normal 2 3 2" xfId="1812" xr:uid="{00000000-0005-0000-0000-000007020000}"/>
    <cellStyle name="Normal 2 3 3" xfId="1813" xr:uid="{00000000-0005-0000-0000-000008020000}"/>
    <cellStyle name="Normal 2 3 4" xfId="1814" xr:uid="{00000000-0005-0000-0000-000009020000}"/>
    <cellStyle name="Normal 2 3 5" xfId="1815" xr:uid="{00000000-0005-0000-0000-00000A020000}"/>
    <cellStyle name="Normal 2 3 6" xfId="1816" xr:uid="{00000000-0005-0000-0000-00000B020000}"/>
    <cellStyle name="Normal 2 3 7" xfId="1817" xr:uid="{00000000-0005-0000-0000-00000C020000}"/>
    <cellStyle name="Normal 2 3 8" xfId="1846" xr:uid="{00000000-0005-0000-0000-00000D020000}"/>
    <cellStyle name="Normal 2 4" xfId="23" xr:uid="{00000000-0005-0000-0000-00000E020000}"/>
    <cellStyle name="Normal 2 4 10" xfId="392" xr:uid="{00000000-0005-0000-0000-00000F020000}"/>
    <cellStyle name="Normal 2 4 11" xfId="1310" xr:uid="{00000000-0005-0000-0000-000010020000}"/>
    <cellStyle name="Normal 2 4 12" xfId="1560" xr:uid="{00000000-0005-0000-0000-000011020000}"/>
    <cellStyle name="Normal 2 4 13" xfId="1446" xr:uid="{00000000-0005-0000-0000-000012020000}"/>
    <cellStyle name="Normal 2 4 14" xfId="1613" xr:uid="{00000000-0005-0000-0000-000013020000}"/>
    <cellStyle name="Normal 2 4 2" xfId="115" xr:uid="{00000000-0005-0000-0000-000014020000}"/>
    <cellStyle name="Normal 2 4 2 2" xfId="1818" xr:uid="{00000000-0005-0000-0000-000015020000}"/>
    <cellStyle name="Normal 2 4 3" xfId="371" xr:uid="{00000000-0005-0000-0000-000016020000}"/>
    <cellStyle name="Normal 2 4 4" xfId="396" xr:uid="{00000000-0005-0000-0000-000017020000}"/>
    <cellStyle name="Normal 2 4 5" xfId="373" xr:uid="{00000000-0005-0000-0000-000018020000}"/>
    <cellStyle name="Normal 2 4 5 2" xfId="1847" xr:uid="{00000000-0005-0000-0000-000019020000}"/>
    <cellStyle name="Normal 2 4 6" xfId="394" xr:uid="{00000000-0005-0000-0000-00001A020000}"/>
    <cellStyle name="Normal 2 4 7" xfId="375" xr:uid="{00000000-0005-0000-0000-00001B020000}"/>
    <cellStyle name="Normal 2 4 8" xfId="393" xr:uid="{00000000-0005-0000-0000-00001C020000}"/>
    <cellStyle name="Normal 2 4 9" xfId="376" xr:uid="{00000000-0005-0000-0000-00001D020000}"/>
    <cellStyle name="Normal 2 5" xfId="271" xr:uid="{00000000-0005-0000-0000-00001E020000}"/>
    <cellStyle name="Normal 2 5 2" xfId="1284" xr:uid="{00000000-0005-0000-0000-00001F020000}"/>
    <cellStyle name="Normal 2 5 2 2" xfId="1848" xr:uid="{00000000-0005-0000-0000-000020020000}"/>
    <cellStyle name="Normal 2 5 3" xfId="1332" xr:uid="{00000000-0005-0000-0000-000021020000}"/>
    <cellStyle name="Normal 2 5 4" xfId="1430" xr:uid="{00000000-0005-0000-0000-000022020000}"/>
    <cellStyle name="Normal 2 5 5" xfId="1109" xr:uid="{00000000-0005-0000-0000-000023020000}"/>
    <cellStyle name="Normal 2 5 6" xfId="1523" xr:uid="{00000000-0005-0000-0000-000024020000}"/>
    <cellStyle name="Normal 2 5 7" xfId="324" xr:uid="{00000000-0005-0000-0000-000025020000}"/>
    <cellStyle name="Normal 2 6" xfId="526" xr:uid="{00000000-0005-0000-0000-000026020000}"/>
    <cellStyle name="Normal 2 6 2" xfId="1349" xr:uid="{00000000-0005-0000-0000-000027020000}"/>
    <cellStyle name="Normal 2 6 3" xfId="1566" xr:uid="{00000000-0005-0000-0000-000028020000}"/>
    <cellStyle name="Normal 2 6 4" xfId="1564" xr:uid="{00000000-0005-0000-0000-000029020000}"/>
    <cellStyle name="Normal 2 6 5" xfId="1407" xr:uid="{00000000-0005-0000-0000-00002A020000}"/>
    <cellStyle name="Normal 2 6 6" xfId="1191" xr:uid="{00000000-0005-0000-0000-00002B020000}"/>
    <cellStyle name="Normal 2 7" xfId="625" xr:uid="{00000000-0005-0000-0000-00002C020000}"/>
    <cellStyle name="Normal 2 7 2" xfId="1395" xr:uid="{00000000-0005-0000-0000-00002D020000}"/>
    <cellStyle name="Normal 2 7 3" xfId="1487" xr:uid="{00000000-0005-0000-0000-00002E020000}"/>
    <cellStyle name="Normal 2 7 4" xfId="1639" xr:uid="{00000000-0005-0000-0000-00002F020000}"/>
    <cellStyle name="Normal 2 7 5" xfId="1682" xr:uid="{00000000-0005-0000-0000-000030020000}"/>
    <cellStyle name="Normal 2 7 6" xfId="1717" xr:uid="{00000000-0005-0000-0000-000031020000}"/>
    <cellStyle name="Normal 2 8" xfId="725" xr:uid="{00000000-0005-0000-0000-000032020000}"/>
    <cellStyle name="Normal 2 8 2" xfId="1434" xr:uid="{00000000-0005-0000-0000-000033020000}"/>
    <cellStyle name="Normal 2 8 3" xfId="1347" xr:uid="{00000000-0005-0000-0000-000034020000}"/>
    <cellStyle name="Normal 2 8 4" xfId="1297" xr:uid="{00000000-0005-0000-0000-000035020000}"/>
    <cellStyle name="Normal 2 8 5" xfId="1400" xr:uid="{00000000-0005-0000-0000-000036020000}"/>
    <cellStyle name="Normal 2 8 6" xfId="624" xr:uid="{00000000-0005-0000-0000-000037020000}"/>
    <cellStyle name="Normal 2 9" xfId="824" xr:uid="{00000000-0005-0000-0000-000038020000}"/>
    <cellStyle name="Normal 2 9 2" xfId="1480" xr:uid="{00000000-0005-0000-0000-000039020000}"/>
    <cellStyle name="Normal 2 9 3" xfId="1316" xr:uid="{00000000-0005-0000-0000-00003A020000}"/>
    <cellStyle name="Normal 2 9 4" xfId="1562" xr:uid="{00000000-0005-0000-0000-00003B020000}"/>
    <cellStyle name="Normal 2 9 5" xfId="1324" xr:uid="{00000000-0005-0000-0000-00003C020000}"/>
    <cellStyle name="Normal 2 9 6" xfId="1431" xr:uid="{00000000-0005-0000-0000-00003D020000}"/>
    <cellStyle name="Normal 2_Compile annya 2068 Poush" xfId="16" xr:uid="{00000000-0005-0000-0000-00003E020000}"/>
    <cellStyle name="Normal 20" xfId="116" xr:uid="{00000000-0005-0000-0000-00003F020000}"/>
    <cellStyle name="Normal 20 2" xfId="2085" xr:uid="{00000000-0005-0000-0000-000040020000}"/>
    <cellStyle name="Normal 20 3" xfId="2265" xr:uid="{00000000-0005-0000-0000-000041020000}"/>
    <cellStyle name="Normal 21" xfId="117" xr:uid="{00000000-0005-0000-0000-000042020000}"/>
    <cellStyle name="Normal 21 2" xfId="2086" xr:uid="{00000000-0005-0000-0000-000043020000}"/>
    <cellStyle name="Normal 21 3" xfId="2266" xr:uid="{00000000-0005-0000-0000-000044020000}"/>
    <cellStyle name="Normal 22" xfId="118" xr:uid="{00000000-0005-0000-0000-000045020000}"/>
    <cellStyle name="Normal 22 2" xfId="2087" xr:uid="{00000000-0005-0000-0000-000046020000}"/>
    <cellStyle name="Normal 22 3" xfId="2267" xr:uid="{00000000-0005-0000-0000-000047020000}"/>
    <cellStyle name="Normal 23" xfId="119" xr:uid="{00000000-0005-0000-0000-000048020000}"/>
    <cellStyle name="Normal 23 2" xfId="2088" xr:uid="{00000000-0005-0000-0000-000049020000}"/>
    <cellStyle name="Normal 23 3" xfId="2268" xr:uid="{00000000-0005-0000-0000-00004A020000}"/>
    <cellStyle name="Normal 24" xfId="120" xr:uid="{00000000-0005-0000-0000-00004B020000}"/>
    <cellStyle name="Normal 24 2" xfId="2089" xr:uid="{00000000-0005-0000-0000-00004C020000}"/>
    <cellStyle name="Normal 24 3" xfId="2269" xr:uid="{00000000-0005-0000-0000-00004D020000}"/>
    <cellStyle name="Normal 25" xfId="121" xr:uid="{00000000-0005-0000-0000-00004E020000}"/>
    <cellStyle name="Normal 25 2" xfId="2090" xr:uid="{00000000-0005-0000-0000-00004F020000}"/>
    <cellStyle name="Normal 25 3" xfId="2270" xr:uid="{00000000-0005-0000-0000-000050020000}"/>
    <cellStyle name="Normal 26" xfId="122" xr:uid="{00000000-0005-0000-0000-000051020000}"/>
    <cellStyle name="Normal 26 2" xfId="2091" xr:uid="{00000000-0005-0000-0000-000052020000}"/>
    <cellStyle name="Normal 26 3" xfId="2271" xr:uid="{00000000-0005-0000-0000-000053020000}"/>
    <cellStyle name="Normal 27" xfId="6" xr:uid="{00000000-0005-0000-0000-000054020000}"/>
    <cellStyle name="Normal 27 2" xfId="2092" xr:uid="{00000000-0005-0000-0000-000055020000}"/>
    <cellStyle name="Normal 27 3" xfId="2272" xr:uid="{00000000-0005-0000-0000-000056020000}"/>
    <cellStyle name="Normal 28" xfId="123" xr:uid="{00000000-0005-0000-0000-000057020000}"/>
    <cellStyle name="Normal 28 2" xfId="2093" xr:uid="{00000000-0005-0000-0000-000058020000}"/>
    <cellStyle name="Normal 28 3" xfId="2273" xr:uid="{00000000-0005-0000-0000-000059020000}"/>
    <cellStyle name="Normal 29" xfId="124" xr:uid="{00000000-0005-0000-0000-00005A020000}"/>
    <cellStyle name="Normal 29 2" xfId="2094" xr:uid="{00000000-0005-0000-0000-00005B020000}"/>
    <cellStyle name="Normal 29 3" xfId="2274" xr:uid="{00000000-0005-0000-0000-00005C020000}"/>
    <cellStyle name="Normal 29 3 2" xfId="1970" xr:uid="{00000000-0005-0000-0000-00005D020000}"/>
    <cellStyle name="Normal 3" xfId="17" xr:uid="{00000000-0005-0000-0000-00005E020000}"/>
    <cellStyle name="Normal 3 10" xfId="125" xr:uid="{00000000-0005-0000-0000-00005F020000}"/>
    <cellStyle name="Normal 3 10 10" xfId="395" xr:uid="{00000000-0005-0000-0000-000060020000}"/>
    <cellStyle name="Normal 3 10 11" xfId="1436" xr:uid="{00000000-0005-0000-0000-000061020000}"/>
    <cellStyle name="Normal 3 10 12" xfId="525" xr:uid="{00000000-0005-0000-0000-000062020000}"/>
    <cellStyle name="Normal 3 10 13" xfId="1524" xr:uid="{00000000-0005-0000-0000-000063020000}"/>
    <cellStyle name="Normal 3 10 14" xfId="1660" xr:uid="{00000000-0005-0000-0000-000064020000}"/>
    <cellStyle name="Normal 3 10 2" xfId="407" xr:uid="{00000000-0005-0000-0000-000065020000}"/>
    <cellStyle name="Normal 3 10 3" xfId="361" xr:uid="{00000000-0005-0000-0000-000066020000}"/>
    <cellStyle name="Normal 3 10 4" xfId="404" xr:uid="{00000000-0005-0000-0000-000067020000}"/>
    <cellStyle name="Normal 3 10 5" xfId="364" xr:uid="{00000000-0005-0000-0000-000068020000}"/>
    <cellStyle name="Normal 3 10 6" xfId="401" xr:uid="{00000000-0005-0000-0000-000069020000}"/>
    <cellStyle name="Normal 3 10 7" xfId="367" xr:uid="{00000000-0005-0000-0000-00006A020000}"/>
    <cellStyle name="Normal 3 10 8" xfId="398" xr:uid="{00000000-0005-0000-0000-00006B020000}"/>
    <cellStyle name="Normal 3 10 9" xfId="370" xr:uid="{00000000-0005-0000-0000-00006C020000}"/>
    <cellStyle name="Normal 3 11" xfId="126" xr:uid="{00000000-0005-0000-0000-00006D020000}"/>
    <cellStyle name="Normal 3 11 10" xfId="325" xr:uid="{00000000-0005-0000-0000-00006E020000}"/>
    <cellStyle name="Normal 3 11 11" xfId="1397" xr:uid="{00000000-0005-0000-0000-00006F020000}"/>
    <cellStyle name="Normal 3 11 12" xfId="1309" xr:uid="{00000000-0005-0000-0000-000070020000}"/>
    <cellStyle name="Normal 3 11 13" xfId="1369" xr:uid="{00000000-0005-0000-0000-000071020000}"/>
    <cellStyle name="Normal 3 11 14" xfId="1313" xr:uid="{00000000-0005-0000-0000-000072020000}"/>
    <cellStyle name="Normal 3 11 2" xfId="408" xr:uid="{00000000-0005-0000-0000-000073020000}"/>
    <cellStyle name="Normal 3 11 3" xfId="360" xr:uid="{00000000-0005-0000-0000-000074020000}"/>
    <cellStyle name="Normal 3 11 4" xfId="328" xr:uid="{00000000-0005-0000-0000-000075020000}"/>
    <cellStyle name="Normal 3 11 5" xfId="522" xr:uid="{00000000-0005-0000-0000-000076020000}"/>
    <cellStyle name="Normal 3 11 6" xfId="620" xr:uid="{00000000-0005-0000-0000-000077020000}"/>
    <cellStyle name="Normal 3 11 7" xfId="720" xr:uid="{00000000-0005-0000-0000-000078020000}"/>
    <cellStyle name="Normal 3 11 8" xfId="821" xr:uid="{00000000-0005-0000-0000-000079020000}"/>
    <cellStyle name="Normal 3 11 9" xfId="919" xr:uid="{00000000-0005-0000-0000-00007A020000}"/>
    <cellStyle name="Normal 3 12" xfId="127" xr:uid="{00000000-0005-0000-0000-00007B020000}"/>
    <cellStyle name="Normal 3 12 10" xfId="1016" xr:uid="{00000000-0005-0000-0000-00007C020000}"/>
    <cellStyle name="Normal 3 12 11" xfId="1351" xr:uid="{00000000-0005-0000-0000-00007D020000}"/>
    <cellStyle name="Normal 3 12 12" xfId="1513" xr:uid="{00000000-0005-0000-0000-00007E020000}"/>
    <cellStyle name="Normal 3 12 13" xfId="1572" xr:uid="{00000000-0005-0000-0000-00007F020000}"/>
    <cellStyle name="Normal 3 12 14" xfId="1444" xr:uid="{00000000-0005-0000-0000-000080020000}"/>
    <cellStyle name="Normal 3 12 2" xfId="409" xr:uid="{00000000-0005-0000-0000-000081020000}"/>
    <cellStyle name="Normal 3 12 3" xfId="359" xr:uid="{00000000-0005-0000-0000-000082020000}"/>
    <cellStyle name="Normal 3 12 4" xfId="329" xr:uid="{00000000-0005-0000-0000-000083020000}"/>
    <cellStyle name="Normal 3 12 5" xfId="521" xr:uid="{00000000-0005-0000-0000-000084020000}"/>
    <cellStyle name="Normal 3 12 6" xfId="619" xr:uid="{00000000-0005-0000-0000-000085020000}"/>
    <cellStyle name="Normal 3 12 7" xfId="719" xr:uid="{00000000-0005-0000-0000-000086020000}"/>
    <cellStyle name="Normal 3 12 8" xfId="820" xr:uid="{00000000-0005-0000-0000-000087020000}"/>
    <cellStyle name="Normal 3 12 9" xfId="918" xr:uid="{00000000-0005-0000-0000-000088020000}"/>
    <cellStyle name="Normal 3 13" xfId="128" xr:uid="{00000000-0005-0000-0000-000089020000}"/>
    <cellStyle name="Normal 3 13 10" xfId="1015" xr:uid="{00000000-0005-0000-0000-00008A020000}"/>
    <cellStyle name="Normal 3 13 11" xfId="1610" xr:uid="{00000000-0005-0000-0000-00008B020000}"/>
    <cellStyle name="Normal 3 13 12" xfId="1319" xr:uid="{00000000-0005-0000-0000-00008C020000}"/>
    <cellStyle name="Normal 3 13 13" xfId="1531" xr:uid="{00000000-0005-0000-0000-00008D020000}"/>
    <cellStyle name="Normal 3 13 14" xfId="1450" xr:uid="{00000000-0005-0000-0000-00008E020000}"/>
    <cellStyle name="Normal 3 13 2" xfId="410" xr:uid="{00000000-0005-0000-0000-00008F020000}"/>
    <cellStyle name="Normal 3 13 3" xfId="358" xr:uid="{00000000-0005-0000-0000-000090020000}"/>
    <cellStyle name="Normal 3 13 4" xfId="405" xr:uid="{00000000-0005-0000-0000-000091020000}"/>
    <cellStyle name="Normal 3 13 5" xfId="363" xr:uid="{00000000-0005-0000-0000-000092020000}"/>
    <cellStyle name="Normal 3 13 6" xfId="402" xr:uid="{00000000-0005-0000-0000-000093020000}"/>
    <cellStyle name="Normal 3 13 7" xfId="366" xr:uid="{00000000-0005-0000-0000-000094020000}"/>
    <cellStyle name="Normal 3 13 8" xfId="399" xr:uid="{00000000-0005-0000-0000-000095020000}"/>
    <cellStyle name="Normal 3 13 9" xfId="369" xr:uid="{00000000-0005-0000-0000-000096020000}"/>
    <cellStyle name="Normal 3 14" xfId="129" xr:uid="{00000000-0005-0000-0000-000097020000}"/>
    <cellStyle name="Normal 3 14 10" xfId="327" xr:uid="{00000000-0005-0000-0000-000098020000}"/>
    <cellStyle name="Normal 3 14 11" xfId="1585" xr:uid="{00000000-0005-0000-0000-000099020000}"/>
    <cellStyle name="Normal 3 14 12" xfId="1402" xr:uid="{00000000-0005-0000-0000-00009A020000}"/>
    <cellStyle name="Normal 3 14 13" xfId="1307" xr:uid="{00000000-0005-0000-0000-00009B020000}"/>
    <cellStyle name="Normal 3 14 14" xfId="1304" xr:uid="{00000000-0005-0000-0000-00009C020000}"/>
    <cellStyle name="Normal 3 14 2" xfId="411" xr:uid="{00000000-0005-0000-0000-00009D020000}"/>
    <cellStyle name="Normal 3 14 3" xfId="357" xr:uid="{00000000-0005-0000-0000-00009E020000}"/>
    <cellStyle name="Normal 3 14 4" xfId="417" xr:uid="{00000000-0005-0000-0000-00009F020000}"/>
    <cellStyle name="Normal 3 14 5" xfId="351" xr:uid="{00000000-0005-0000-0000-0000A0020000}"/>
    <cellStyle name="Normal 3 14 6" xfId="502" xr:uid="{00000000-0005-0000-0000-0000A1020000}"/>
    <cellStyle name="Normal 3 14 7" xfId="601" xr:uid="{00000000-0005-0000-0000-0000A2020000}"/>
    <cellStyle name="Normal 3 14 8" xfId="701" xr:uid="{00000000-0005-0000-0000-0000A3020000}"/>
    <cellStyle name="Normal 3 14 9" xfId="801" xr:uid="{00000000-0005-0000-0000-0000A4020000}"/>
    <cellStyle name="Normal 3 15" xfId="130" xr:uid="{00000000-0005-0000-0000-0000A5020000}"/>
    <cellStyle name="Normal 3 15 10" xfId="900" xr:uid="{00000000-0005-0000-0000-0000A6020000}"/>
    <cellStyle name="Normal 3 15 11" xfId="1551" xr:uid="{00000000-0005-0000-0000-0000A7020000}"/>
    <cellStyle name="Normal 3 15 12" xfId="1491" xr:uid="{00000000-0005-0000-0000-0000A8020000}"/>
    <cellStyle name="Normal 3 15 13" xfId="1642" xr:uid="{00000000-0005-0000-0000-0000A9020000}"/>
    <cellStyle name="Normal 3 15 14" xfId="1685" xr:uid="{00000000-0005-0000-0000-0000AA020000}"/>
    <cellStyle name="Normal 3 15 2" xfId="412" xr:uid="{00000000-0005-0000-0000-0000AB020000}"/>
    <cellStyle name="Normal 3 15 3" xfId="356" xr:uid="{00000000-0005-0000-0000-0000AC020000}"/>
    <cellStyle name="Normal 3 15 4" xfId="497" xr:uid="{00000000-0005-0000-0000-0000AD020000}"/>
    <cellStyle name="Normal 3 15 5" xfId="596" xr:uid="{00000000-0005-0000-0000-0000AE020000}"/>
    <cellStyle name="Normal 3 15 6" xfId="696" xr:uid="{00000000-0005-0000-0000-0000AF020000}"/>
    <cellStyle name="Normal 3 15 7" xfId="796" xr:uid="{00000000-0005-0000-0000-0000B0020000}"/>
    <cellStyle name="Normal 3 15 8" xfId="895" xr:uid="{00000000-0005-0000-0000-0000B1020000}"/>
    <cellStyle name="Normal 3 15 9" xfId="993" xr:uid="{00000000-0005-0000-0000-0000B2020000}"/>
    <cellStyle name="Normal 3 16" xfId="131" xr:uid="{00000000-0005-0000-0000-0000B3020000}"/>
    <cellStyle name="Normal 3 16 10" xfId="1089" xr:uid="{00000000-0005-0000-0000-0000B4020000}"/>
    <cellStyle name="Normal 3 16 11" xfId="1509" xr:uid="{00000000-0005-0000-0000-0000B5020000}"/>
    <cellStyle name="Normal 3 16 12" xfId="1658" xr:uid="{00000000-0005-0000-0000-0000B6020000}"/>
    <cellStyle name="Normal 3 16 13" xfId="1700" xr:uid="{00000000-0005-0000-0000-0000B7020000}"/>
    <cellStyle name="Normal 3 16 14" xfId="1730" xr:uid="{00000000-0005-0000-0000-0000B8020000}"/>
    <cellStyle name="Normal 3 16 2" xfId="413" xr:uid="{00000000-0005-0000-0000-0000B9020000}"/>
    <cellStyle name="Normal 3 16 2 2" xfId="1964" xr:uid="{00000000-0005-0000-0000-0000BA020000}"/>
    <cellStyle name="Normal 3 16 3" xfId="355" xr:uid="{00000000-0005-0000-0000-0000BB020000}"/>
    <cellStyle name="Normal 3 16 4" xfId="498" xr:uid="{00000000-0005-0000-0000-0000BC020000}"/>
    <cellStyle name="Normal 3 16 5" xfId="597" xr:uid="{00000000-0005-0000-0000-0000BD020000}"/>
    <cellStyle name="Normal 3 16 6" xfId="697" xr:uid="{00000000-0005-0000-0000-0000BE020000}"/>
    <cellStyle name="Normal 3 16 7" xfId="797" xr:uid="{00000000-0005-0000-0000-0000BF020000}"/>
    <cellStyle name="Normal 3 16 8" xfId="896" xr:uid="{00000000-0005-0000-0000-0000C0020000}"/>
    <cellStyle name="Normal 3 16 9" xfId="994" xr:uid="{00000000-0005-0000-0000-0000C1020000}"/>
    <cellStyle name="Normal 3 17" xfId="132" xr:uid="{00000000-0005-0000-0000-0000C2020000}"/>
    <cellStyle name="Normal 3 17 10" xfId="1090" xr:uid="{00000000-0005-0000-0000-0000C3020000}"/>
    <cellStyle name="Normal 3 17 11" xfId="1470" xr:uid="{00000000-0005-0000-0000-0000C4020000}"/>
    <cellStyle name="Normal 3 17 12" xfId="1631" xr:uid="{00000000-0005-0000-0000-0000C5020000}"/>
    <cellStyle name="Normal 3 17 13" xfId="1676" xr:uid="{00000000-0005-0000-0000-0000C6020000}"/>
    <cellStyle name="Normal 3 17 14" xfId="1713" xr:uid="{00000000-0005-0000-0000-0000C7020000}"/>
    <cellStyle name="Normal 3 17 2" xfId="414" xr:uid="{00000000-0005-0000-0000-0000C8020000}"/>
    <cellStyle name="Normal 3 17 3" xfId="354" xr:uid="{00000000-0005-0000-0000-0000C9020000}"/>
    <cellStyle name="Normal 3 17 4" xfId="499" xr:uid="{00000000-0005-0000-0000-0000CA020000}"/>
    <cellStyle name="Normal 3 17 5" xfId="598" xr:uid="{00000000-0005-0000-0000-0000CB020000}"/>
    <cellStyle name="Normal 3 17 6" xfId="698" xr:uid="{00000000-0005-0000-0000-0000CC020000}"/>
    <cellStyle name="Normal 3 17 7" xfId="798" xr:uid="{00000000-0005-0000-0000-0000CD020000}"/>
    <cellStyle name="Normal 3 17 8" xfId="897" xr:uid="{00000000-0005-0000-0000-0000CE020000}"/>
    <cellStyle name="Normal 3 17 9" xfId="995" xr:uid="{00000000-0005-0000-0000-0000CF020000}"/>
    <cellStyle name="Normal 3 18" xfId="133" xr:uid="{00000000-0005-0000-0000-0000D0020000}"/>
    <cellStyle name="Normal 3 18 10" xfId="1091" xr:uid="{00000000-0005-0000-0000-0000D1020000}"/>
    <cellStyle name="Normal 3 18 11" xfId="1425" xr:uid="{00000000-0005-0000-0000-0000D2020000}"/>
    <cellStyle name="Normal 3 18 12" xfId="378" xr:uid="{00000000-0005-0000-0000-0000D3020000}"/>
    <cellStyle name="Normal 3 18 13" xfId="1269" xr:uid="{00000000-0005-0000-0000-0000D4020000}"/>
    <cellStyle name="Normal 3 18 14" xfId="1271" xr:uid="{00000000-0005-0000-0000-0000D5020000}"/>
    <cellStyle name="Normal 3 18 2" xfId="415" xr:uid="{00000000-0005-0000-0000-0000D6020000}"/>
    <cellStyle name="Normal 3 18 3" xfId="353" xr:uid="{00000000-0005-0000-0000-0000D7020000}"/>
    <cellStyle name="Normal 3 18 4" xfId="500" xr:uid="{00000000-0005-0000-0000-0000D8020000}"/>
    <cellStyle name="Normal 3 18 5" xfId="599" xr:uid="{00000000-0005-0000-0000-0000D9020000}"/>
    <cellStyle name="Normal 3 18 6" xfId="699" xr:uid="{00000000-0005-0000-0000-0000DA020000}"/>
    <cellStyle name="Normal 3 18 7" xfId="799" xr:uid="{00000000-0005-0000-0000-0000DB020000}"/>
    <cellStyle name="Normal 3 18 8" xfId="898" xr:uid="{00000000-0005-0000-0000-0000DC020000}"/>
    <cellStyle name="Normal 3 18 9" xfId="996" xr:uid="{00000000-0005-0000-0000-0000DD020000}"/>
    <cellStyle name="Normal 3 19" xfId="134" xr:uid="{00000000-0005-0000-0000-0000DE020000}"/>
    <cellStyle name="Normal 3 19 10" xfId="1092" xr:uid="{00000000-0005-0000-0000-0000DF020000}"/>
    <cellStyle name="Normal 3 19 11" xfId="1385" xr:uid="{00000000-0005-0000-0000-0000E0020000}"/>
    <cellStyle name="Normal 3 19 12" xfId="1344" xr:uid="{00000000-0005-0000-0000-0000E1020000}"/>
    <cellStyle name="Normal 3 19 13" xfId="1515" xr:uid="{00000000-0005-0000-0000-0000E2020000}"/>
    <cellStyle name="Normal 3 19 14" xfId="1371" xr:uid="{00000000-0005-0000-0000-0000E3020000}"/>
    <cellStyle name="Normal 3 19 2" xfId="416" xr:uid="{00000000-0005-0000-0000-0000E4020000}"/>
    <cellStyle name="Normal 3 19 3" xfId="352" xr:uid="{00000000-0005-0000-0000-0000E5020000}"/>
    <cellStyle name="Normal 3 19 4" xfId="501" xr:uid="{00000000-0005-0000-0000-0000E6020000}"/>
    <cellStyle name="Normal 3 19 5" xfId="600" xr:uid="{00000000-0005-0000-0000-0000E7020000}"/>
    <cellStyle name="Normal 3 19 6" xfId="700" xr:uid="{00000000-0005-0000-0000-0000E8020000}"/>
    <cellStyle name="Normal 3 19 7" xfId="800" xr:uid="{00000000-0005-0000-0000-0000E9020000}"/>
    <cellStyle name="Normal 3 19 8" xfId="899" xr:uid="{00000000-0005-0000-0000-0000EA020000}"/>
    <cellStyle name="Normal 3 19 9" xfId="997" xr:uid="{00000000-0005-0000-0000-0000EB020000}"/>
    <cellStyle name="Normal 3 2" xfId="135" xr:uid="{00000000-0005-0000-0000-0000EC020000}"/>
    <cellStyle name="Normal 3 2 2" xfId="1820" xr:uid="{00000000-0005-0000-0000-0000ED020000}"/>
    <cellStyle name="Normal 3 2 3" xfId="1819" xr:uid="{00000000-0005-0000-0000-0000EE020000}"/>
    <cellStyle name="Normal 3 2 3 2" xfId="1836" xr:uid="{00000000-0005-0000-0000-0000EF020000}"/>
    <cellStyle name="Normal 3 2 3 3" xfId="1950" xr:uid="{00000000-0005-0000-0000-0000F0020000}"/>
    <cellStyle name="Normal 3 2 4" xfId="1948" xr:uid="{00000000-0005-0000-0000-0000F1020000}"/>
    <cellStyle name="Normal 3 20" xfId="136" xr:uid="{00000000-0005-0000-0000-0000F2020000}"/>
    <cellStyle name="Normal 3 20 10" xfId="1093" xr:uid="{00000000-0005-0000-0000-0000F3020000}"/>
    <cellStyle name="Normal 3 20 11" xfId="1609" xr:uid="{00000000-0005-0000-0000-0000F4020000}"/>
    <cellStyle name="Normal 3 20 12" xfId="1592" xr:uid="{00000000-0005-0000-0000-0000F5020000}"/>
    <cellStyle name="Normal 3 20 13" xfId="1356" xr:uid="{00000000-0005-0000-0000-0000F6020000}"/>
    <cellStyle name="Normal 3 20 14" xfId="1512" xr:uid="{00000000-0005-0000-0000-0000F7020000}"/>
    <cellStyle name="Normal 3 20 2" xfId="418" xr:uid="{00000000-0005-0000-0000-0000F8020000}"/>
    <cellStyle name="Normal 3 20 3" xfId="350" xr:uid="{00000000-0005-0000-0000-0000F9020000}"/>
    <cellStyle name="Normal 3 20 4" xfId="503" xr:uid="{00000000-0005-0000-0000-0000FA020000}"/>
    <cellStyle name="Normal 3 20 5" xfId="602" xr:uid="{00000000-0005-0000-0000-0000FB020000}"/>
    <cellStyle name="Normal 3 20 6" xfId="702" xr:uid="{00000000-0005-0000-0000-0000FC020000}"/>
    <cellStyle name="Normal 3 20 7" xfId="802" xr:uid="{00000000-0005-0000-0000-0000FD020000}"/>
    <cellStyle name="Normal 3 20 8" xfId="901" xr:uid="{00000000-0005-0000-0000-0000FE020000}"/>
    <cellStyle name="Normal 3 20 9" xfId="998" xr:uid="{00000000-0005-0000-0000-0000FF020000}"/>
    <cellStyle name="Normal 3 21" xfId="137" xr:uid="{00000000-0005-0000-0000-000000030000}"/>
    <cellStyle name="Normal 3 21 10" xfId="1094" xr:uid="{00000000-0005-0000-0000-000001030000}"/>
    <cellStyle name="Normal 3 21 11" xfId="1584" xr:uid="{00000000-0005-0000-0000-000002030000}"/>
    <cellStyle name="Normal 3 21 12" xfId="1359" xr:uid="{00000000-0005-0000-0000-000003030000}"/>
    <cellStyle name="Normal 3 21 13" xfId="1299" xr:uid="{00000000-0005-0000-0000-000004030000}"/>
    <cellStyle name="Normal 3 21 14" xfId="1591" xr:uid="{00000000-0005-0000-0000-000005030000}"/>
    <cellStyle name="Normal 3 21 2" xfId="419" xr:uid="{00000000-0005-0000-0000-000006030000}"/>
    <cellStyle name="Normal 3 21 3" xfId="349" xr:uid="{00000000-0005-0000-0000-000007030000}"/>
    <cellStyle name="Normal 3 21 4" xfId="504" xr:uid="{00000000-0005-0000-0000-000008030000}"/>
    <cellStyle name="Normal 3 21 5" xfId="603" xr:uid="{00000000-0005-0000-0000-000009030000}"/>
    <cellStyle name="Normal 3 21 6" xfId="703" xr:uid="{00000000-0005-0000-0000-00000A030000}"/>
    <cellStyle name="Normal 3 21 7" xfId="803" xr:uid="{00000000-0005-0000-0000-00000B030000}"/>
    <cellStyle name="Normal 3 21 8" xfId="902" xr:uid="{00000000-0005-0000-0000-00000C030000}"/>
    <cellStyle name="Normal 3 21 9" xfId="999" xr:uid="{00000000-0005-0000-0000-00000D030000}"/>
    <cellStyle name="Normal 3 22" xfId="138" xr:uid="{00000000-0005-0000-0000-00000E030000}"/>
    <cellStyle name="Normal 3 22 10" xfId="1095" xr:uid="{00000000-0005-0000-0000-00000F030000}"/>
    <cellStyle name="Normal 3 22 11" xfId="1550" xr:uid="{00000000-0005-0000-0000-000010030000}"/>
    <cellStyle name="Normal 3 22 12" xfId="1447" xr:uid="{00000000-0005-0000-0000-000011030000}"/>
    <cellStyle name="Normal 3 22 13" xfId="1614" xr:uid="{00000000-0005-0000-0000-000012030000}"/>
    <cellStyle name="Normal 3 22 14" xfId="1270" xr:uid="{00000000-0005-0000-0000-000013030000}"/>
    <cellStyle name="Normal 3 22 2" xfId="420" xr:uid="{00000000-0005-0000-0000-000014030000}"/>
    <cellStyle name="Normal 3 22 3" xfId="348" xr:uid="{00000000-0005-0000-0000-000015030000}"/>
    <cellStyle name="Normal 3 22 4" xfId="505" xr:uid="{00000000-0005-0000-0000-000016030000}"/>
    <cellStyle name="Normal 3 22 5" xfId="604" xr:uid="{00000000-0005-0000-0000-000017030000}"/>
    <cellStyle name="Normal 3 22 6" xfId="704" xr:uid="{00000000-0005-0000-0000-000018030000}"/>
    <cellStyle name="Normal 3 22 7" xfId="804" xr:uid="{00000000-0005-0000-0000-000019030000}"/>
    <cellStyle name="Normal 3 22 8" xfId="903" xr:uid="{00000000-0005-0000-0000-00001A030000}"/>
    <cellStyle name="Normal 3 22 9" xfId="1000" xr:uid="{00000000-0005-0000-0000-00001B030000}"/>
    <cellStyle name="Normal 3 23" xfId="139" xr:uid="{00000000-0005-0000-0000-00001C030000}"/>
    <cellStyle name="Normal 3 23 10" xfId="1096" xr:uid="{00000000-0005-0000-0000-00001D030000}"/>
    <cellStyle name="Normal 3 23 11" xfId="1508" xr:uid="{00000000-0005-0000-0000-00001E030000}"/>
    <cellStyle name="Normal 3 23 12" xfId="1657" xr:uid="{00000000-0005-0000-0000-00001F030000}"/>
    <cellStyle name="Normal 3 23 13" xfId="1699" xr:uid="{00000000-0005-0000-0000-000020030000}"/>
    <cellStyle name="Normal 3 23 14" xfId="1729" xr:uid="{00000000-0005-0000-0000-000021030000}"/>
    <cellStyle name="Normal 3 23 2" xfId="421" xr:uid="{00000000-0005-0000-0000-000022030000}"/>
    <cellStyle name="Normal 3 23 3" xfId="347" xr:uid="{00000000-0005-0000-0000-000023030000}"/>
    <cellStyle name="Normal 3 23 4" xfId="506" xr:uid="{00000000-0005-0000-0000-000024030000}"/>
    <cellStyle name="Normal 3 23 5" xfId="605" xr:uid="{00000000-0005-0000-0000-000025030000}"/>
    <cellStyle name="Normal 3 23 6" xfId="705" xr:uid="{00000000-0005-0000-0000-000026030000}"/>
    <cellStyle name="Normal 3 23 7" xfId="805" xr:uid="{00000000-0005-0000-0000-000027030000}"/>
    <cellStyle name="Normal 3 23 8" xfId="904" xr:uid="{00000000-0005-0000-0000-000028030000}"/>
    <cellStyle name="Normal 3 23 9" xfId="1001" xr:uid="{00000000-0005-0000-0000-000029030000}"/>
    <cellStyle name="Normal 3 24" xfId="140" xr:uid="{00000000-0005-0000-0000-00002A030000}"/>
    <cellStyle name="Normal 3 24 10" xfId="1097" xr:uid="{00000000-0005-0000-0000-00002B030000}"/>
    <cellStyle name="Normal 3 24 11" xfId="1469" xr:uid="{00000000-0005-0000-0000-00002C030000}"/>
    <cellStyle name="Normal 3 24 12" xfId="1630" xr:uid="{00000000-0005-0000-0000-00002D030000}"/>
    <cellStyle name="Normal 3 24 13" xfId="1675" xr:uid="{00000000-0005-0000-0000-00002E030000}"/>
    <cellStyle name="Normal 3 24 14" xfId="1712" xr:uid="{00000000-0005-0000-0000-00002F030000}"/>
    <cellStyle name="Normal 3 24 2" xfId="422" xr:uid="{00000000-0005-0000-0000-000030030000}"/>
    <cellStyle name="Normal 3 24 3" xfId="346" xr:uid="{00000000-0005-0000-0000-000031030000}"/>
    <cellStyle name="Normal 3 24 4" xfId="508" xr:uid="{00000000-0005-0000-0000-000032030000}"/>
    <cellStyle name="Normal 3 24 5" xfId="607" xr:uid="{00000000-0005-0000-0000-000033030000}"/>
    <cellStyle name="Normal 3 24 6" xfId="707" xr:uid="{00000000-0005-0000-0000-000034030000}"/>
    <cellStyle name="Normal 3 24 7" xfId="807" xr:uid="{00000000-0005-0000-0000-000035030000}"/>
    <cellStyle name="Normal 3 24 8" xfId="906" xr:uid="{00000000-0005-0000-0000-000036030000}"/>
    <cellStyle name="Normal 3 24 9" xfId="1003" xr:uid="{00000000-0005-0000-0000-000037030000}"/>
    <cellStyle name="Normal 3 25" xfId="141" xr:uid="{00000000-0005-0000-0000-000038030000}"/>
    <cellStyle name="Normal 3 25 10" xfId="1099" xr:uid="{00000000-0005-0000-0000-000039030000}"/>
    <cellStyle name="Normal 3 25 11" xfId="1424" xr:uid="{00000000-0005-0000-0000-00003A030000}"/>
    <cellStyle name="Normal 3 25 12" xfId="379" xr:uid="{00000000-0005-0000-0000-00003B030000}"/>
    <cellStyle name="Normal 3 25 13" xfId="1268" xr:uid="{00000000-0005-0000-0000-00003C030000}"/>
    <cellStyle name="Normal 3 25 14" xfId="1272" xr:uid="{00000000-0005-0000-0000-00003D030000}"/>
    <cellStyle name="Normal 3 25 2" xfId="423" xr:uid="{00000000-0005-0000-0000-00003E030000}"/>
    <cellStyle name="Normal 3 25 3" xfId="345" xr:uid="{00000000-0005-0000-0000-00003F030000}"/>
    <cellStyle name="Normal 3 25 4" xfId="509" xr:uid="{00000000-0005-0000-0000-000040030000}"/>
    <cellStyle name="Normal 3 25 5" xfId="608" xr:uid="{00000000-0005-0000-0000-000041030000}"/>
    <cellStyle name="Normal 3 25 6" xfId="708" xr:uid="{00000000-0005-0000-0000-000042030000}"/>
    <cellStyle name="Normal 3 25 7" xfId="808" xr:uid="{00000000-0005-0000-0000-000043030000}"/>
    <cellStyle name="Normal 3 25 8" xfId="907" xr:uid="{00000000-0005-0000-0000-000044030000}"/>
    <cellStyle name="Normal 3 25 9" xfId="1004" xr:uid="{00000000-0005-0000-0000-000045030000}"/>
    <cellStyle name="Normal 3 26" xfId="142" xr:uid="{00000000-0005-0000-0000-000046030000}"/>
    <cellStyle name="Normal 3 26 10" xfId="1100" xr:uid="{00000000-0005-0000-0000-000047030000}"/>
    <cellStyle name="Normal 3 26 11" xfId="1384" xr:uid="{00000000-0005-0000-0000-000048030000}"/>
    <cellStyle name="Normal 3 26 12" xfId="1389" xr:uid="{00000000-0005-0000-0000-000049030000}"/>
    <cellStyle name="Normal 3 26 13" xfId="1570" xr:uid="{00000000-0005-0000-0000-00004A030000}"/>
    <cellStyle name="Normal 3 26 14" xfId="1361" xr:uid="{00000000-0005-0000-0000-00004B030000}"/>
    <cellStyle name="Normal 3 26 2" xfId="424" xr:uid="{00000000-0005-0000-0000-00004C030000}"/>
    <cellStyle name="Normal 3 26 3" xfId="344" xr:uid="{00000000-0005-0000-0000-00004D030000}"/>
    <cellStyle name="Normal 3 26 4" xfId="510" xr:uid="{00000000-0005-0000-0000-00004E030000}"/>
    <cellStyle name="Normal 3 26 5" xfId="609" xr:uid="{00000000-0005-0000-0000-00004F030000}"/>
    <cellStyle name="Normal 3 26 6" xfId="709" xr:uid="{00000000-0005-0000-0000-000050030000}"/>
    <cellStyle name="Normal 3 26 7" xfId="809" xr:uid="{00000000-0005-0000-0000-000051030000}"/>
    <cellStyle name="Normal 3 26 8" xfId="908" xr:uid="{00000000-0005-0000-0000-000052030000}"/>
    <cellStyle name="Normal 3 26 9" xfId="1005" xr:uid="{00000000-0005-0000-0000-000053030000}"/>
    <cellStyle name="Normal 3 27" xfId="143" xr:uid="{00000000-0005-0000-0000-000054030000}"/>
    <cellStyle name="Normal 3 27 10" xfId="1101" xr:uid="{00000000-0005-0000-0000-000055030000}"/>
    <cellStyle name="Normal 3 27 11" xfId="1342" xr:uid="{00000000-0005-0000-0000-000056030000}"/>
    <cellStyle name="Normal 3 27 12" xfId="1516" xr:uid="{00000000-0005-0000-0000-000057030000}"/>
    <cellStyle name="Normal 3 27 13" xfId="1411" xr:uid="{00000000-0005-0000-0000-000058030000}"/>
    <cellStyle name="Normal 3 27 14" xfId="391" xr:uid="{00000000-0005-0000-0000-000059030000}"/>
    <cellStyle name="Normal 3 27 2" xfId="425" xr:uid="{00000000-0005-0000-0000-00005A030000}"/>
    <cellStyle name="Normal 3 27 3" xfId="343" xr:uid="{00000000-0005-0000-0000-00005B030000}"/>
    <cellStyle name="Normal 3 27 4" xfId="511" xr:uid="{00000000-0005-0000-0000-00005C030000}"/>
    <cellStyle name="Normal 3 27 5" xfId="610" xr:uid="{00000000-0005-0000-0000-00005D030000}"/>
    <cellStyle name="Normal 3 27 6" xfId="710" xr:uid="{00000000-0005-0000-0000-00005E030000}"/>
    <cellStyle name="Normal 3 27 7" xfId="810" xr:uid="{00000000-0005-0000-0000-00005F030000}"/>
    <cellStyle name="Normal 3 27 8" xfId="909" xr:uid="{00000000-0005-0000-0000-000060030000}"/>
    <cellStyle name="Normal 3 27 9" xfId="1006" xr:uid="{00000000-0005-0000-0000-000061030000}"/>
    <cellStyle name="Normal 3 28" xfId="144" xr:uid="{00000000-0005-0000-0000-000062030000}"/>
    <cellStyle name="Normal 3 28 10" xfId="1102" xr:uid="{00000000-0005-0000-0000-000063030000}"/>
    <cellStyle name="Normal 3 28 11" xfId="1608" xr:uid="{00000000-0005-0000-0000-000064030000}"/>
    <cellStyle name="Normal 3 28 12" xfId="1320" xr:uid="{00000000-0005-0000-0000-000065030000}"/>
    <cellStyle name="Normal 3 28 13" xfId="1557" xr:uid="{00000000-0005-0000-0000-000066030000}"/>
    <cellStyle name="Normal 3 28 14" xfId="1290" xr:uid="{00000000-0005-0000-0000-000067030000}"/>
    <cellStyle name="Normal 3 28 2" xfId="426" xr:uid="{00000000-0005-0000-0000-000068030000}"/>
    <cellStyle name="Normal 3 28 3" xfId="342" xr:uid="{00000000-0005-0000-0000-000069030000}"/>
    <cellStyle name="Normal 3 28 4" xfId="512" xr:uid="{00000000-0005-0000-0000-00006A030000}"/>
    <cellStyle name="Normal 3 28 5" xfId="611" xr:uid="{00000000-0005-0000-0000-00006B030000}"/>
    <cellStyle name="Normal 3 28 6" xfId="711" xr:uid="{00000000-0005-0000-0000-00006C030000}"/>
    <cellStyle name="Normal 3 28 7" xfId="811" xr:uid="{00000000-0005-0000-0000-00006D030000}"/>
    <cellStyle name="Normal 3 28 8" xfId="910" xr:uid="{00000000-0005-0000-0000-00006E030000}"/>
    <cellStyle name="Normal 3 28 9" xfId="1007" xr:uid="{00000000-0005-0000-0000-00006F030000}"/>
    <cellStyle name="Normal 3 29" xfId="145" xr:uid="{00000000-0005-0000-0000-000070030000}"/>
    <cellStyle name="Normal 3 29 10" xfId="1103" xr:uid="{00000000-0005-0000-0000-000071030000}"/>
    <cellStyle name="Normal 3 29 11" xfId="1583" xr:uid="{00000000-0005-0000-0000-000072030000}"/>
    <cellStyle name="Normal 3 29 12" xfId="1405" xr:uid="{00000000-0005-0000-0000-000073030000}"/>
    <cellStyle name="Normal 3 29 13" xfId="1306" xr:uid="{00000000-0005-0000-0000-000074030000}"/>
    <cellStyle name="Normal 3 29 14" xfId="1368" xr:uid="{00000000-0005-0000-0000-000075030000}"/>
    <cellStyle name="Normal 3 29 2" xfId="427" xr:uid="{00000000-0005-0000-0000-000076030000}"/>
    <cellStyle name="Normal 3 29 3" xfId="341" xr:uid="{00000000-0005-0000-0000-000077030000}"/>
    <cellStyle name="Normal 3 29 4" xfId="330" xr:uid="{00000000-0005-0000-0000-000078030000}"/>
    <cellStyle name="Normal 3 29 5" xfId="520" xr:uid="{00000000-0005-0000-0000-000079030000}"/>
    <cellStyle name="Normal 3 29 6" xfId="618" xr:uid="{00000000-0005-0000-0000-00007A030000}"/>
    <cellStyle name="Normal 3 29 7" xfId="718" xr:uid="{00000000-0005-0000-0000-00007B030000}"/>
    <cellStyle name="Normal 3 29 8" xfId="819" xr:uid="{00000000-0005-0000-0000-00007C030000}"/>
    <cellStyle name="Normal 3 29 9" xfId="917" xr:uid="{00000000-0005-0000-0000-00007D030000}"/>
    <cellStyle name="Normal 3 3" xfId="146" xr:uid="{00000000-0005-0000-0000-00007E030000}"/>
    <cellStyle name="Normal 3 3 10" xfId="147" xr:uid="{00000000-0005-0000-0000-00007F030000}"/>
    <cellStyle name="Normal 3 3 10 10" xfId="1013" xr:uid="{00000000-0005-0000-0000-000080030000}"/>
    <cellStyle name="Normal 3 3 10 11" xfId="1507" xr:uid="{00000000-0005-0000-0000-000081030000}"/>
    <cellStyle name="Normal 3 3 10 12" xfId="1656" xr:uid="{00000000-0005-0000-0000-000082030000}"/>
    <cellStyle name="Normal 3 3 10 13" xfId="1698" xr:uid="{00000000-0005-0000-0000-000083030000}"/>
    <cellStyle name="Normal 3 3 10 14" xfId="1728" xr:uid="{00000000-0005-0000-0000-000084030000}"/>
    <cellStyle name="Normal 3 3 10 2" xfId="429" xr:uid="{00000000-0005-0000-0000-000085030000}"/>
    <cellStyle name="Normal 3 3 10 3" xfId="339" xr:uid="{00000000-0005-0000-0000-000086030000}"/>
    <cellStyle name="Normal 3 3 10 4" xfId="332" xr:uid="{00000000-0005-0000-0000-000087030000}"/>
    <cellStyle name="Normal 3 3 10 5" xfId="518" xr:uid="{00000000-0005-0000-0000-000088030000}"/>
    <cellStyle name="Normal 3 3 10 6" xfId="616" xr:uid="{00000000-0005-0000-0000-000089030000}"/>
    <cellStyle name="Normal 3 3 10 7" xfId="716" xr:uid="{00000000-0005-0000-0000-00008A030000}"/>
    <cellStyle name="Normal 3 3 10 8" xfId="817" xr:uid="{00000000-0005-0000-0000-00008B030000}"/>
    <cellStyle name="Normal 3 3 10 9" xfId="915" xr:uid="{00000000-0005-0000-0000-00008C030000}"/>
    <cellStyle name="Normal 3 3 11" xfId="428" xr:uid="{00000000-0005-0000-0000-00008D030000}"/>
    <cellStyle name="Normal 3 3 12" xfId="340" xr:uid="{00000000-0005-0000-0000-00008E030000}"/>
    <cellStyle name="Normal 3 3 13" xfId="331" xr:uid="{00000000-0005-0000-0000-00008F030000}"/>
    <cellStyle name="Normal 3 3 14" xfId="519" xr:uid="{00000000-0005-0000-0000-000090030000}"/>
    <cellStyle name="Normal 3 3 15" xfId="617" xr:uid="{00000000-0005-0000-0000-000091030000}"/>
    <cellStyle name="Normal 3 3 16" xfId="717" xr:uid="{00000000-0005-0000-0000-000092030000}"/>
    <cellStyle name="Normal 3 3 17" xfId="818" xr:uid="{00000000-0005-0000-0000-000093030000}"/>
    <cellStyle name="Normal 3 3 18" xfId="916" xr:uid="{00000000-0005-0000-0000-000094030000}"/>
    <cellStyle name="Normal 3 3 19" xfId="1014" xr:uid="{00000000-0005-0000-0000-000095030000}"/>
    <cellStyle name="Normal 3 3 2" xfId="148" xr:uid="{00000000-0005-0000-0000-000096030000}"/>
    <cellStyle name="Normal 3 3 2 10" xfId="1012" xr:uid="{00000000-0005-0000-0000-000097030000}"/>
    <cellStyle name="Normal 3 3 2 11" xfId="1468" xr:uid="{00000000-0005-0000-0000-000098030000}"/>
    <cellStyle name="Normal 3 3 2 12" xfId="1629" xr:uid="{00000000-0005-0000-0000-000099030000}"/>
    <cellStyle name="Normal 3 3 2 13" xfId="1674" xr:uid="{00000000-0005-0000-0000-00009A030000}"/>
    <cellStyle name="Normal 3 3 2 14" xfId="1711" xr:uid="{00000000-0005-0000-0000-00009B030000}"/>
    <cellStyle name="Normal 3 3 2 2" xfId="430" xr:uid="{00000000-0005-0000-0000-00009C030000}"/>
    <cellStyle name="Normal 3 3 2 3" xfId="338" xr:uid="{00000000-0005-0000-0000-00009D030000}"/>
    <cellStyle name="Normal 3 3 2 4" xfId="334" xr:uid="{00000000-0005-0000-0000-00009E030000}"/>
    <cellStyle name="Normal 3 3 2 5" xfId="516" xr:uid="{00000000-0005-0000-0000-00009F030000}"/>
    <cellStyle name="Normal 3 3 2 6" xfId="615" xr:uid="{00000000-0005-0000-0000-0000A0030000}"/>
    <cellStyle name="Normal 3 3 2 7" xfId="715" xr:uid="{00000000-0005-0000-0000-0000A1030000}"/>
    <cellStyle name="Normal 3 3 2 8" xfId="815" xr:uid="{00000000-0005-0000-0000-0000A2030000}"/>
    <cellStyle name="Normal 3 3 2 9" xfId="914" xr:uid="{00000000-0005-0000-0000-0000A3030000}"/>
    <cellStyle name="Normal 3 3 20" xfId="1549" xr:uid="{00000000-0005-0000-0000-0000A4030000}"/>
    <cellStyle name="Normal 3 3 21" xfId="1493" xr:uid="{00000000-0005-0000-0000-0000A5030000}"/>
    <cellStyle name="Normal 3 3 22" xfId="1643" xr:uid="{00000000-0005-0000-0000-0000A6030000}"/>
    <cellStyle name="Normal 3 3 23" xfId="1686" xr:uid="{00000000-0005-0000-0000-0000A7030000}"/>
    <cellStyle name="Normal 3 3 3" xfId="149" xr:uid="{00000000-0005-0000-0000-0000A8030000}"/>
    <cellStyle name="Normal 3 3 3 10" xfId="1011" xr:uid="{00000000-0005-0000-0000-0000A9030000}"/>
    <cellStyle name="Normal 3 3 3 11" xfId="1423" xr:uid="{00000000-0005-0000-0000-0000AA030000}"/>
    <cellStyle name="Normal 3 3 3 12" xfId="380" xr:uid="{00000000-0005-0000-0000-0000AB030000}"/>
    <cellStyle name="Normal 3 3 3 13" xfId="1267" xr:uid="{00000000-0005-0000-0000-0000AC030000}"/>
    <cellStyle name="Normal 3 3 3 14" xfId="1273" xr:uid="{00000000-0005-0000-0000-0000AD030000}"/>
    <cellStyle name="Normal 3 3 3 2" xfId="431" xr:uid="{00000000-0005-0000-0000-0000AE030000}"/>
    <cellStyle name="Normal 3 3 3 3" xfId="337" xr:uid="{00000000-0005-0000-0000-0000AF030000}"/>
    <cellStyle name="Normal 3 3 3 4" xfId="513" xr:uid="{00000000-0005-0000-0000-0000B0030000}"/>
    <cellStyle name="Normal 3 3 3 5" xfId="612" xr:uid="{00000000-0005-0000-0000-0000B1030000}"/>
    <cellStyle name="Normal 3 3 3 6" xfId="712" xr:uid="{00000000-0005-0000-0000-0000B2030000}"/>
    <cellStyle name="Normal 3 3 3 7" xfId="812" xr:uid="{00000000-0005-0000-0000-0000B3030000}"/>
    <cellStyle name="Normal 3 3 3 8" xfId="911" xr:uid="{00000000-0005-0000-0000-0000B4030000}"/>
    <cellStyle name="Normal 3 3 3 9" xfId="1008" xr:uid="{00000000-0005-0000-0000-0000B5030000}"/>
    <cellStyle name="Normal 3 3 4" xfId="150" xr:uid="{00000000-0005-0000-0000-0000B6030000}"/>
    <cellStyle name="Normal 3 3 4 10" xfId="1104" xr:uid="{00000000-0005-0000-0000-0000B7030000}"/>
    <cellStyle name="Normal 3 3 4 11" xfId="1383" xr:uid="{00000000-0005-0000-0000-0000B8030000}"/>
    <cellStyle name="Normal 3 3 4 12" xfId="1427" xr:uid="{00000000-0005-0000-0000-0000B9030000}"/>
    <cellStyle name="Normal 3 3 4 13" xfId="1538" xr:uid="{00000000-0005-0000-0000-0000BA030000}"/>
    <cellStyle name="Normal 3 3 4 14" xfId="1568" xr:uid="{00000000-0005-0000-0000-0000BB030000}"/>
    <cellStyle name="Normal 3 3 4 2" xfId="432" xr:uid="{00000000-0005-0000-0000-0000BC030000}"/>
    <cellStyle name="Normal 3 3 4 3" xfId="336" xr:uid="{00000000-0005-0000-0000-0000BD030000}"/>
    <cellStyle name="Normal 3 3 4 4" xfId="514" xr:uid="{00000000-0005-0000-0000-0000BE030000}"/>
    <cellStyle name="Normal 3 3 4 5" xfId="613" xr:uid="{00000000-0005-0000-0000-0000BF030000}"/>
    <cellStyle name="Normal 3 3 4 6" xfId="713" xr:uid="{00000000-0005-0000-0000-0000C0030000}"/>
    <cellStyle name="Normal 3 3 4 7" xfId="813" xr:uid="{00000000-0005-0000-0000-0000C1030000}"/>
    <cellStyle name="Normal 3 3 4 8" xfId="912" xr:uid="{00000000-0005-0000-0000-0000C2030000}"/>
    <cellStyle name="Normal 3 3 4 9" xfId="1009" xr:uid="{00000000-0005-0000-0000-0000C3030000}"/>
    <cellStyle name="Normal 3 3 5" xfId="151" xr:uid="{00000000-0005-0000-0000-0000C4030000}"/>
    <cellStyle name="Normal 3 3 5 10" xfId="1105" xr:uid="{00000000-0005-0000-0000-0000C5030000}"/>
    <cellStyle name="Normal 3 3 5 11" xfId="1341" xr:uid="{00000000-0005-0000-0000-0000C6030000}"/>
    <cellStyle name="Normal 3 3 5 12" xfId="1556" xr:uid="{00000000-0005-0000-0000-0000C7030000}"/>
    <cellStyle name="Normal 3 3 5 13" xfId="1433" xr:uid="{00000000-0005-0000-0000-0000C8030000}"/>
    <cellStyle name="Normal 3 3 5 14" xfId="724" xr:uid="{00000000-0005-0000-0000-0000C9030000}"/>
    <cellStyle name="Normal 3 3 5 2" xfId="433" xr:uid="{00000000-0005-0000-0000-0000CA030000}"/>
    <cellStyle name="Normal 3 3 5 3" xfId="335" xr:uid="{00000000-0005-0000-0000-0000CB030000}"/>
    <cellStyle name="Normal 3 3 5 4" xfId="515" xr:uid="{00000000-0005-0000-0000-0000CC030000}"/>
    <cellStyle name="Normal 3 3 5 5" xfId="614" xr:uid="{00000000-0005-0000-0000-0000CD030000}"/>
    <cellStyle name="Normal 3 3 5 6" xfId="714" xr:uid="{00000000-0005-0000-0000-0000CE030000}"/>
    <cellStyle name="Normal 3 3 5 7" xfId="814" xr:uid="{00000000-0005-0000-0000-0000CF030000}"/>
    <cellStyle name="Normal 3 3 5 8" xfId="913" xr:uid="{00000000-0005-0000-0000-0000D0030000}"/>
    <cellStyle name="Normal 3 3 5 9" xfId="1010" xr:uid="{00000000-0005-0000-0000-0000D1030000}"/>
    <cellStyle name="Normal 3 3 6" xfId="152" xr:uid="{00000000-0005-0000-0000-0000D2030000}"/>
    <cellStyle name="Normal 3 3 6 10" xfId="1106" xr:uid="{00000000-0005-0000-0000-0000D3030000}"/>
    <cellStyle name="Normal 3 3 6 11" xfId="1607" xr:uid="{00000000-0005-0000-0000-0000D4030000}"/>
    <cellStyle name="Normal 3 3 6 12" xfId="1354" xr:uid="{00000000-0005-0000-0000-0000D5030000}"/>
    <cellStyle name="Normal 3 3 6 13" xfId="1474" xr:uid="{00000000-0005-0000-0000-0000D6030000}"/>
    <cellStyle name="Normal 3 3 6 14" xfId="1569" xr:uid="{00000000-0005-0000-0000-0000D7030000}"/>
    <cellStyle name="Normal 3 3 6 2" xfId="434" xr:uid="{00000000-0005-0000-0000-0000D8030000}"/>
    <cellStyle name="Normal 3 3 6 3" xfId="533" xr:uid="{00000000-0005-0000-0000-0000D9030000}"/>
    <cellStyle name="Normal 3 3 6 4" xfId="633" xr:uid="{00000000-0005-0000-0000-0000DA030000}"/>
    <cellStyle name="Normal 3 3 6 5" xfId="733" xr:uid="{00000000-0005-0000-0000-0000DB030000}"/>
    <cellStyle name="Normal 3 3 6 6" xfId="832" xr:uid="{00000000-0005-0000-0000-0000DC030000}"/>
    <cellStyle name="Normal 3 3 6 7" xfId="930" xr:uid="{00000000-0005-0000-0000-0000DD030000}"/>
    <cellStyle name="Normal 3 3 6 8" xfId="1026" xr:uid="{00000000-0005-0000-0000-0000DE030000}"/>
    <cellStyle name="Normal 3 3 6 9" xfId="1120" xr:uid="{00000000-0005-0000-0000-0000DF030000}"/>
    <cellStyle name="Normal 3 3 7" xfId="153" xr:uid="{00000000-0005-0000-0000-0000E0030000}"/>
    <cellStyle name="Normal 3 3 7 10" xfId="1201" xr:uid="{00000000-0005-0000-0000-0000E1030000}"/>
    <cellStyle name="Normal 3 3 7 11" xfId="1582" xr:uid="{00000000-0005-0000-0000-0000E2030000}"/>
    <cellStyle name="Normal 3 3 7 12" xfId="1443" xr:uid="{00000000-0005-0000-0000-0000E3030000}"/>
    <cellStyle name="Normal 3 3 7 13" xfId="1107" xr:uid="{00000000-0005-0000-0000-0000E4030000}"/>
    <cellStyle name="Normal 3 3 7 14" xfId="1352" xr:uid="{00000000-0005-0000-0000-0000E5030000}"/>
    <cellStyle name="Normal 3 3 7 2" xfId="435" xr:uid="{00000000-0005-0000-0000-0000E6030000}"/>
    <cellStyle name="Normal 3 3 7 3" xfId="534" xr:uid="{00000000-0005-0000-0000-0000E7030000}"/>
    <cellStyle name="Normal 3 3 7 4" xfId="634" xr:uid="{00000000-0005-0000-0000-0000E8030000}"/>
    <cellStyle name="Normal 3 3 7 5" xfId="734" xr:uid="{00000000-0005-0000-0000-0000E9030000}"/>
    <cellStyle name="Normal 3 3 7 6" xfId="833" xr:uid="{00000000-0005-0000-0000-0000EA030000}"/>
    <cellStyle name="Normal 3 3 7 7" xfId="931" xr:uid="{00000000-0005-0000-0000-0000EB030000}"/>
    <cellStyle name="Normal 3 3 7 8" xfId="1027" xr:uid="{00000000-0005-0000-0000-0000EC030000}"/>
    <cellStyle name="Normal 3 3 7 9" xfId="1121" xr:uid="{00000000-0005-0000-0000-0000ED030000}"/>
    <cellStyle name="Normal 3 3 8" xfId="154" xr:uid="{00000000-0005-0000-0000-0000EE030000}"/>
    <cellStyle name="Normal 3 3 8 10" xfId="1202" xr:uid="{00000000-0005-0000-0000-0000EF030000}"/>
    <cellStyle name="Normal 3 3 8 11" xfId="1548" xr:uid="{00000000-0005-0000-0000-0000F0030000}"/>
    <cellStyle name="Normal 3 3 8 12" xfId="1534" xr:uid="{00000000-0005-0000-0000-0000F1030000}"/>
    <cellStyle name="Normal 3 3 8 13" xfId="1535" xr:uid="{00000000-0005-0000-0000-0000F2030000}"/>
    <cellStyle name="Normal 3 3 8 14" xfId="1367" xr:uid="{00000000-0005-0000-0000-0000F3030000}"/>
    <cellStyle name="Normal 3 3 8 2" xfId="436" xr:uid="{00000000-0005-0000-0000-0000F4030000}"/>
    <cellStyle name="Normal 3 3 8 3" xfId="535" xr:uid="{00000000-0005-0000-0000-0000F5030000}"/>
    <cellStyle name="Normal 3 3 8 4" xfId="635" xr:uid="{00000000-0005-0000-0000-0000F6030000}"/>
    <cellStyle name="Normal 3 3 8 5" xfId="735" xr:uid="{00000000-0005-0000-0000-0000F7030000}"/>
    <cellStyle name="Normal 3 3 8 6" xfId="834" xr:uid="{00000000-0005-0000-0000-0000F8030000}"/>
    <cellStyle name="Normal 3 3 8 7" xfId="932" xr:uid="{00000000-0005-0000-0000-0000F9030000}"/>
    <cellStyle name="Normal 3 3 8 8" xfId="1028" xr:uid="{00000000-0005-0000-0000-0000FA030000}"/>
    <cellStyle name="Normal 3 3 8 9" xfId="1122" xr:uid="{00000000-0005-0000-0000-0000FB030000}"/>
    <cellStyle name="Normal 3 3 9" xfId="155" xr:uid="{00000000-0005-0000-0000-0000FC030000}"/>
    <cellStyle name="Normal 3 3 9 10" xfId="1203" xr:uid="{00000000-0005-0000-0000-0000FD030000}"/>
    <cellStyle name="Normal 3 3 9 11" xfId="1506" xr:uid="{00000000-0005-0000-0000-0000FE030000}"/>
    <cellStyle name="Normal 3 3 9 12" xfId="1655" xr:uid="{00000000-0005-0000-0000-0000FF030000}"/>
    <cellStyle name="Normal 3 3 9 13" xfId="1697" xr:uid="{00000000-0005-0000-0000-000000040000}"/>
    <cellStyle name="Normal 3 3 9 14" xfId="1727" xr:uid="{00000000-0005-0000-0000-000001040000}"/>
    <cellStyle name="Normal 3 3 9 2" xfId="437" xr:uid="{00000000-0005-0000-0000-000002040000}"/>
    <cellStyle name="Normal 3 3 9 3" xfId="536" xr:uid="{00000000-0005-0000-0000-000003040000}"/>
    <cellStyle name="Normal 3 3 9 4" xfId="636" xr:uid="{00000000-0005-0000-0000-000004040000}"/>
    <cellStyle name="Normal 3 3 9 5" xfId="736" xr:uid="{00000000-0005-0000-0000-000005040000}"/>
    <cellStyle name="Normal 3 3 9 6" xfId="835" xr:uid="{00000000-0005-0000-0000-000006040000}"/>
    <cellStyle name="Normal 3 3 9 7" xfId="933" xr:uid="{00000000-0005-0000-0000-000007040000}"/>
    <cellStyle name="Normal 3 3 9 8" xfId="1029" xr:uid="{00000000-0005-0000-0000-000008040000}"/>
    <cellStyle name="Normal 3 3 9 9" xfId="1123" xr:uid="{00000000-0005-0000-0000-000009040000}"/>
    <cellStyle name="Normal 3 30" xfId="156" xr:uid="{00000000-0005-0000-0000-00000A040000}"/>
    <cellStyle name="Normal 3 30 10" xfId="1204" xr:uid="{00000000-0005-0000-0000-00000B040000}"/>
    <cellStyle name="Normal 3 30 11" xfId="1467" xr:uid="{00000000-0005-0000-0000-00000C040000}"/>
    <cellStyle name="Normal 3 30 12" xfId="1628" xr:uid="{00000000-0005-0000-0000-00000D040000}"/>
    <cellStyle name="Normal 3 30 13" xfId="1673" xr:uid="{00000000-0005-0000-0000-00000E040000}"/>
    <cellStyle name="Normal 3 30 14" xfId="1710" xr:uid="{00000000-0005-0000-0000-00000F040000}"/>
    <cellStyle name="Normal 3 30 2" xfId="438" xr:uid="{00000000-0005-0000-0000-000010040000}"/>
    <cellStyle name="Normal 3 30 3" xfId="537" xr:uid="{00000000-0005-0000-0000-000011040000}"/>
    <cellStyle name="Normal 3 30 4" xfId="637" xr:uid="{00000000-0005-0000-0000-000012040000}"/>
    <cellStyle name="Normal 3 30 5" xfId="737" xr:uid="{00000000-0005-0000-0000-000013040000}"/>
    <cellStyle name="Normal 3 30 6" xfId="836" xr:uid="{00000000-0005-0000-0000-000014040000}"/>
    <cellStyle name="Normal 3 30 7" xfId="934" xr:uid="{00000000-0005-0000-0000-000015040000}"/>
    <cellStyle name="Normal 3 30 8" xfId="1030" xr:uid="{00000000-0005-0000-0000-000016040000}"/>
    <cellStyle name="Normal 3 30 9" xfId="1124" xr:uid="{00000000-0005-0000-0000-000017040000}"/>
    <cellStyle name="Normal 3 31" xfId="157" xr:uid="{00000000-0005-0000-0000-000018040000}"/>
    <cellStyle name="Normal 3 31 10" xfId="1205" xr:uid="{00000000-0005-0000-0000-000019040000}"/>
    <cellStyle name="Normal 3 31 11" xfId="1422" xr:uid="{00000000-0005-0000-0000-00001A040000}"/>
    <cellStyle name="Normal 3 31 12" xfId="381" xr:uid="{00000000-0005-0000-0000-00001B040000}"/>
    <cellStyle name="Normal 3 31 13" xfId="1266" xr:uid="{00000000-0005-0000-0000-00001C040000}"/>
    <cellStyle name="Normal 3 31 14" xfId="1374" xr:uid="{00000000-0005-0000-0000-00001D040000}"/>
    <cellStyle name="Normal 3 31 2" xfId="439" xr:uid="{00000000-0005-0000-0000-00001E040000}"/>
    <cellStyle name="Normal 3 31 3" xfId="538" xr:uid="{00000000-0005-0000-0000-00001F040000}"/>
    <cellStyle name="Normal 3 31 4" xfId="638" xr:uid="{00000000-0005-0000-0000-000020040000}"/>
    <cellStyle name="Normal 3 31 5" xfId="738" xr:uid="{00000000-0005-0000-0000-000021040000}"/>
    <cellStyle name="Normal 3 31 6" xfId="837" xr:uid="{00000000-0005-0000-0000-000022040000}"/>
    <cellStyle name="Normal 3 31 7" xfId="935" xr:uid="{00000000-0005-0000-0000-000023040000}"/>
    <cellStyle name="Normal 3 31 8" xfId="1031" xr:uid="{00000000-0005-0000-0000-000024040000}"/>
    <cellStyle name="Normal 3 31 9" xfId="1125" xr:uid="{00000000-0005-0000-0000-000025040000}"/>
    <cellStyle name="Normal 3 32" xfId="158" xr:uid="{00000000-0005-0000-0000-000026040000}"/>
    <cellStyle name="Normal 3 32 10" xfId="1206" xr:uid="{00000000-0005-0000-0000-000027040000}"/>
    <cellStyle name="Normal 3 32 11" xfId="1382" xr:uid="{00000000-0005-0000-0000-000028040000}"/>
    <cellStyle name="Normal 3 32 12" xfId="1473" xr:uid="{00000000-0005-0000-0000-000029040000}"/>
    <cellStyle name="Normal 3 32 13" xfId="1364" xr:uid="{00000000-0005-0000-0000-00002A040000}"/>
    <cellStyle name="Normal 3 32 14" xfId="1552" xr:uid="{00000000-0005-0000-0000-00002B040000}"/>
    <cellStyle name="Normal 3 32 2" xfId="440" xr:uid="{00000000-0005-0000-0000-00002C040000}"/>
    <cellStyle name="Normal 3 32 3" xfId="539" xr:uid="{00000000-0005-0000-0000-00002D040000}"/>
    <cellStyle name="Normal 3 32 4" xfId="639" xr:uid="{00000000-0005-0000-0000-00002E040000}"/>
    <cellStyle name="Normal 3 32 5" xfId="739" xr:uid="{00000000-0005-0000-0000-00002F040000}"/>
    <cellStyle name="Normal 3 32 6" xfId="838" xr:uid="{00000000-0005-0000-0000-000030040000}"/>
    <cellStyle name="Normal 3 32 7" xfId="936" xr:uid="{00000000-0005-0000-0000-000031040000}"/>
    <cellStyle name="Normal 3 32 8" xfId="1032" xr:uid="{00000000-0005-0000-0000-000032040000}"/>
    <cellStyle name="Normal 3 32 9" xfId="1126" xr:uid="{00000000-0005-0000-0000-000033040000}"/>
    <cellStyle name="Normal 3 33" xfId="159" xr:uid="{00000000-0005-0000-0000-000034040000}"/>
    <cellStyle name="Normal 3 33 10" xfId="1207" xr:uid="{00000000-0005-0000-0000-000035040000}"/>
    <cellStyle name="Normal 3 33 11" xfId="1340" xr:uid="{00000000-0005-0000-0000-000036040000}"/>
    <cellStyle name="Normal 3 33 12" xfId="1317" xr:uid="{00000000-0005-0000-0000-000037040000}"/>
    <cellStyle name="Normal 3 33 13" xfId="1357" xr:uid="{00000000-0005-0000-0000-000038040000}"/>
    <cellStyle name="Normal 3 33 14" xfId="1390" xr:uid="{00000000-0005-0000-0000-000039040000}"/>
    <cellStyle name="Normal 3 33 2" xfId="441" xr:uid="{00000000-0005-0000-0000-00003A040000}"/>
    <cellStyle name="Normal 3 33 3" xfId="540" xr:uid="{00000000-0005-0000-0000-00003B040000}"/>
    <cellStyle name="Normal 3 33 4" xfId="640" xr:uid="{00000000-0005-0000-0000-00003C040000}"/>
    <cellStyle name="Normal 3 33 5" xfId="740" xr:uid="{00000000-0005-0000-0000-00003D040000}"/>
    <cellStyle name="Normal 3 33 6" xfId="839" xr:uid="{00000000-0005-0000-0000-00003E040000}"/>
    <cellStyle name="Normal 3 33 7" xfId="937" xr:uid="{00000000-0005-0000-0000-00003F040000}"/>
    <cellStyle name="Normal 3 33 8" xfId="1033" xr:uid="{00000000-0005-0000-0000-000040040000}"/>
    <cellStyle name="Normal 3 33 9" xfId="1127" xr:uid="{00000000-0005-0000-0000-000041040000}"/>
    <cellStyle name="Normal 3 34" xfId="160" xr:uid="{00000000-0005-0000-0000-000042040000}"/>
    <cellStyle name="Normal 3 34 10" xfId="1208" xr:uid="{00000000-0005-0000-0000-000043040000}"/>
    <cellStyle name="Normal 3 34 11" xfId="1606" xr:uid="{00000000-0005-0000-0000-000044040000}"/>
    <cellStyle name="Normal 3 34 12" xfId="1401" xr:uid="{00000000-0005-0000-0000-000045040000}"/>
    <cellStyle name="Normal 3 34 13" xfId="1190" xr:uid="{00000000-0005-0000-0000-000046040000}"/>
    <cellStyle name="Normal 3 34 14" xfId="1453" xr:uid="{00000000-0005-0000-0000-000047040000}"/>
    <cellStyle name="Normal 3 34 2" xfId="442" xr:uid="{00000000-0005-0000-0000-000048040000}"/>
    <cellStyle name="Normal 3 34 3" xfId="541" xr:uid="{00000000-0005-0000-0000-000049040000}"/>
    <cellStyle name="Normal 3 34 4" xfId="641" xr:uid="{00000000-0005-0000-0000-00004A040000}"/>
    <cellStyle name="Normal 3 34 5" xfId="741" xr:uid="{00000000-0005-0000-0000-00004B040000}"/>
    <cellStyle name="Normal 3 34 6" xfId="840" xr:uid="{00000000-0005-0000-0000-00004C040000}"/>
    <cellStyle name="Normal 3 34 7" xfId="938" xr:uid="{00000000-0005-0000-0000-00004D040000}"/>
    <cellStyle name="Normal 3 34 8" xfId="1034" xr:uid="{00000000-0005-0000-0000-00004E040000}"/>
    <cellStyle name="Normal 3 34 9" xfId="1128" xr:uid="{00000000-0005-0000-0000-00004F040000}"/>
    <cellStyle name="Normal 3 35" xfId="161" xr:uid="{00000000-0005-0000-0000-000050040000}"/>
    <cellStyle name="Normal 3 35 10" xfId="1209" xr:uid="{00000000-0005-0000-0000-000051040000}"/>
    <cellStyle name="Normal 3 35 11" xfId="1581" xr:uid="{00000000-0005-0000-0000-000052040000}"/>
    <cellStyle name="Normal 3 35 12" xfId="1488" xr:uid="{00000000-0005-0000-0000-000053040000}"/>
    <cellStyle name="Normal 3 35 13" xfId="1640" xr:uid="{00000000-0005-0000-0000-000054040000}"/>
    <cellStyle name="Normal 3 35 14" xfId="1683" xr:uid="{00000000-0005-0000-0000-000055040000}"/>
    <cellStyle name="Normal 3 35 2" xfId="443" xr:uid="{00000000-0005-0000-0000-000056040000}"/>
    <cellStyle name="Normal 3 35 3" xfId="542" xr:uid="{00000000-0005-0000-0000-000057040000}"/>
    <cellStyle name="Normal 3 35 4" xfId="642" xr:uid="{00000000-0005-0000-0000-000058040000}"/>
    <cellStyle name="Normal 3 35 5" xfId="742" xr:uid="{00000000-0005-0000-0000-000059040000}"/>
    <cellStyle name="Normal 3 35 6" xfId="841" xr:uid="{00000000-0005-0000-0000-00005A040000}"/>
    <cellStyle name="Normal 3 35 7" xfId="939" xr:uid="{00000000-0005-0000-0000-00005B040000}"/>
    <cellStyle name="Normal 3 35 8" xfId="1035" xr:uid="{00000000-0005-0000-0000-00005C040000}"/>
    <cellStyle name="Normal 3 35 9" xfId="1129" xr:uid="{00000000-0005-0000-0000-00005D040000}"/>
    <cellStyle name="Normal 3 36" xfId="162" xr:uid="{00000000-0005-0000-0000-00005E040000}"/>
    <cellStyle name="Normal 3 36 10" xfId="1210" xr:uid="{00000000-0005-0000-0000-00005F040000}"/>
    <cellStyle name="Normal 3 36 11" xfId="1547" xr:uid="{00000000-0005-0000-0000-000060040000}"/>
    <cellStyle name="Normal 3 36 12" xfId="1567" xr:uid="{00000000-0005-0000-0000-000061040000}"/>
    <cellStyle name="Normal 3 36 13" xfId="1445" xr:uid="{00000000-0005-0000-0000-000062040000}"/>
    <cellStyle name="Normal 3 36 14" xfId="1188" xr:uid="{00000000-0005-0000-0000-000063040000}"/>
    <cellStyle name="Normal 3 36 2" xfId="444" xr:uid="{00000000-0005-0000-0000-000064040000}"/>
    <cellStyle name="Normal 3 36 3" xfId="543" xr:uid="{00000000-0005-0000-0000-000065040000}"/>
    <cellStyle name="Normal 3 36 4" xfId="643" xr:uid="{00000000-0005-0000-0000-000066040000}"/>
    <cellStyle name="Normal 3 36 5" xfId="743" xr:uid="{00000000-0005-0000-0000-000067040000}"/>
    <cellStyle name="Normal 3 36 6" xfId="842" xr:uid="{00000000-0005-0000-0000-000068040000}"/>
    <cellStyle name="Normal 3 36 7" xfId="940" xr:uid="{00000000-0005-0000-0000-000069040000}"/>
    <cellStyle name="Normal 3 36 8" xfId="1036" xr:uid="{00000000-0005-0000-0000-00006A040000}"/>
    <cellStyle name="Normal 3 36 9" xfId="1130" xr:uid="{00000000-0005-0000-0000-00006B040000}"/>
    <cellStyle name="Normal 3 37" xfId="163" xr:uid="{00000000-0005-0000-0000-00006C040000}"/>
    <cellStyle name="Normal 3 37 10" xfId="1211" xr:uid="{00000000-0005-0000-0000-00006D040000}"/>
    <cellStyle name="Normal 3 37 11" xfId="1505" xr:uid="{00000000-0005-0000-0000-00006E040000}"/>
    <cellStyle name="Normal 3 37 12" xfId="1654" xr:uid="{00000000-0005-0000-0000-00006F040000}"/>
    <cellStyle name="Normal 3 37 13" xfId="1696" xr:uid="{00000000-0005-0000-0000-000070040000}"/>
    <cellStyle name="Normal 3 37 14" xfId="1726" xr:uid="{00000000-0005-0000-0000-000071040000}"/>
    <cellStyle name="Normal 3 37 2" xfId="445" xr:uid="{00000000-0005-0000-0000-000072040000}"/>
    <cellStyle name="Normal 3 37 3" xfId="544" xr:uid="{00000000-0005-0000-0000-000073040000}"/>
    <cellStyle name="Normal 3 37 4" xfId="644" xr:uid="{00000000-0005-0000-0000-000074040000}"/>
    <cellStyle name="Normal 3 37 5" xfId="744" xr:uid="{00000000-0005-0000-0000-000075040000}"/>
    <cellStyle name="Normal 3 37 6" xfId="843" xr:uid="{00000000-0005-0000-0000-000076040000}"/>
    <cellStyle name="Normal 3 37 7" xfId="941" xr:uid="{00000000-0005-0000-0000-000077040000}"/>
    <cellStyle name="Normal 3 37 8" xfId="1037" xr:uid="{00000000-0005-0000-0000-000078040000}"/>
    <cellStyle name="Normal 3 37 9" xfId="1131" xr:uid="{00000000-0005-0000-0000-000079040000}"/>
    <cellStyle name="Normal 3 38" xfId="164" xr:uid="{00000000-0005-0000-0000-00007A040000}"/>
    <cellStyle name="Normal 3 38 10" xfId="1212" xr:uid="{00000000-0005-0000-0000-00007B040000}"/>
    <cellStyle name="Normal 3 38 11" xfId="1466" xr:uid="{00000000-0005-0000-0000-00007C040000}"/>
    <cellStyle name="Normal 3 38 12" xfId="1627" xr:uid="{00000000-0005-0000-0000-00007D040000}"/>
    <cellStyle name="Normal 3 38 13" xfId="1672" xr:uid="{00000000-0005-0000-0000-00007E040000}"/>
    <cellStyle name="Normal 3 38 14" xfId="1709" xr:uid="{00000000-0005-0000-0000-00007F040000}"/>
    <cellStyle name="Normal 3 38 2" xfId="446" xr:uid="{00000000-0005-0000-0000-000080040000}"/>
    <cellStyle name="Normal 3 38 3" xfId="545" xr:uid="{00000000-0005-0000-0000-000081040000}"/>
    <cellStyle name="Normal 3 38 4" xfId="645" xr:uid="{00000000-0005-0000-0000-000082040000}"/>
    <cellStyle name="Normal 3 38 5" xfId="745" xr:uid="{00000000-0005-0000-0000-000083040000}"/>
    <cellStyle name="Normal 3 38 6" xfId="844" xr:uid="{00000000-0005-0000-0000-000084040000}"/>
    <cellStyle name="Normal 3 38 7" xfId="942" xr:uid="{00000000-0005-0000-0000-000085040000}"/>
    <cellStyle name="Normal 3 38 8" xfId="1038" xr:uid="{00000000-0005-0000-0000-000086040000}"/>
    <cellStyle name="Normal 3 38 9" xfId="1132" xr:uid="{00000000-0005-0000-0000-000087040000}"/>
    <cellStyle name="Normal 3 39" xfId="165" xr:uid="{00000000-0005-0000-0000-000088040000}"/>
    <cellStyle name="Normal 3 39 10" xfId="1213" xr:uid="{00000000-0005-0000-0000-000089040000}"/>
    <cellStyle name="Normal 3 39 11" xfId="1421" xr:uid="{00000000-0005-0000-0000-00008A040000}"/>
    <cellStyle name="Normal 3 39 12" xfId="382" xr:uid="{00000000-0005-0000-0000-00008B040000}"/>
    <cellStyle name="Normal 3 39 13" xfId="1586" xr:uid="{00000000-0005-0000-0000-00008C040000}"/>
    <cellStyle name="Normal 3 39 14" xfId="1414" xr:uid="{00000000-0005-0000-0000-00008D040000}"/>
    <cellStyle name="Normal 3 39 2" xfId="447" xr:uid="{00000000-0005-0000-0000-00008E040000}"/>
    <cellStyle name="Normal 3 39 3" xfId="546" xr:uid="{00000000-0005-0000-0000-00008F040000}"/>
    <cellStyle name="Normal 3 39 4" xfId="646" xr:uid="{00000000-0005-0000-0000-000090040000}"/>
    <cellStyle name="Normal 3 39 5" xfId="746" xr:uid="{00000000-0005-0000-0000-000091040000}"/>
    <cellStyle name="Normal 3 39 6" xfId="845" xr:uid="{00000000-0005-0000-0000-000092040000}"/>
    <cellStyle name="Normal 3 39 7" xfId="943" xr:uid="{00000000-0005-0000-0000-000093040000}"/>
    <cellStyle name="Normal 3 39 8" xfId="1039" xr:uid="{00000000-0005-0000-0000-000094040000}"/>
    <cellStyle name="Normal 3 39 9" xfId="1133" xr:uid="{00000000-0005-0000-0000-000095040000}"/>
    <cellStyle name="Normal 3 4" xfId="166" xr:uid="{00000000-0005-0000-0000-000096040000}"/>
    <cellStyle name="Normal 3 4 10" xfId="1214" xr:uid="{00000000-0005-0000-0000-000097040000}"/>
    <cellStyle name="Normal 3 4 11" xfId="1381" xr:uid="{00000000-0005-0000-0000-000098040000}"/>
    <cellStyle name="Normal 3 4 12" xfId="1312" xr:uid="{00000000-0005-0000-0000-000099040000}"/>
    <cellStyle name="Normal 3 4 13" xfId="1594" xr:uid="{00000000-0005-0000-0000-00009A040000}"/>
    <cellStyle name="Normal 3 4 14" xfId="1530" xr:uid="{00000000-0005-0000-0000-00009B040000}"/>
    <cellStyle name="Normal 3 4 2" xfId="448" xr:uid="{00000000-0005-0000-0000-00009C040000}"/>
    <cellStyle name="Normal 3 4 3" xfId="547" xr:uid="{00000000-0005-0000-0000-00009D040000}"/>
    <cellStyle name="Normal 3 4 4" xfId="647" xr:uid="{00000000-0005-0000-0000-00009E040000}"/>
    <cellStyle name="Normal 3 4 5" xfId="747" xr:uid="{00000000-0005-0000-0000-00009F040000}"/>
    <cellStyle name="Normal 3 4 6" xfId="846" xr:uid="{00000000-0005-0000-0000-0000A0040000}"/>
    <cellStyle name="Normal 3 4 7" xfId="944" xr:uid="{00000000-0005-0000-0000-0000A1040000}"/>
    <cellStyle name="Normal 3 4 8" xfId="1040" xr:uid="{00000000-0005-0000-0000-0000A2040000}"/>
    <cellStyle name="Normal 3 4 9" xfId="1134" xr:uid="{00000000-0005-0000-0000-0000A3040000}"/>
    <cellStyle name="Normal 3 40" xfId="167" xr:uid="{00000000-0005-0000-0000-0000A4040000}"/>
    <cellStyle name="Normal 3 40 10" xfId="1215" xr:uid="{00000000-0005-0000-0000-0000A5040000}"/>
    <cellStyle name="Normal 3 40 11" xfId="1339" xr:uid="{00000000-0005-0000-0000-0000A6040000}"/>
    <cellStyle name="Normal 3 40 12" xfId="1295" xr:uid="{00000000-0005-0000-0000-0000A7040000}"/>
    <cellStyle name="Normal 3 40 13" xfId="1590" xr:uid="{00000000-0005-0000-0000-0000A8040000}"/>
    <cellStyle name="Normal 3 40 14" xfId="1441" xr:uid="{00000000-0005-0000-0000-0000A9040000}"/>
    <cellStyle name="Normal 3 40 2" xfId="449" xr:uid="{00000000-0005-0000-0000-0000AA040000}"/>
    <cellStyle name="Normal 3 40 3" xfId="548" xr:uid="{00000000-0005-0000-0000-0000AB040000}"/>
    <cellStyle name="Normal 3 40 4" xfId="648" xr:uid="{00000000-0005-0000-0000-0000AC040000}"/>
    <cellStyle name="Normal 3 40 5" xfId="748" xr:uid="{00000000-0005-0000-0000-0000AD040000}"/>
    <cellStyle name="Normal 3 40 6" xfId="847" xr:uid="{00000000-0005-0000-0000-0000AE040000}"/>
    <cellStyle name="Normal 3 40 7" xfId="945" xr:uid="{00000000-0005-0000-0000-0000AF040000}"/>
    <cellStyle name="Normal 3 40 8" xfId="1041" xr:uid="{00000000-0005-0000-0000-0000B0040000}"/>
    <cellStyle name="Normal 3 40 9" xfId="1135" xr:uid="{00000000-0005-0000-0000-0000B1040000}"/>
    <cellStyle name="Normal 3 41" xfId="168" xr:uid="{00000000-0005-0000-0000-0000B2040000}"/>
    <cellStyle name="Normal 3 41 10" xfId="1216" xr:uid="{00000000-0005-0000-0000-0000B3040000}"/>
    <cellStyle name="Normal 3 41 11" xfId="1605" xr:uid="{00000000-0005-0000-0000-0000B4040000}"/>
    <cellStyle name="Normal 3 41 12" xfId="1439" xr:uid="{00000000-0005-0000-0000-0000B5040000}"/>
    <cellStyle name="Normal 3 41 13" xfId="1184" xr:uid="{00000000-0005-0000-0000-0000B6040000}"/>
    <cellStyle name="Normal 3 41 14" xfId="1525" xr:uid="{00000000-0005-0000-0000-0000B7040000}"/>
    <cellStyle name="Normal 3 41 2" xfId="450" xr:uid="{00000000-0005-0000-0000-0000B8040000}"/>
    <cellStyle name="Normal 3 41 3" xfId="549" xr:uid="{00000000-0005-0000-0000-0000B9040000}"/>
    <cellStyle name="Normal 3 41 4" xfId="649" xr:uid="{00000000-0005-0000-0000-0000BA040000}"/>
    <cellStyle name="Normal 3 41 5" xfId="749" xr:uid="{00000000-0005-0000-0000-0000BB040000}"/>
    <cellStyle name="Normal 3 41 6" xfId="848" xr:uid="{00000000-0005-0000-0000-0000BC040000}"/>
    <cellStyle name="Normal 3 41 7" xfId="946" xr:uid="{00000000-0005-0000-0000-0000BD040000}"/>
    <cellStyle name="Normal 3 41 8" xfId="1042" xr:uid="{00000000-0005-0000-0000-0000BE040000}"/>
    <cellStyle name="Normal 3 41 9" xfId="1136" xr:uid="{00000000-0005-0000-0000-0000BF040000}"/>
    <cellStyle name="Normal 3 42" xfId="169" xr:uid="{00000000-0005-0000-0000-0000C0040000}"/>
    <cellStyle name="Normal 3 42 10" xfId="1217" xr:uid="{00000000-0005-0000-0000-0000C1040000}"/>
    <cellStyle name="Normal 3 42 11" xfId="1580" xr:uid="{00000000-0005-0000-0000-0000C2040000}"/>
    <cellStyle name="Normal 3 42 12" xfId="1532" xr:uid="{00000000-0005-0000-0000-0000C3040000}"/>
    <cellStyle name="Normal 3 42 13" xfId="1328" xr:uid="{00000000-0005-0000-0000-0000C4040000}"/>
    <cellStyle name="Normal 3 42 14" xfId="1291" xr:uid="{00000000-0005-0000-0000-0000C5040000}"/>
    <cellStyle name="Normal 3 42 2" xfId="451" xr:uid="{00000000-0005-0000-0000-0000C6040000}"/>
    <cellStyle name="Normal 3 42 3" xfId="550" xr:uid="{00000000-0005-0000-0000-0000C7040000}"/>
    <cellStyle name="Normal 3 42 4" xfId="650" xr:uid="{00000000-0005-0000-0000-0000C8040000}"/>
    <cellStyle name="Normal 3 42 5" xfId="750" xr:uid="{00000000-0005-0000-0000-0000C9040000}"/>
    <cellStyle name="Normal 3 42 6" xfId="849" xr:uid="{00000000-0005-0000-0000-0000CA040000}"/>
    <cellStyle name="Normal 3 42 7" xfId="947" xr:uid="{00000000-0005-0000-0000-0000CB040000}"/>
    <cellStyle name="Normal 3 42 8" xfId="1043" xr:uid="{00000000-0005-0000-0000-0000CC040000}"/>
    <cellStyle name="Normal 3 42 9" xfId="1137" xr:uid="{00000000-0005-0000-0000-0000CD040000}"/>
    <cellStyle name="Normal 3 43" xfId="170" xr:uid="{00000000-0005-0000-0000-0000CE040000}"/>
    <cellStyle name="Normal 3 43 10" xfId="1218" xr:uid="{00000000-0005-0000-0000-0000CF040000}"/>
    <cellStyle name="Normal 3 43 11" xfId="1546" xr:uid="{00000000-0005-0000-0000-0000D0040000}"/>
    <cellStyle name="Normal 3 43 12" xfId="1597" xr:uid="{00000000-0005-0000-0000-0000D1040000}"/>
    <cellStyle name="Normal 3 43 13" xfId="1355" xr:uid="{00000000-0005-0000-0000-0000D2040000}"/>
    <cellStyle name="Normal 3 43 14" xfId="1298" xr:uid="{00000000-0005-0000-0000-0000D3040000}"/>
    <cellStyle name="Normal 3 43 2" xfId="452" xr:uid="{00000000-0005-0000-0000-0000D4040000}"/>
    <cellStyle name="Normal 3 43 3" xfId="551" xr:uid="{00000000-0005-0000-0000-0000D5040000}"/>
    <cellStyle name="Normal 3 43 4" xfId="651" xr:uid="{00000000-0005-0000-0000-0000D6040000}"/>
    <cellStyle name="Normal 3 43 5" xfId="751" xr:uid="{00000000-0005-0000-0000-0000D7040000}"/>
    <cellStyle name="Normal 3 43 6" xfId="850" xr:uid="{00000000-0005-0000-0000-0000D8040000}"/>
    <cellStyle name="Normal 3 43 7" xfId="948" xr:uid="{00000000-0005-0000-0000-0000D9040000}"/>
    <cellStyle name="Normal 3 43 8" xfId="1044" xr:uid="{00000000-0005-0000-0000-0000DA040000}"/>
    <cellStyle name="Normal 3 43 9" xfId="1138" xr:uid="{00000000-0005-0000-0000-0000DB040000}"/>
    <cellStyle name="Normal 3 44" xfId="171" xr:uid="{00000000-0005-0000-0000-0000DC040000}"/>
    <cellStyle name="Normal 3 44 10" xfId="1219" xr:uid="{00000000-0005-0000-0000-0000DD040000}"/>
    <cellStyle name="Normal 3 44 11" xfId="1504" xr:uid="{00000000-0005-0000-0000-0000DE040000}"/>
    <cellStyle name="Normal 3 44 12" xfId="1653" xr:uid="{00000000-0005-0000-0000-0000DF040000}"/>
    <cellStyle name="Normal 3 44 13" xfId="1695" xr:uid="{00000000-0005-0000-0000-0000E0040000}"/>
    <cellStyle name="Normal 3 44 14" xfId="1725" xr:uid="{00000000-0005-0000-0000-0000E1040000}"/>
    <cellStyle name="Normal 3 44 2" xfId="453" xr:uid="{00000000-0005-0000-0000-0000E2040000}"/>
    <cellStyle name="Normal 3 44 3" xfId="552" xr:uid="{00000000-0005-0000-0000-0000E3040000}"/>
    <cellStyle name="Normal 3 44 4" xfId="652" xr:uid="{00000000-0005-0000-0000-0000E4040000}"/>
    <cellStyle name="Normal 3 44 5" xfId="752" xr:uid="{00000000-0005-0000-0000-0000E5040000}"/>
    <cellStyle name="Normal 3 44 6" xfId="851" xr:uid="{00000000-0005-0000-0000-0000E6040000}"/>
    <cellStyle name="Normal 3 44 7" xfId="949" xr:uid="{00000000-0005-0000-0000-0000E7040000}"/>
    <cellStyle name="Normal 3 44 8" xfId="1045" xr:uid="{00000000-0005-0000-0000-0000E8040000}"/>
    <cellStyle name="Normal 3 44 9" xfId="1139" xr:uid="{00000000-0005-0000-0000-0000E9040000}"/>
    <cellStyle name="Normal 3 45" xfId="172" xr:uid="{00000000-0005-0000-0000-0000EA040000}"/>
    <cellStyle name="Normal 3 45 10" xfId="1220" xr:uid="{00000000-0005-0000-0000-0000EB040000}"/>
    <cellStyle name="Normal 3 45 11" xfId="1465" xr:uid="{00000000-0005-0000-0000-0000EC040000}"/>
    <cellStyle name="Normal 3 45 12" xfId="1626" xr:uid="{00000000-0005-0000-0000-0000ED040000}"/>
    <cellStyle name="Normal 3 45 13" xfId="1671" xr:uid="{00000000-0005-0000-0000-0000EE040000}"/>
    <cellStyle name="Normal 3 45 14" xfId="1708" xr:uid="{00000000-0005-0000-0000-0000EF040000}"/>
    <cellStyle name="Normal 3 45 2" xfId="454" xr:uid="{00000000-0005-0000-0000-0000F0040000}"/>
    <cellStyle name="Normal 3 45 3" xfId="553" xr:uid="{00000000-0005-0000-0000-0000F1040000}"/>
    <cellStyle name="Normal 3 45 4" xfId="653" xr:uid="{00000000-0005-0000-0000-0000F2040000}"/>
    <cellStyle name="Normal 3 45 5" xfId="753" xr:uid="{00000000-0005-0000-0000-0000F3040000}"/>
    <cellStyle name="Normal 3 45 6" xfId="852" xr:uid="{00000000-0005-0000-0000-0000F4040000}"/>
    <cellStyle name="Normal 3 45 7" xfId="950" xr:uid="{00000000-0005-0000-0000-0000F5040000}"/>
    <cellStyle name="Normal 3 45 8" xfId="1046" xr:uid="{00000000-0005-0000-0000-0000F6040000}"/>
    <cellStyle name="Normal 3 45 9" xfId="1140" xr:uid="{00000000-0005-0000-0000-0000F7040000}"/>
    <cellStyle name="Normal 3 46" xfId="173" xr:uid="{00000000-0005-0000-0000-0000F8040000}"/>
    <cellStyle name="Normal 3 46 10" xfId="1221" xr:uid="{00000000-0005-0000-0000-0000F9040000}"/>
    <cellStyle name="Normal 3 46 11" xfId="1420" xr:uid="{00000000-0005-0000-0000-0000FA040000}"/>
    <cellStyle name="Normal 3 46 12" xfId="383" xr:uid="{00000000-0005-0000-0000-0000FB040000}"/>
    <cellStyle name="Normal 3 46 13" xfId="1555" xr:uid="{00000000-0005-0000-0000-0000FC040000}"/>
    <cellStyle name="Normal 3 46 14" xfId="1459" xr:uid="{00000000-0005-0000-0000-0000FD040000}"/>
    <cellStyle name="Normal 3 46 2" xfId="455" xr:uid="{00000000-0005-0000-0000-0000FE040000}"/>
    <cellStyle name="Normal 3 46 3" xfId="554" xr:uid="{00000000-0005-0000-0000-0000FF040000}"/>
    <cellStyle name="Normal 3 46 4" xfId="654" xr:uid="{00000000-0005-0000-0000-000000050000}"/>
    <cellStyle name="Normal 3 46 5" xfId="754" xr:uid="{00000000-0005-0000-0000-000001050000}"/>
    <cellStyle name="Normal 3 46 6" xfId="853" xr:uid="{00000000-0005-0000-0000-000002050000}"/>
    <cellStyle name="Normal 3 46 7" xfId="951" xr:uid="{00000000-0005-0000-0000-000003050000}"/>
    <cellStyle name="Normal 3 46 8" xfId="1047" xr:uid="{00000000-0005-0000-0000-000004050000}"/>
    <cellStyle name="Normal 3 46 9" xfId="1141" xr:uid="{00000000-0005-0000-0000-000005050000}"/>
    <cellStyle name="Normal 3 47" xfId="174" xr:uid="{00000000-0005-0000-0000-000006050000}"/>
    <cellStyle name="Normal 3 47 10" xfId="1222" xr:uid="{00000000-0005-0000-0000-000007050000}"/>
    <cellStyle name="Normal 3 47 11" xfId="1380" xr:uid="{00000000-0005-0000-0000-000008050000}"/>
    <cellStyle name="Normal 3 47 12" xfId="1301" xr:uid="{00000000-0005-0000-0000-000009050000}"/>
    <cellStyle name="Normal 3 47 13" xfId="1527" xr:uid="{00000000-0005-0000-0000-00000A050000}"/>
    <cellStyle name="Normal 3 47 14" xfId="1536" xr:uid="{00000000-0005-0000-0000-00000B050000}"/>
    <cellStyle name="Normal 3 47 2" xfId="456" xr:uid="{00000000-0005-0000-0000-00000C050000}"/>
    <cellStyle name="Normal 3 47 3" xfId="555" xr:uid="{00000000-0005-0000-0000-00000D050000}"/>
    <cellStyle name="Normal 3 47 4" xfId="655" xr:uid="{00000000-0005-0000-0000-00000E050000}"/>
    <cellStyle name="Normal 3 47 5" xfId="755" xr:uid="{00000000-0005-0000-0000-00000F050000}"/>
    <cellStyle name="Normal 3 47 6" xfId="854" xr:uid="{00000000-0005-0000-0000-000010050000}"/>
    <cellStyle name="Normal 3 47 7" xfId="952" xr:uid="{00000000-0005-0000-0000-000011050000}"/>
    <cellStyle name="Normal 3 47 8" xfId="1048" xr:uid="{00000000-0005-0000-0000-000012050000}"/>
    <cellStyle name="Normal 3 47 9" xfId="1142" xr:uid="{00000000-0005-0000-0000-000013050000}"/>
    <cellStyle name="Normal 3 48" xfId="175" xr:uid="{00000000-0005-0000-0000-000014050000}"/>
    <cellStyle name="Normal 3 48 10" xfId="1223" xr:uid="{00000000-0005-0000-0000-000015050000}"/>
    <cellStyle name="Normal 3 48 11" xfId="1338" xr:uid="{00000000-0005-0000-0000-000016050000}"/>
    <cellStyle name="Normal 3 48 12" xfId="1346" xr:uid="{00000000-0005-0000-0000-000017050000}"/>
    <cellStyle name="Normal 3 48 13" xfId="1476" xr:uid="{00000000-0005-0000-0000-000018050000}"/>
    <cellStyle name="Normal 3 48 14" xfId="1452" xr:uid="{00000000-0005-0000-0000-000019050000}"/>
    <cellStyle name="Normal 3 48 2" xfId="457" xr:uid="{00000000-0005-0000-0000-00001A050000}"/>
    <cellStyle name="Normal 3 48 3" xfId="556" xr:uid="{00000000-0005-0000-0000-00001B050000}"/>
    <cellStyle name="Normal 3 48 4" xfId="656" xr:uid="{00000000-0005-0000-0000-00001C050000}"/>
    <cellStyle name="Normal 3 48 5" xfId="756" xr:uid="{00000000-0005-0000-0000-00001D050000}"/>
    <cellStyle name="Normal 3 48 6" xfId="855" xr:uid="{00000000-0005-0000-0000-00001E050000}"/>
    <cellStyle name="Normal 3 48 7" xfId="953" xr:uid="{00000000-0005-0000-0000-00001F050000}"/>
    <cellStyle name="Normal 3 48 8" xfId="1049" xr:uid="{00000000-0005-0000-0000-000020050000}"/>
    <cellStyle name="Normal 3 48 9" xfId="1143" xr:uid="{00000000-0005-0000-0000-000021050000}"/>
    <cellStyle name="Normal 3 49" xfId="176" xr:uid="{00000000-0005-0000-0000-000022050000}"/>
    <cellStyle name="Normal 3 49 10" xfId="1224" xr:uid="{00000000-0005-0000-0000-000023050000}"/>
    <cellStyle name="Normal 3 49 11" xfId="1604" xr:uid="{00000000-0005-0000-0000-000024050000}"/>
    <cellStyle name="Normal 3 49 12" xfId="1485" xr:uid="{00000000-0005-0000-0000-000025050000}"/>
    <cellStyle name="Normal 3 49 13" xfId="1637" xr:uid="{00000000-0005-0000-0000-000026050000}"/>
    <cellStyle name="Normal 3 49 14" xfId="1681" xr:uid="{00000000-0005-0000-0000-000027050000}"/>
    <cellStyle name="Normal 3 49 2" xfId="458" xr:uid="{00000000-0005-0000-0000-000028050000}"/>
    <cellStyle name="Normal 3 49 3" xfId="557" xr:uid="{00000000-0005-0000-0000-000029050000}"/>
    <cellStyle name="Normal 3 49 4" xfId="657" xr:uid="{00000000-0005-0000-0000-00002A050000}"/>
    <cellStyle name="Normal 3 49 5" xfId="757" xr:uid="{00000000-0005-0000-0000-00002B050000}"/>
    <cellStyle name="Normal 3 49 6" xfId="856" xr:uid="{00000000-0005-0000-0000-00002C050000}"/>
    <cellStyle name="Normal 3 49 7" xfId="954" xr:uid="{00000000-0005-0000-0000-00002D050000}"/>
    <cellStyle name="Normal 3 49 8" xfId="1050" xr:uid="{00000000-0005-0000-0000-00002E050000}"/>
    <cellStyle name="Normal 3 49 9" xfId="1144" xr:uid="{00000000-0005-0000-0000-00002F050000}"/>
    <cellStyle name="Normal 3 5" xfId="2" xr:uid="{00000000-0005-0000-0000-000030050000}"/>
    <cellStyle name="Normal 3 5 10" xfId="1193" xr:uid="{00000000-0005-0000-0000-000031050000}"/>
    <cellStyle name="Normal 3 5 10 2" xfId="2386" xr:uid="{00000000-0005-0000-0000-000032050000}"/>
    <cellStyle name="Normal 3 5 11" xfId="1275" xr:uid="{00000000-0005-0000-0000-000033050000}"/>
    <cellStyle name="Normal 3 5 12" xfId="1413" xr:uid="{00000000-0005-0000-0000-000034050000}"/>
    <cellStyle name="Normal 3 5 13" xfId="389" xr:uid="{00000000-0005-0000-0000-000035050000}"/>
    <cellStyle name="Normal 3 5 14" xfId="1264" xr:uid="{00000000-0005-0000-0000-000036050000}"/>
    <cellStyle name="Normal 3 5 17" xfId="2384" xr:uid="{00000000-0005-0000-0000-000037050000}"/>
    <cellStyle name="Normal 3 5 17 2" xfId="2385" xr:uid="{00000000-0005-0000-0000-000038050000}"/>
    <cellStyle name="Normal 3 5 19" xfId="2387" xr:uid="{00000000-0005-0000-0000-000039050000}"/>
    <cellStyle name="Normal 3 5 2" xfId="281" xr:uid="{00000000-0005-0000-0000-00003A050000}"/>
    <cellStyle name="Normal 3 5 2 2" xfId="1831" xr:uid="{00000000-0005-0000-0000-00003B050000}"/>
    <cellStyle name="Normal 3 5 2 2 2" xfId="1839" xr:uid="{00000000-0005-0000-0000-00003C050000}"/>
    <cellStyle name="Normal 3 5 2 2 2 2" xfId="2095" xr:uid="{00000000-0005-0000-0000-00003D050000}"/>
    <cellStyle name="Normal 3 5 2 2 2 2 2" xfId="2096" xr:uid="{00000000-0005-0000-0000-00003E050000}"/>
    <cellStyle name="Normal 3 5 2 2 2 2 3" xfId="2097" xr:uid="{00000000-0005-0000-0000-00003F050000}"/>
    <cellStyle name="Normal 3 5 2 2 2 2 4" xfId="2278" xr:uid="{00000000-0005-0000-0000-000040050000}"/>
    <cellStyle name="Normal 3 5 2 2 2 3" xfId="2098" xr:uid="{00000000-0005-0000-0000-000041050000}"/>
    <cellStyle name="Normal 3 5 2 2 2 4" xfId="2099" xr:uid="{00000000-0005-0000-0000-000042050000}"/>
    <cellStyle name="Normal 3 5 2 2 2 5" xfId="2277" xr:uid="{00000000-0005-0000-0000-000043050000}"/>
    <cellStyle name="Normal 3 5 2 2 3" xfId="2100" xr:uid="{00000000-0005-0000-0000-000044050000}"/>
    <cellStyle name="Normal 3 5 2 2 4" xfId="2101" xr:uid="{00000000-0005-0000-0000-000045050000}"/>
    <cellStyle name="Normal 3 5 2 2 5" xfId="2276" xr:uid="{00000000-0005-0000-0000-000046050000}"/>
    <cellStyle name="Normal 3 5 2 3" xfId="2102" xr:uid="{00000000-0005-0000-0000-000047050000}"/>
    <cellStyle name="Normal 3 5 2 4" xfId="2103" xr:uid="{00000000-0005-0000-0000-000048050000}"/>
    <cellStyle name="Normal 3 5 2 5" xfId="2275" xr:uid="{00000000-0005-0000-0000-000049050000}"/>
    <cellStyle name="Normal 3 5 3" xfId="524" xr:uid="{00000000-0005-0000-0000-00004A050000}"/>
    <cellStyle name="Normal 3 5 3 2" xfId="1837" xr:uid="{00000000-0005-0000-0000-00004B050000}"/>
    <cellStyle name="Normal 3 5 3 2 2" xfId="2104" xr:uid="{00000000-0005-0000-0000-00004C050000}"/>
    <cellStyle name="Normal 3 5 3 2 2 2" xfId="2105" xr:uid="{00000000-0005-0000-0000-00004D050000}"/>
    <cellStyle name="Normal 3 5 3 2 2 3" xfId="2106" xr:uid="{00000000-0005-0000-0000-00004E050000}"/>
    <cellStyle name="Normal 3 5 3 2 2 4" xfId="2281" xr:uid="{00000000-0005-0000-0000-00004F050000}"/>
    <cellStyle name="Normal 3 5 3 2 3" xfId="2107" xr:uid="{00000000-0005-0000-0000-000050050000}"/>
    <cellStyle name="Normal 3 5 3 2 4" xfId="2108" xr:uid="{00000000-0005-0000-0000-000051050000}"/>
    <cellStyle name="Normal 3 5 3 2 5" xfId="2280" xr:uid="{00000000-0005-0000-0000-000052050000}"/>
    <cellStyle name="Normal 3 5 3 3" xfId="2109" xr:uid="{00000000-0005-0000-0000-000053050000}"/>
    <cellStyle name="Normal 3 5 3 4" xfId="2110" xr:uid="{00000000-0005-0000-0000-000054050000}"/>
    <cellStyle name="Normal 3 5 3 5" xfId="2279" xr:uid="{00000000-0005-0000-0000-000055050000}"/>
    <cellStyle name="Normal 3 5 31" xfId="1733" xr:uid="{00000000-0005-0000-0000-000056050000}"/>
    <cellStyle name="Normal 3 5 4" xfId="623" xr:uid="{00000000-0005-0000-0000-000057050000}"/>
    <cellStyle name="Normal 3 5 4 2" xfId="2111" xr:uid="{00000000-0005-0000-0000-000058050000}"/>
    <cellStyle name="Normal 3 5 4 2 2" xfId="2112" xr:uid="{00000000-0005-0000-0000-000059050000}"/>
    <cellStyle name="Normal 3 5 4 2 3" xfId="2113" xr:uid="{00000000-0005-0000-0000-00005A050000}"/>
    <cellStyle name="Normal 3 5 4 2 4" xfId="2283" xr:uid="{00000000-0005-0000-0000-00005B050000}"/>
    <cellStyle name="Normal 3 5 4 3" xfId="2114" xr:uid="{00000000-0005-0000-0000-00005C050000}"/>
    <cellStyle name="Normal 3 5 4 4" xfId="2115" xr:uid="{00000000-0005-0000-0000-00005D050000}"/>
    <cellStyle name="Normal 3 5 4 5" xfId="2282" xr:uid="{00000000-0005-0000-0000-00005E050000}"/>
    <cellStyle name="Normal 3 5 5" xfId="723" xr:uid="{00000000-0005-0000-0000-00005F050000}"/>
    <cellStyle name="Normal 3 5 5 2" xfId="1838" xr:uid="{00000000-0005-0000-0000-000060050000}"/>
    <cellStyle name="Normal 3 5 5 2 2" xfId="2116" xr:uid="{00000000-0005-0000-0000-000061050000}"/>
    <cellStyle name="Normal 3 5 5 2 2 2" xfId="2117" xr:uid="{00000000-0005-0000-0000-000062050000}"/>
    <cellStyle name="Normal 3 5 5 2 2 3" xfId="2118" xr:uid="{00000000-0005-0000-0000-000063050000}"/>
    <cellStyle name="Normal 3 5 5 2 2 4" xfId="2286" xr:uid="{00000000-0005-0000-0000-000064050000}"/>
    <cellStyle name="Normal 3 5 5 2 3" xfId="2119" xr:uid="{00000000-0005-0000-0000-000065050000}"/>
    <cellStyle name="Normal 3 5 5 2 4" xfId="2120" xr:uid="{00000000-0005-0000-0000-000066050000}"/>
    <cellStyle name="Normal 3 5 5 2 5" xfId="2285" xr:uid="{00000000-0005-0000-0000-000067050000}"/>
    <cellStyle name="Normal 3 5 5 3" xfId="2121" xr:uid="{00000000-0005-0000-0000-000068050000}"/>
    <cellStyle name="Normal 3 5 5 4" xfId="2122" xr:uid="{00000000-0005-0000-0000-000069050000}"/>
    <cellStyle name="Normal 3 5 5 5" xfId="2284" xr:uid="{00000000-0005-0000-0000-00006A050000}"/>
    <cellStyle name="Normal 3 5 6" xfId="823" xr:uid="{00000000-0005-0000-0000-00006B050000}"/>
    <cellStyle name="Normal 3 5 6 2" xfId="2123" xr:uid="{00000000-0005-0000-0000-00006C050000}"/>
    <cellStyle name="Normal 3 5 6 3" xfId="2124" xr:uid="{00000000-0005-0000-0000-00006D050000}"/>
    <cellStyle name="Normal 3 5 6 4" xfId="2287" xr:uid="{00000000-0005-0000-0000-00006E050000}"/>
    <cellStyle name="Normal 3 5 7" xfId="921" xr:uid="{00000000-0005-0000-0000-00006F050000}"/>
    <cellStyle name="Normal 3 5 8" xfId="1018" xr:uid="{00000000-0005-0000-0000-000070050000}"/>
    <cellStyle name="Normal 3 5 9" xfId="1111" xr:uid="{00000000-0005-0000-0000-000071050000}"/>
    <cellStyle name="Normal 3 50" xfId="177" xr:uid="{00000000-0005-0000-0000-000072050000}"/>
    <cellStyle name="Normal 3 50 10" xfId="1225" xr:uid="{00000000-0005-0000-0000-000073050000}"/>
    <cellStyle name="Normal 3 50 11" xfId="1579" xr:uid="{00000000-0005-0000-0000-000074050000}"/>
    <cellStyle name="Normal 3 50 12" xfId="1563" xr:uid="{00000000-0005-0000-0000-000075050000}"/>
    <cellStyle name="Normal 3 50 13" xfId="1565" xr:uid="{00000000-0005-0000-0000-000076050000}"/>
    <cellStyle name="Normal 3 50 14" xfId="1362" xr:uid="{00000000-0005-0000-0000-000077050000}"/>
    <cellStyle name="Normal 3 50 2" xfId="459" xr:uid="{00000000-0005-0000-0000-000078050000}"/>
    <cellStyle name="Normal 3 50 3" xfId="558" xr:uid="{00000000-0005-0000-0000-000079050000}"/>
    <cellStyle name="Normal 3 50 4" xfId="658" xr:uid="{00000000-0005-0000-0000-00007A050000}"/>
    <cellStyle name="Normal 3 50 5" xfId="758" xr:uid="{00000000-0005-0000-0000-00007B050000}"/>
    <cellStyle name="Normal 3 50 6" xfId="857" xr:uid="{00000000-0005-0000-0000-00007C050000}"/>
    <cellStyle name="Normal 3 50 7" xfId="955" xr:uid="{00000000-0005-0000-0000-00007D050000}"/>
    <cellStyle name="Normal 3 50 8" xfId="1051" xr:uid="{00000000-0005-0000-0000-00007E050000}"/>
    <cellStyle name="Normal 3 50 9" xfId="1145" xr:uid="{00000000-0005-0000-0000-00007F050000}"/>
    <cellStyle name="Normal 3 51" xfId="178" xr:uid="{00000000-0005-0000-0000-000080050000}"/>
    <cellStyle name="Normal 3 51 10" xfId="1226" xr:uid="{00000000-0005-0000-0000-000081050000}"/>
    <cellStyle name="Normal 3 51 11" xfId="1545" xr:uid="{00000000-0005-0000-0000-000082050000}"/>
    <cellStyle name="Normal 3 51 12" xfId="1326" xr:uid="{00000000-0005-0000-0000-000083050000}"/>
    <cellStyle name="Normal 3 51 13" xfId="1519" xr:uid="{00000000-0005-0000-0000-000084050000}"/>
    <cellStyle name="Normal 3 51 14" xfId="1539" xr:uid="{00000000-0005-0000-0000-000085050000}"/>
    <cellStyle name="Normal 3 51 2" xfId="460" xr:uid="{00000000-0005-0000-0000-000086050000}"/>
    <cellStyle name="Normal 3 51 3" xfId="559" xr:uid="{00000000-0005-0000-0000-000087050000}"/>
    <cellStyle name="Normal 3 51 4" xfId="659" xr:uid="{00000000-0005-0000-0000-000088050000}"/>
    <cellStyle name="Normal 3 51 5" xfId="759" xr:uid="{00000000-0005-0000-0000-000089050000}"/>
    <cellStyle name="Normal 3 51 6" xfId="858" xr:uid="{00000000-0005-0000-0000-00008A050000}"/>
    <cellStyle name="Normal 3 51 7" xfId="956" xr:uid="{00000000-0005-0000-0000-00008B050000}"/>
    <cellStyle name="Normal 3 51 8" xfId="1052" xr:uid="{00000000-0005-0000-0000-00008C050000}"/>
    <cellStyle name="Normal 3 51 9" xfId="1146" xr:uid="{00000000-0005-0000-0000-00008D050000}"/>
    <cellStyle name="Normal 3 52" xfId="179" xr:uid="{00000000-0005-0000-0000-00008E050000}"/>
    <cellStyle name="Normal 3 52 10" xfId="1227" xr:uid="{00000000-0005-0000-0000-00008F050000}"/>
    <cellStyle name="Normal 3 52 11" xfId="1503" xr:uid="{00000000-0005-0000-0000-000090050000}"/>
    <cellStyle name="Normal 3 52 12" xfId="1652" xr:uid="{00000000-0005-0000-0000-000091050000}"/>
    <cellStyle name="Normal 3 52 13" xfId="1694" xr:uid="{00000000-0005-0000-0000-000092050000}"/>
    <cellStyle name="Normal 3 52 14" xfId="1724" xr:uid="{00000000-0005-0000-0000-000093050000}"/>
    <cellStyle name="Normal 3 52 2" xfId="461" xr:uid="{00000000-0005-0000-0000-000094050000}"/>
    <cellStyle name="Normal 3 52 3" xfId="560" xr:uid="{00000000-0005-0000-0000-000095050000}"/>
    <cellStyle name="Normal 3 52 4" xfId="660" xr:uid="{00000000-0005-0000-0000-000096050000}"/>
    <cellStyle name="Normal 3 52 5" xfId="760" xr:uid="{00000000-0005-0000-0000-000097050000}"/>
    <cellStyle name="Normal 3 52 6" xfId="859" xr:uid="{00000000-0005-0000-0000-000098050000}"/>
    <cellStyle name="Normal 3 52 7" xfId="957" xr:uid="{00000000-0005-0000-0000-000099050000}"/>
    <cellStyle name="Normal 3 52 8" xfId="1053" xr:uid="{00000000-0005-0000-0000-00009A050000}"/>
    <cellStyle name="Normal 3 52 9" xfId="1147" xr:uid="{00000000-0005-0000-0000-00009B050000}"/>
    <cellStyle name="Normal 3 53" xfId="180" xr:uid="{00000000-0005-0000-0000-00009C050000}"/>
    <cellStyle name="Normal 3 53 10" xfId="1228" xr:uid="{00000000-0005-0000-0000-00009D050000}"/>
    <cellStyle name="Normal 3 53 11" xfId="1464" xr:uid="{00000000-0005-0000-0000-00009E050000}"/>
    <cellStyle name="Normal 3 53 12" xfId="1625" xr:uid="{00000000-0005-0000-0000-00009F050000}"/>
    <cellStyle name="Normal 3 53 13" xfId="1670" xr:uid="{00000000-0005-0000-0000-0000A0050000}"/>
    <cellStyle name="Normal 3 53 14" xfId="1707" xr:uid="{00000000-0005-0000-0000-0000A1050000}"/>
    <cellStyle name="Normal 3 53 2" xfId="462" xr:uid="{00000000-0005-0000-0000-0000A2050000}"/>
    <cellStyle name="Normal 3 53 3" xfId="561" xr:uid="{00000000-0005-0000-0000-0000A3050000}"/>
    <cellStyle name="Normal 3 53 4" xfId="661" xr:uid="{00000000-0005-0000-0000-0000A4050000}"/>
    <cellStyle name="Normal 3 53 5" xfId="761" xr:uid="{00000000-0005-0000-0000-0000A5050000}"/>
    <cellStyle name="Normal 3 53 6" xfId="860" xr:uid="{00000000-0005-0000-0000-0000A6050000}"/>
    <cellStyle name="Normal 3 53 7" xfId="958" xr:uid="{00000000-0005-0000-0000-0000A7050000}"/>
    <cellStyle name="Normal 3 53 8" xfId="1054" xr:uid="{00000000-0005-0000-0000-0000A8050000}"/>
    <cellStyle name="Normal 3 53 9" xfId="1148" xr:uid="{00000000-0005-0000-0000-0000A9050000}"/>
    <cellStyle name="Normal 3 54" xfId="181" xr:uid="{00000000-0005-0000-0000-0000AA050000}"/>
    <cellStyle name="Normal 3 54 10" xfId="1229" xr:uid="{00000000-0005-0000-0000-0000AB050000}"/>
    <cellStyle name="Normal 3 54 11" xfId="1419" xr:uid="{00000000-0005-0000-0000-0000AC050000}"/>
    <cellStyle name="Normal 3 54 12" xfId="384" xr:uid="{00000000-0005-0000-0000-0000AD050000}"/>
    <cellStyle name="Normal 3 54 13" xfId="1514" xr:uid="{00000000-0005-0000-0000-0000AE050000}"/>
    <cellStyle name="Normal 3 54 14" xfId="1498" xr:uid="{00000000-0005-0000-0000-0000AF050000}"/>
    <cellStyle name="Normal 3 54 2" xfId="463" xr:uid="{00000000-0005-0000-0000-0000B0050000}"/>
    <cellStyle name="Normal 3 54 3" xfId="562" xr:uid="{00000000-0005-0000-0000-0000B1050000}"/>
    <cellStyle name="Normal 3 54 4" xfId="662" xr:uid="{00000000-0005-0000-0000-0000B2050000}"/>
    <cellStyle name="Normal 3 54 5" xfId="762" xr:uid="{00000000-0005-0000-0000-0000B3050000}"/>
    <cellStyle name="Normal 3 54 6" xfId="861" xr:uid="{00000000-0005-0000-0000-0000B4050000}"/>
    <cellStyle name="Normal 3 54 7" xfId="959" xr:uid="{00000000-0005-0000-0000-0000B5050000}"/>
    <cellStyle name="Normal 3 54 8" xfId="1055" xr:uid="{00000000-0005-0000-0000-0000B6050000}"/>
    <cellStyle name="Normal 3 54 9" xfId="1149" xr:uid="{00000000-0005-0000-0000-0000B7050000}"/>
    <cellStyle name="Normal 3 55" xfId="182" xr:uid="{00000000-0005-0000-0000-0000B8050000}"/>
    <cellStyle name="Normal 3 55 10" xfId="1230" xr:uid="{00000000-0005-0000-0000-0000B9050000}"/>
    <cellStyle name="Normal 3 55 11" xfId="1379" xr:uid="{00000000-0005-0000-0000-0000BA050000}"/>
    <cellStyle name="Normal 3 55 12" xfId="1343" xr:uid="{00000000-0005-0000-0000-0000BB050000}"/>
    <cellStyle name="Normal 3 55 13" xfId="1392" xr:uid="{00000000-0005-0000-0000-0000BC050000}"/>
    <cellStyle name="Normal 3 55 14" xfId="1479" xr:uid="{00000000-0005-0000-0000-0000BD050000}"/>
    <cellStyle name="Normal 3 55 2" xfId="464" xr:uid="{00000000-0005-0000-0000-0000BE050000}"/>
    <cellStyle name="Normal 3 55 3" xfId="563" xr:uid="{00000000-0005-0000-0000-0000BF050000}"/>
    <cellStyle name="Normal 3 55 4" xfId="663" xr:uid="{00000000-0005-0000-0000-0000C0050000}"/>
    <cellStyle name="Normal 3 55 5" xfId="763" xr:uid="{00000000-0005-0000-0000-0000C1050000}"/>
    <cellStyle name="Normal 3 55 6" xfId="862" xr:uid="{00000000-0005-0000-0000-0000C2050000}"/>
    <cellStyle name="Normal 3 55 7" xfId="960" xr:uid="{00000000-0005-0000-0000-0000C3050000}"/>
    <cellStyle name="Normal 3 55 8" xfId="1056" xr:uid="{00000000-0005-0000-0000-0000C4050000}"/>
    <cellStyle name="Normal 3 55 9" xfId="1150" xr:uid="{00000000-0005-0000-0000-0000C5050000}"/>
    <cellStyle name="Normal 3 56" xfId="183" xr:uid="{00000000-0005-0000-0000-0000C6050000}"/>
    <cellStyle name="Normal 3 56 10" xfId="1231" xr:uid="{00000000-0005-0000-0000-0000C7050000}"/>
    <cellStyle name="Normal 3 56 11" xfId="1337" xr:uid="{00000000-0005-0000-0000-0000C8050000}"/>
    <cellStyle name="Normal 3 56 12" xfId="1393" xr:uid="{00000000-0005-0000-0000-0000C9050000}"/>
    <cellStyle name="Normal 3 56 13" xfId="1432" xr:uid="{00000000-0005-0000-0000-0000CA050000}"/>
    <cellStyle name="Normal 3 56 14" xfId="1330" xr:uid="{00000000-0005-0000-0000-0000CB050000}"/>
    <cellStyle name="Normal 3 56 2" xfId="465" xr:uid="{00000000-0005-0000-0000-0000CC050000}"/>
    <cellStyle name="Normal 3 56 3" xfId="564" xr:uid="{00000000-0005-0000-0000-0000CD050000}"/>
    <cellStyle name="Normal 3 56 4" xfId="664" xr:uid="{00000000-0005-0000-0000-0000CE050000}"/>
    <cellStyle name="Normal 3 56 5" xfId="764" xr:uid="{00000000-0005-0000-0000-0000CF050000}"/>
    <cellStyle name="Normal 3 56 6" xfId="863" xr:uid="{00000000-0005-0000-0000-0000D0050000}"/>
    <cellStyle name="Normal 3 56 7" xfId="961" xr:uid="{00000000-0005-0000-0000-0000D1050000}"/>
    <cellStyle name="Normal 3 56 8" xfId="1057" xr:uid="{00000000-0005-0000-0000-0000D2050000}"/>
    <cellStyle name="Normal 3 56 9" xfId="1151" xr:uid="{00000000-0005-0000-0000-0000D3050000}"/>
    <cellStyle name="Normal 3 57" xfId="184" xr:uid="{00000000-0005-0000-0000-0000D4050000}"/>
    <cellStyle name="Normal 3 57 10" xfId="1232" xr:uid="{00000000-0005-0000-0000-0000D5050000}"/>
    <cellStyle name="Normal 3 57 11" xfId="1603" xr:uid="{00000000-0005-0000-0000-0000D6050000}"/>
    <cellStyle name="Normal 3 57 12" xfId="1528" xr:uid="{00000000-0005-0000-0000-0000D7050000}"/>
    <cellStyle name="Normal 3 57 13" xfId="1495" xr:uid="{00000000-0005-0000-0000-0000D8050000}"/>
    <cellStyle name="Normal 3 57 14" xfId="1645" xr:uid="{00000000-0005-0000-0000-0000D9050000}"/>
    <cellStyle name="Normal 3 57 2" xfId="466" xr:uid="{00000000-0005-0000-0000-0000DA050000}"/>
    <cellStyle name="Normal 3 57 3" xfId="565" xr:uid="{00000000-0005-0000-0000-0000DB050000}"/>
    <cellStyle name="Normal 3 57 4" xfId="665" xr:uid="{00000000-0005-0000-0000-0000DC050000}"/>
    <cellStyle name="Normal 3 57 5" xfId="765" xr:uid="{00000000-0005-0000-0000-0000DD050000}"/>
    <cellStyle name="Normal 3 57 6" xfId="864" xr:uid="{00000000-0005-0000-0000-0000DE050000}"/>
    <cellStyle name="Normal 3 57 7" xfId="962" xr:uid="{00000000-0005-0000-0000-0000DF050000}"/>
    <cellStyle name="Normal 3 57 8" xfId="1058" xr:uid="{00000000-0005-0000-0000-0000E0050000}"/>
    <cellStyle name="Normal 3 57 9" xfId="1152" xr:uid="{00000000-0005-0000-0000-0000E1050000}"/>
    <cellStyle name="Normal 3 58" xfId="185" xr:uid="{00000000-0005-0000-0000-0000E2050000}"/>
    <cellStyle name="Normal 3 58 10" xfId="1233" xr:uid="{00000000-0005-0000-0000-0000E3050000}"/>
    <cellStyle name="Normal 3 58 11" xfId="1578" xr:uid="{00000000-0005-0000-0000-0000E4050000}"/>
    <cellStyle name="Normal 3 58 12" xfId="1595" xr:uid="{00000000-0005-0000-0000-0000E5050000}"/>
    <cellStyle name="Normal 3 58 13" xfId="1486" xr:uid="{00000000-0005-0000-0000-0000E6050000}"/>
    <cellStyle name="Normal 3 58 14" xfId="1638" xr:uid="{00000000-0005-0000-0000-0000E7050000}"/>
    <cellStyle name="Normal 3 58 2" xfId="467" xr:uid="{00000000-0005-0000-0000-0000E8050000}"/>
    <cellStyle name="Normal 3 58 3" xfId="566" xr:uid="{00000000-0005-0000-0000-0000E9050000}"/>
    <cellStyle name="Normal 3 58 4" xfId="666" xr:uid="{00000000-0005-0000-0000-0000EA050000}"/>
    <cellStyle name="Normal 3 58 5" xfId="766" xr:uid="{00000000-0005-0000-0000-0000EB050000}"/>
    <cellStyle name="Normal 3 58 6" xfId="865" xr:uid="{00000000-0005-0000-0000-0000EC050000}"/>
    <cellStyle name="Normal 3 58 7" xfId="963" xr:uid="{00000000-0005-0000-0000-0000ED050000}"/>
    <cellStyle name="Normal 3 58 8" xfId="1059" xr:uid="{00000000-0005-0000-0000-0000EE050000}"/>
    <cellStyle name="Normal 3 58 9" xfId="1153" xr:uid="{00000000-0005-0000-0000-0000EF050000}"/>
    <cellStyle name="Normal 3 59" xfId="186" xr:uid="{00000000-0005-0000-0000-0000F0050000}"/>
    <cellStyle name="Normal 3 59 10" xfId="1234" xr:uid="{00000000-0005-0000-0000-0000F1050000}"/>
    <cellStyle name="Normal 3 59 11" xfId="1544" xr:uid="{00000000-0005-0000-0000-0000F2050000}"/>
    <cellStyle name="Normal 3 59 12" xfId="1365" xr:uid="{00000000-0005-0000-0000-0000F3050000}"/>
    <cellStyle name="Normal 3 59 13" xfId="1511" xr:uid="{00000000-0005-0000-0000-0000F4050000}"/>
    <cellStyle name="Normal 3 59 14" xfId="1370" xr:uid="{00000000-0005-0000-0000-0000F5050000}"/>
    <cellStyle name="Normal 3 59 2" xfId="468" xr:uid="{00000000-0005-0000-0000-0000F6050000}"/>
    <cellStyle name="Normal 3 59 3" xfId="567" xr:uid="{00000000-0005-0000-0000-0000F7050000}"/>
    <cellStyle name="Normal 3 59 4" xfId="667" xr:uid="{00000000-0005-0000-0000-0000F8050000}"/>
    <cellStyle name="Normal 3 59 5" xfId="767" xr:uid="{00000000-0005-0000-0000-0000F9050000}"/>
    <cellStyle name="Normal 3 59 6" xfId="866" xr:uid="{00000000-0005-0000-0000-0000FA050000}"/>
    <cellStyle name="Normal 3 59 7" xfId="964" xr:uid="{00000000-0005-0000-0000-0000FB050000}"/>
    <cellStyle name="Normal 3 59 8" xfId="1060" xr:uid="{00000000-0005-0000-0000-0000FC050000}"/>
    <cellStyle name="Normal 3 59 9" xfId="1154" xr:uid="{00000000-0005-0000-0000-0000FD050000}"/>
    <cellStyle name="Normal 3 6" xfId="187" xr:uid="{00000000-0005-0000-0000-0000FE050000}"/>
    <cellStyle name="Normal 3 6 10" xfId="1235" xr:uid="{00000000-0005-0000-0000-0000FF050000}"/>
    <cellStyle name="Normal 3 6 11" xfId="1502" xr:uid="{00000000-0005-0000-0000-000000060000}"/>
    <cellStyle name="Normal 3 6 12" xfId="1651" xr:uid="{00000000-0005-0000-0000-000001060000}"/>
    <cellStyle name="Normal 3 6 13" xfId="1693" xr:uid="{00000000-0005-0000-0000-000002060000}"/>
    <cellStyle name="Normal 3 6 14" xfId="1723" xr:uid="{00000000-0005-0000-0000-000003060000}"/>
    <cellStyle name="Normal 3 6 2" xfId="469" xr:uid="{00000000-0005-0000-0000-000004060000}"/>
    <cellStyle name="Normal 3 6 3" xfId="568" xr:uid="{00000000-0005-0000-0000-000005060000}"/>
    <cellStyle name="Normal 3 6 4" xfId="668" xr:uid="{00000000-0005-0000-0000-000006060000}"/>
    <cellStyle name="Normal 3 6 5" xfId="768" xr:uid="{00000000-0005-0000-0000-000007060000}"/>
    <cellStyle name="Normal 3 6 6" xfId="867" xr:uid="{00000000-0005-0000-0000-000008060000}"/>
    <cellStyle name="Normal 3 6 7" xfId="965" xr:uid="{00000000-0005-0000-0000-000009060000}"/>
    <cellStyle name="Normal 3 6 8" xfId="1061" xr:uid="{00000000-0005-0000-0000-00000A060000}"/>
    <cellStyle name="Normal 3 6 9" xfId="1155" xr:uid="{00000000-0005-0000-0000-00000B060000}"/>
    <cellStyle name="Normal 3 60" xfId="188" xr:uid="{00000000-0005-0000-0000-00000C060000}"/>
    <cellStyle name="Normal 3 60 10" xfId="1236" xr:uid="{00000000-0005-0000-0000-00000D060000}"/>
    <cellStyle name="Normal 3 60 11" xfId="1463" xr:uid="{00000000-0005-0000-0000-00000E060000}"/>
    <cellStyle name="Normal 3 60 12" xfId="1624" xr:uid="{00000000-0005-0000-0000-00000F060000}"/>
    <cellStyle name="Normal 3 60 13" xfId="1669" xr:uid="{00000000-0005-0000-0000-000010060000}"/>
    <cellStyle name="Normal 3 60 14" xfId="1706" xr:uid="{00000000-0005-0000-0000-000011060000}"/>
    <cellStyle name="Normal 3 60 2" xfId="470" xr:uid="{00000000-0005-0000-0000-000012060000}"/>
    <cellStyle name="Normal 3 60 3" xfId="569" xr:uid="{00000000-0005-0000-0000-000013060000}"/>
    <cellStyle name="Normal 3 60 4" xfId="669" xr:uid="{00000000-0005-0000-0000-000014060000}"/>
    <cellStyle name="Normal 3 60 5" xfId="769" xr:uid="{00000000-0005-0000-0000-000015060000}"/>
    <cellStyle name="Normal 3 60 6" xfId="868" xr:uid="{00000000-0005-0000-0000-000016060000}"/>
    <cellStyle name="Normal 3 60 7" xfId="966" xr:uid="{00000000-0005-0000-0000-000017060000}"/>
    <cellStyle name="Normal 3 60 8" xfId="1062" xr:uid="{00000000-0005-0000-0000-000018060000}"/>
    <cellStyle name="Normal 3 60 9" xfId="1156" xr:uid="{00000000-0005-0000-0000-000019060000}"/>
    <cellStyle name="Normal 3 61" xfId="189" xr:uid="{00000000-0005-0000-0000-00001A060000}"/>
    <cellStyle name="Normal 3 61 10" xfId="1237" xr:uid="{00000000-0005-0000-0000-00001B060000}"/>
    <cellStyle name="Normal 3 61 11" xfId="1418" xr:uid="{00000000-0005-0000-0000-00001C060000}"/>
    <cellStyle name="Normal 3 61 12" xfId="385" xr:uid="{00000000-0005-0000-0000-00001D060000}"/>
    <cellStyle name="Normal 3 61 13" xfId="1475" xr:uid="{00000000-0005-0000-0000-00001E060000}"/>
    <cellStyle name="Normal 3 61 14" xfId="1632" xr:uid="{00000000-0005-0000-0000-00001F060000}"/>
    <cellStyle name="Normal 3 61 2" xfId="471" xr:uid="{00000000-0005-0000-0000-000020060000}"/>
    <cellStyle name="Normal 3 61 3" xfId="570" xr:uid="{00000000-0005-0000-0000-000021060000}"/>
    <cellStyle name="Normal 3 61 4" xfId="670" xr:uid="{00000000-0005-0000-0000-000022060000}"/>
    <cellStyle name="Normal 3 61 5" xfId="770" xr:uid="{00000000-0005-0000-0000-000023060000}"/>
    <cellStyle name="Normal 3 61 6" xfId="869" xr:uid="{00000000-0005-0000-0000-000024060000}"/>
    <cellStyle name="Normal 3 61 7" xfId="967" xr:uid="{00000000-0005-0000-0000-000025060000}"/>
    <cellStyle name="Normal 3 61 8" xfId="1063" xr:uid="{00000000-0005-0000-0000-000026060000}"/>
    <cellStyle name="Normal 3 61 9" xfId="1157" xr:uid="{00000000-0005-0000-0000-000027060000}"/>
    <cellStyle name="Normal 3 62" xfId="190" xr:uid="{00000000-0005-0000-0000-000028060000}"/>
    <cellStyle name="Normal 3 62 10" xfId="1238" xr:uid="{00000000-0005-0000-0000-000029060000}"/>
    <cellStyle name="Normal 3 62 11" xfId="1378" xr:uid="{00000000-0005-0000-0000-00002A060000}"/>
    <cellStyle name="Normal 3 62 12" xfId="1387" xr:uid="{00000000-0005-0000-0000-00002B060000}"/>
    <cellStyle name="Normal 3 62 13" xfId="1314" xr:uid="{00000000-0005-0000-0000-00002C060000}"/>
    <cellStyle name="Normal 3 62 14" xfId="1404" xr:uid="{00000000-0005-0000-0000-00002D060000}"/>
    <cellStyle name="Normal 3 62 2" xfId="472" xr:uid="{00000000-0005-0000-0000-00002E060000}"/>
    <cellStyle name="Normal 3 62 3" xfId="571" xr:uid="{00000000-0005-0000-0000-00002F060000}"/>
    <cellStyle name="Normal 3 62 4" xfId="671" xr:uid="{00000000-0005-0000-0000-000030060000}"/>
    <cellStyle name="Normal 3 62 5" xfId="771" xr:uid="{00000000-0005-0000-0000-000031060000}"/>
    <cellStyle name="Normal 3 62 6" xfId="870" xr:uid="{00000000-0005-0000-0000-000032060000}"/>
    <cellStyle name="Normal 3 62 7" xfId="968" xr:uid="{00000000-0005-0000-0000-000033060000}"/>
    <cellStyle name="Normal 3 62 8" xfId="1064" xr:uid="{00000000-0005-0000-0000-000034060000}"/>
    <cellStyle name="Normal 3 62 9" xfId="1158" xr:uid="{00000000-0005-0000-0000-000035060000}"/>
    <cellStyle name="Normal 3 63" xfId="191" xr:uid="{00000000-0005-0000-0000-000036060000}"/>
    <cellStyle name="Normal 3 63 10" xfId="1239" xr:uid="{00000000-0005-0000-0000-000037060000}"/>
    <cellStyle name="Normal 3 63 11" xfId="1336" xr:uid="{00000000-0005-0000-0000-000038060000}"/>
    <cellStyle name="Normal 3 63 12" xfId="1429" xr:uid="{00000000-0005-0000-0000-000039060000}"/>
    <cellStyle name="Normal 3 63 13" xfId="1112" xr:uid="{00000000-0005-0000-0000-00003A060000}"/>
    <cellStyle name="Normal 3 63 14" xfId="1483" xr:uid="{00000000-0005-0000-0000-00003B060000}"/>
    <cellStyle name="Normal 3 63 2" xfId="473" xr:uid="{00000000-0005-0000-0000-00003C060000}"/>
    <cellStyle name="Normal 3 63 3" xfId="572" xr:uid="{00000000-0005-0000-0000-00003D060000}"/>
    <cellStyle name="Normal 3 63 4" xfId="672" xr:uid="{00000000-0005-0000-0000-00003E060000}"/>
    <cellStyle name="Normal 3 63 5" xfId="772" xr:uid="{00000000-0005-0000-0000-00003F060000}"/>
    <cellStyle name="Normal 3 63 6" xfId="871" xr:uid="{00000000-0005-0000-0000-000040060000}"/>
    <cellStyle name="Normal 3 63 7" xfId="969" xr:uid="{00000000-0005-0000-0000-000041060000}"/>
    <cellStyle name="Normal 3 63 8" xfId="1065" xr:uid="{00000000-0005-0000-0000-000042060000}"/>
    <cellStyle name="Normal 3 63 9" xfId="1159" xr:uid="{00000000-0005-0000-0000-000043060000}"/>
    <cellStyle name="Normal 3 64" xfId="192" xr:uid="{00000000-0005-0000-0000-000044060000}"/>
    <cellStyle name="Normal 3 64 10" xfId="1240" xr:uid="{00000000-0005-0000-0000-000045060000}"/>
    <cellStyle name="Normal 3 64 11" xfId="1602" xr:uid="{00000000-0005-0000-0000-000046060000}"/>
    <cellStyle name="Normal 3 64 12" xfId="1561" xr:uid="{00000000-0005-0000-0000-000047060000}"/>
    <cellStyle name="Normal 3 64 13" xfId="1408" xr:uid="{00000000-0005-0000-0000-000048060000}"/>
    <cellStyle name="Normal 3 64 14" xfId="333" xr:uid="{00000000-0005-0000-0000-000049060000}"/>
    <cellStyle name="Normal 3 64 2" xfId="474" xr:uid="{00000000-0005-0000-0000-00004A060000}"/>
    <cellStyle name="Normal 3 64 3" xfId="573" xr:uid="{00000000-0005-0000-0000-00004B060000}"/>
    <cellStyle name="Normal 3 64 4" xfId="673" xr:uid="{00000000-0005-0000-0000-00004C060000}"/>
    <cellStyle name="Normal 3 64 5" xfId="773" xr:uid="{00000000-0005-0000-0000-00004D060000}"/>
    <cellStyle name="Normal 3 64 6" xfId="872" xr:uid="{00000000-0005-0000-0000-00004E060000}"/>
    <cellStyle name="Normal 3 64 7" xfId="970" xr:uid="{00000000-0005-0000-0000-00004F060000}"/>
    <cellStyle name="Normal 3 64 8" xfId="1066" xr:uid="{00000000-0005-0000-0000-000050060000}"/>
    <cellStyle name="Normal 3 64 9" xfId="1160" xr:uid="{00000000-0005-0000-0000-000051060000}"/>
    <cellStyle name="Normal 3 65" xfId="193" xr:uid="{00000000-0005-0000-0000-000052060000}"/>
    <cellStyle name="Normal 3 65 10" xfId="1241" xr:uid="{00000000-0005-0000-0000-000053060000}"/>
    <cellStyle name="Normal 3 65 11" xfId="1577" xr:uid="{00000000-0005-0000-0000-000054060000}"/>
    <cellStyle name="Normal 3 65 12" xfId="1323" xr:uid="{00000000-0005-0000-0000-000055060000}"/>
    <cellStyle name="Normal 3 65 13" xfId="1292" xr:uid="{00000000-0005-0000-0000-000056060000}"/>
    <cellStyle name="Normal 3 65 14" xfId="1399" xr:uid="{00000000-0005-0000-0000-000057060000}"/>
    <cellStyle name="Normal 3 65 2" xfId="475" xr:uid="{00000000-0005-0000-0000-000058060000}"/>
    <cellStyle name="Normal 3 65 3" xfId="574" xr:uid="{00000000-0005-0000-0000-000059060000}"/>
    <cellStyle name="Normal 3 65 4" xfId="674" xr:uid="{00000000-0005-0000-0000-00005A060000}"/>
    <cellStyle name="Normal 3 65 5" xfId="774" xr:uid="{00000000-0005-0000-0000-00005B060000}"/>
    <cellStyle name="Normal 3 65 6" xfId="873" xr:uid="{00000000-0005-0000-0000-00005C060000}"/>
    <cellStyle name="Normal 3 65 7" xfId="971" xr:uid="{00000000-0005-0000-0000-00005D060000}"/>
    <cellStyle name="Normal 3 65 8" xfId="1067" xr:uid="{00000000-0005-0000-0000-00005E060000}"/>
    <cellStyle name="Normal 3 65 9" xfId="1161" xr:uid="{00000000-0005-0000-0000-00005F060000}"/>
    <cellStyle name="Normal 3 66" xfId="194" xr:uid="{00000000-0005-0000-0000-000060060000}"/>
    <cellStyle name="Normal 3 66 10" xfId="1242" xr:uid="{00000000-0005-0000-0000-000061060000}"/>
    <cellStyle name="Normal 3 66 11" xfId="1543" xr:uid="{00000000-0005-0000-0000-000062060000}"/>
    <cellStyle name="Normal 3 66 12" xfId="1409" xr:uid="{00000000-0005-0000-0000-000063060000}"/>
    <cellStyle name="Normal 3 66 13" xfId="816" xr:uid="{00000000-0005-0000-0000-000064060000}"/>
    <cellStyle name="Normal 3 66 14" xfId="1386" xr:uid="{00000000-0005-0000-0000-000065060000}"/>
    <cellStyle name="Normal 3 66 2" xfId="476" xr:uid="{00000000-0005-0000-0000-000066060000}"/>
    <cellStyle name="Normal 3 66 3" xfId="575" xr:uid="{00000000-0005-0000-0000-000067060000}"/>
    <cellStyle name="Normal 3 66 4" xfId="675" xr:uid="{00000000-0005-0000-0000-000068060000}"/>
    <cellStyle name="Normal 3 66 5" xfId="775" xr:uid="{00000000-0005-0000-0000-000069060000}"/>
    <cellStyle name="Normal 3 66 6" xfId="874" xr:uid="{00000000-0005-0000-0000-00006A060000}"/>
    <cellStyle name="Normal 3 66 7" xfId="972" xr:uid="{00000000-0005-0000-0000-00006B060000}"/>
    <cellStyle name="Normal 3 66 8" xfId="1068" xr:uid="{00000000-0005-0000-0000-00006C060000}"/>
    <cellStyle name="Normal 3 66 9" xfId="1162" xr:uid="{00000000-0005-0000-0000-00006D060000}"/>
    <cellStyle name="Normal 3 67" xfId="195" xr:uid="{00000000-0005-0000-0000-00006E060000}"/>
    <cellStyle name="Normal 3 67 10" xfId="1243" xr:uid="{00000000-0005-0000-0000-00006F060000}"/>
    <cellStyle name="Normal 3 67 11" xfId="1501" xr:uid="{00000000-0005-0000-0000-000070060000}"/>
    <cellStyle name="Normal 3 67 12" xfId="1650" xr:uid="{00000000-0005-0000-0000-000071060000}"/>
    <cellStyle name="Normal 3 67 13" xfId="1692" xr:uid="{00000000-0005-0000-0000-000072060000}"/>
    <cellStyle name="Normal 3 67 14" xfId="1722" xr:uid="{00000000-0005-0000-0000-000073060000}"/>
    <cellStyle name="Normal 3 67 2" xfId="477" xr:uid="{00000000-0005-0000-0000-000074060000}"/>
    <cellStyle name="Normal 3 67 3" xfId="576" xr:uid="{00000000-0005-0000-0000-000075060000}"/>
    <cellStyle name="Normal 3 67 4" xfId="676" xr:uid="{00000000-0005-0000-0000-000076060000}"/>
    <cellStyle name="Normal 3 67 5" xfId="776" xr:uid="{00000000-0005-0000-0000-000077060000}"/>
    <cellStyle name="Normal 3 67 6" xfId="875" xr:uid="{00000000-0005-0000-0000-000078060000}"/>
    <cellStyle name="Normal 3 67 7" xfId="973" xr:uid="{00000000-0005-0000-0000-000079060000}"/>
    <cellStyle name="Normal 3 67 8" xfId="1069" xr:uid="{00000000-0005-0000-0000-00007A060000}"/>
    <cellStyle name="Normal 3 67 9" xfId="1163" xr:uid="{00000000-0005-0000-0000-00007B060000}"/>
    <cellStyle name="Normal 3 68" xfId="196" xr:uid="{00000000-0005-0000-0000-00007C060000}"/>
    <cellStyle name="Normal 3 68 10" xfId="1244" xr:uid="{00000000-0005-0000-0000-00007D060000}"/>
    <cellStyle name="Normal 3 68 11" xfId="1462" xr:uid="{00000000-0005-0000-0000-00007E060000}"/>
    <cellStyle name="Normal 3 68 12" xfId="1623" xr:uid="{00000000-0005-0000-0000-00007F060000}"/>
    <cellStyle name="Normal 3 68 13" xfId="1668" xr:uid="{00000000-0005-0000-0000-000080060000}"/>
    <cellStyle name="Normal 3 68 14" xfId="1705" xr:uid="{00000000-0005-0000-0000-000081060000}"/>
    <cellStyle name="Normal 3 68 2" xfId="478" xr:uid="{00000000-0005-0000-0000-000082060000}"/>
    <cellStyle name="Normal 3 68 3" xfId="577" xr:uid="{00000000-0005-0000-0000-000083060000}"/>
    <cellStyle name="Normal 3 68 4" xfId="677" xr:uid="{00000000-0005-0000-0000-000084060000}"/>
    <cellStyle name="Normal 3 68 5" xfId="777" xr:uid="{00000000-0005-0000-0000-000085060000}"/>
    <cellStyle name="Normal 3 68 6" xfId="876" xr:uid="{00000000-0005-0000-0000-000086060000}"/>
    <cellStyle name="Normal 3 68 7" xfId="974" xr:uid="{00000000-0005-0000-0000-000087060000}"/>
    <cellStyle name="Normal 3 68 8" xfId="1070" xr:uid="{00000000-0005-0000-0000-000088060000}"/>
    <cellStyle name="Normal 3 68 9" xfId="1164" xr:uid="{00000000-0005-0000-0000-000089060000}"/>
    <cellStyle name="Normal 3 69" xfId="197" xr:uid="{00000000-0005-0000-0000-00008A060000}"/>
    <cellStyle name="Normal 3 69 10" xfId="1245" xr:uid="{00000000-0005-0000-0000-00008B060000}"/>
    <cellStyle name="Normal 3 69 11" xfId="1417" xr:uid="{00000000-0005-0000-0000-00008C060000}"/>
    <cellStyle name="Normal 3 69 12" xfId="386" xr:uid="{00000000-0005-0000-0000-00008D060000}"/>
    <cellStyle name="Normal 3 69 13" xfId="1428" xr:uid="{00000000-0005-0000-0000-00008E060000}"/>
    <cellStyle name="Normal 3 69 14" xfId="517" xr:uid="{00000000-0005-0000-0000-00008F060000}"/>
    <cellStyle name="Normal 3 69 2" xfId="479" xr:uid="{00000000-0005-0000-0000-000090060000}"/>
    <cellStyle name="Normal 3 69 3" xfId="578" xr:uid="{00000000-0005-0000-0000-000091060000}"/>
    <cellStyle name="Normal 3 69 4" xfId="678" xr:uid="{00000000-0005-0000-0000-000092060000}"/>
    <cellStyle name="Normal 3 69 5" xfId="778" xr:uid="{00000000-0005-0000-0000-000093060000}"/>
    <cellStyle name="Normal 3 69 6" xfId="877" xr:uid="{00000000-0005-0000-0000-000094060000}"/>
    <cellStyle name="Normal 3 69 7" xfId="975" xr:uid="{00000000-0005-0000-0000-000095060000}"/>
    <cellStyle name="Normal 3 69 8" xfId="1071" xr:uid="{00000000-0005-0000-0000-000096060000}"/>
    <cellStyle name="Normal 3 69 9" xfId="1165" xr:uid="{00000000-0005-0000-0000-000097060000}"/>
    <cellStyle name="Normal 3 7" xfId="198" xr:uid="{00000000-0005-0000-0000-000098060000}"/>
    <cellStyle name="Normal 3 7 10" xfId="1246" xr:uid="{00000000-0005-0000-0000-000099060000}"/>
    <cellStyle name="Normal 3 7 11" xfId="1377" xr:uid="{00000000-0005-0000-0000-00009A060000}"/>
    <cellStyle name="Normal 3 7 12" xfId="1426" xr:uid="{00000000-0005-0000-0000-00009B060000}"/>
    <cellStyle name="Normal 3 7 13" xfId="377" xr:uid="{00000000-0005-0000-0000-00009C060000}"/>
    <cellStyle name="Normal 3 7 14" xfId="1189" xr:uid="{00000000-0005-0000-0000-00009D060000}"/>
    <cellStyle name="Normal 3 7 2" xfId="480" xr:uid="{00000000-0005-0000-0000-00009E060000}"/>
    <cellStyle name="Normal 3 7 3" xfId="579" xr:uid="{00000000-0005-0000-0000-00009F060000}"/>
    <cellStyle name="Normal 3 7 4" xfId="679" xr:uid="{00000000-0005-0000-0000-0000A0060000}"/>
    <cellStyle name="Normal 3 7 5" xfId="779" xr:uid="{00000000-0005-0000-0000-0000A1060000}"/>
    <cellStyle name="Normal 3 7 6" xfId="878" xr:uid="{00000000-0005-0000-0000-0000A2060000}"/>
    <cellStyle name="Normal 3 7 7" xfId="976" xr:uid="{00000000-0005-0000-0000-0000A3060000}"/>
    <cellStyle name="Normal 3 7 8" xfId="1072" xr:uid="{00000000-0005-0000-0000-0000A4060000}"/>
    <cellStyle name="Normal 3 7 9" xfId="1166" xr:uid="{00000000-0005-0000-0000-0000A5060000}"/>
    <cellStyle name="Normal 3 70" xfId="199" xr:uid="{00000000-0005-0000-0000-0000A6060000}"/>
    <cellStyle name="Normal 3 70 10" xfId="1247" xr:uid="{00000000-0005-0000-0000-0000A7060000}"/>
    <cellStyle name="Normal 3 70 11" xfId="1335" xr:uid="{00000000-0005-0000-0000-0000A8060000}"/>
    <cellStyle name="Normal 3 70 12" xfId="1477" xr:uid="{00000000-0005-0000-0000-0000A9060000}"/>
    <cellStyle name="Normal 3 70 13" xfId="1329" xr:uid="{00000000-0005-0000-0000-0000AA060000}"/>
    <cellStyle name="Normal 3 70 14" xfId="1520" xr:uid="{00000000-0005-0000-0000-0000AB060000}"/>
    <cellStyle name="Normal 3 70 2" xfId="481" xr:uid="{00000000-0005-0000-0000-0000AC060000}"/>
    <cellStyle name="Normal 3 70 3" xfId="580" xr:uid="{00000000-0005-0000-0000-0000AD060000}"/>
    <cellStyle name="Normal 3 70 4" xfId="680" xr:uid="{00000000-0005-0000-0000-0000AE060000}"/>
    <cellStyle name="Normal 3 70 5" xfId="780" xr:uid="{00000000-0005-0000-0000-0000AF060000}"/>
    <cellStyle name="Normal 3 70 6" xfId="879" xr:uid="{00000000-0005-0000-0000-0000B0060000}"/>
    <cellStyle name="Normal 3 70 7" xfId="977" xr:uid="{00000000-0005-0000-0000-0000B1060000}"/>
    <cellStyle name="Normal 3 70 8" xfId="1073" xr:uid="{00000000-0005-0000-0000-0000B2060000}"/>
    <cellStyle name="Normal 3 70 9" xfId="1167" xr:uid="{00000000-0005-0000-0000-0000B3060000}"/>
    <cellStyle name="Normal 3 71" xfId="200" xr:uid="{00000000-0005-0000-0000-0000B4060000}"/>
    <cellStyle name="Normal 3 71 10" xfId="1248" xr:uid="{00000000-0005-0000-0000-0000B5060000}"/>
    <cellStyle name="Normal 3 71 11" xfId="1601" xr:uid="{00000000-0005-0000-0000-0000B6060000}"/>
    <cellStyle name="Normal 3 71 12" xfId="1593" xr:uid="{00000000-0005-0000-0000-0000B7060000}"/>
    <cellStyle name="Normal 3 71 13" xfId="1322" xr:uid="{00000000-0005-0000-0000-0000B8060000}"/>
    <cellStyle name="Normal 3 71 14" xfId="1318" xr:uid="{00000000-0005-0000-0000-0000B9060000}"/>
    <cellStyle name="Normal 3 71 2" xfId="482" xr:uid="{00000000-0005-0000-0000-0000BA060000}"/>
    <cellStyle name="Normal 3 71 3" xfId="581" xr:uid="{00000000-0005-0000-0000-0000BB060000}"/>
    <cellStyle name="Normal 3 71 4" xfId="681" xr:uid="{00000000-0005-0000-0000-0000BC060000}"/>
    <cellStyle name="Normal 3 71 5" xfId="781" xr:uid="{00000000-0005-0000-0000-0000BD060000}"/>
    <cellStyle name="Normal 3 71 6" xfId="880" xr:uid="{00000000-0005-0000-0000-0000BE060000}"/>
    <cellStyle name="Normal 3 71 7" xfId="978" xr:uid="{00000000-0005-0000-0000-0000BF060000}"/>
    <cellStyle name="Normal 3 71 8" xfId="1074" xr:uid="{00000000-0005-0000-0000-0000C0060000}"/>
    <cellStyle name="Normal 3 71 9" xfId="1168" xr:uid="{00000000-0005-0000-0000-0000C1060000}"/>
    <cellStyle name="Normal 3 72" xfId="201" xr:uid="{00000000-0005-0000-0000-0000C2060000}"/>
    <cellStyle name="Normal 3 72 10" xfId="1249" xr:uid="{00000000-0005-0000-0000-0000C3060000}"/>
    <cellStyle name="Normal 3 72 11" xfId="1576" xr:uid="{00000000-0005-0000-0000-0000C4060000}"/>
    <cellStyle name="Normal 3 72 12" xfId="1360" xr:uid="{00000000-0005-0000-0000-0000C5060000}"/>
    <cellStyle name="Normal 3 72 13" xfId="1315" xr:uid="{00000000-0005-0000-0000-0000C6060000}"/>
    <cellStyle name="Normal 3 72 14" xfId="1358" xr:uid="{00000000-0005-0000-0000-0000C7060000}"/>
    <cellStyle name="Normal 3 72 2" xfId="483" xr:uid="{00000000-0005-0000-0000-0000C8060000}"/>
    <cellStyle name="Normal 3 72 3" xfId="582" xr:uid="{00000000-0005-0000-0000-0000C9060000}"/>
    <cellStyle name="Normal 3 72 4" xfId="682" xr:uid="{00000000-0005-0000-0000-0000CA060000}"/>
    <cellStyle name="Normal 3 72 5" xfId="782" xr:uid="{00000000-0005-0000-0000-0000CB060000}"/>
    <cellStyle name="Normal 3 72 6" xfId="881" xr:uid="{00000000-0005-0000-0000-0000CC060000}"/>
    <cellStyle name="Normal 3 72 7" xfId="979" xr:uid="{00000000-0005-0000-0000-0000CD060000}"/>
    <cellStyle name="Normal 3 72 8" xfId="1075" xr:uid="{00000000-0005-0000-0000-0000CE060000}"/>
    <cellStyle name="Normal 3 72 9" xfId="1169" xr:uid="{00000000-0005-0000-0000-0000CF060000}"/>
    <cellStyle name="Normal 3 73" xfId="202" xr:uid="{00000000-0005-0000-0000-0000D0060000}"/>
    <cellStyle name="Normal 3 73 10" xfId="1250" xr:uid="{00000000-0005-0000-0000-0000D1060000}"/>
    <cellStyle name="Normal 3 73 11" xfId="1542" xr:uid="{00000000-0005-0000-0000-0000D2060000}"/>
    <cellStyle name="Normal 3 73 12" xfId="1448" xr:uid="{00000000-0005-0000-0000-0000D3060000}"/>
    <cellStyle name="Normal 3 73 13" xfId="1615" xr:uid="{00000000-0005-0000-0000-0000D4060000}"/>
    <cellStyle name="Normal 3 73 14" xfId="1662" xr:uid="{00000000-0005-0000-0000-0000D5060000}"/>
    <cellStyle name="Normal 3 73 2" xfId="484" xr:uid="{00000000-0005-0000-0000-0000D6060000}"/>
    <cellStyle name="Normal 3 73 3" xfId="583" xr:uid="{00000000-0005-0000-0000-0000D7060000}"/>
    <cellStyle name="Normal 3 73 4" xfId="683" xr:uid="{00000000-0005-0000-0000-0000D8060000}"/>
    <cellStyle name="Normal 3 73 5" xfId="783" xr:uid="{00000000-0005-0000-0000-0000D9060000}"/>
    <cellStyle name="Normal 3 73 6" xfId="882" xr:uid="{00000000-0005-0000-0000-0000DA060000}"/>
    <cellStyle name="Normal 3 73 7" xfId="980" xr:uid="{00000000-0005-0000-0000-0000DB060000}"/>
    <cellStyle name="Normal 3 73 8" xfId="1076" xr:uid="{00000000-0005-0000-0000-0000DC060000}"/>
    <cellStyle name="Normal 3 73 9" xfId="1170" xr:uid="{00000000-0005-0000-0000-0000DD060000}"/>
    <cellStyle name="Normal 3 74" xfId="203" xr:uid="{00000000-0005-0000-0000-0000DE060000}"/>
    <cellStyle name="Normal 3 74 10" xfId="1251" xr:uid="{00000000-0005-0000-0000-0000DF060000}"/>
    <cellStyle name="Normal 3 74 11" xfId="1500" xr:uid="{00000000-0005-0000-0000-0000E0060000}"/>
    <cellStyle name="Normal 3 74 12" xfId="1649" xr:uid="{00000000-0005-0000-0000-0000E1060000}"/>
    <cellStyle name="Normal 3 74 13" xfId="1691" xr:uid="{00000000-0005-0000-0000-0000E2060000}"/>
    <cellStyle name="Normal 3 74 14" xfId="1721" xr:uid="{00000000-0005-0000-0000-0000E3060000}"/>
    <cellStyle name="Normal 3 74 2" xfId="485" xr:uid="{00000000-0005-0000-0000-0000E4060000}"/>
    <cellStyle name="Normal 3 74 3" xfId="584" xr:uid="{00000000-0005-0000-0000-0000E5060000}"/>
    <cellStyle name="Normal 3 74 4" xfId="684" xr:uid="{00000000-0005-0000-0000-0000E6060000}"/>
    <cellStyle name="Normal 3 74 5" xfId="784" xr:uid="{00000000-0005-0000-0000-0000E7060000}"/>
    <cellStyle name="Normal 3 74 6" xfId="883" xr:uid="{00000000-0005-0000-0000-0000E8060000}"/>
    <cellStyle name="Normal 3 74 7" xfId="981" xr:uid="{00000000-0005-0000-0000-0000E9060000}"/>
    <cellStyle name="Normal 3 74 8" xfId="1077" xr:uid="{00000000-0005-0000-0000-0000EA060000}"/>
    <cellStyle name="Normal 3 74 9" xfId="1171" xr:uid="{00000000-0005-0000-0000-0000EB060000}"/>
    <cellStyle name="Normal 3 75" xfId="204" xr:uid="{00000000-0005-0000-0000-0000EC060000}"/>
    <cellStyle name="Normal 3 75 10" xfId="1252" xr:uid="{00000000-0005-0000-0000-0000ED060000}"/>
    <cellStyle name="Normal 3 75 11" xfId="1461" xr:uid="{00000000-0005-0000-0000-0000EE060000}"/>
    <cellStyle name="Normal 3 75 12" xfId="1622" xr:uid="{00000000-0005-0000-0000-0000EF060000}"/>
    <cellStyle name="Normal 3 75 13" xfId="1667" xr:uid="{00000000-0005-0000-0000-0000F0060000}"/>
    <cellStyle name="Normal 3 75 14" xfId="1704" xr:uid="{00000000-0005-0000-0000-0000F1060000}"/>
    <cellStyle name="Normal 3 75 2" xfId="486" xr:uid="{00000000-0005-0000-0000-0000F2060000}"/>
    <cellStyle name="Normal 3 75 3" xfId="585" xr:uid="{00000000-0005-0000-0000-0000F3060000}"/>
    <cellStyle name="Normal 3 75 4" xfId="685" xr:uid="{00000000-0005-0000-0000-0000F4060000}"/>
    <cellStyle name="Normal 3 75 5" xfId="785" xr:uid="{00000000-0005-0000-0000-0000F5060000}"/>
    <cellStyle name="Normal 3 75 6" xfId="884" xr:uid="{00000000-0005-0000-0000-0000F6060000}"/>
    <cellStyle name="Normal 3 75 7" xfId="982" xr:uid="{00000000-0005-0000-0000-0000F7060000}"/>
    <cellStyle name="Normal 3 75 8" xfId="1078" xr:uid="{00000000-0005-0000-0000-0000F8060000}"/>
    <cellStyle name="Normal 3 75 9" xfId="1172" xr:uid="{00000000-0005-0000-0000-0000F9060000}"/>
    <cellStyle name="Normal 3 76" xfId="205" xr:uid="{00000000-0005-0000-0000-0000FA060000}"/>
    <cellStyle name="Normal 3 76 10" xfId="1253" xr:uid="{00000000-0005-0000-0000-0000FB060000}"/>
    <cellStyle name="Normal 3 76 11" xfId="1416" xr:uid="{00000000-0005-0000-0000-0000FC060000}"/>
    <cellStyle name="Normal 3 76 12" xfId="387" xr:uid="{00000000-0005-0000-0000-0000FD060000}"/>
    <cellStyle name="Normal 3 76 13" xfId="1391" xr:uid="{00000000-0005-0000-0000-0000FE060000}"/>
    <cellStyle name="Normal 3 76 14" xfId="1303" xr:uid="{00000000-0005-0000-0000-0000FF060000}"/>
    <cellStyle name="Normal 3 76 2" xfId="487" xr:uid="{00000000-0005-0000-0000-000000070000}"/>
    <cellStyle name="Normal 3 76 3" xfId="586" xr:uid="{00000000-0005-0000-0000-000001070000}"/>
    <cellStyle name="Normal 3 76 4" xfId="686" xr:uid="{00000000-0005-0000-0000-000002070000}"/>
    <cellStyle name="Normal 3 76 5" xfId="786" xr:uid="{00000000-0005-0000-0000-000003070000}"/>
    <cellStyle name="Normal 3 76 6" xfId="885" xr:uid="{00000000-0005-0000-0000-000004070000}"/>
    <cellStyle name="Normal 3 76 7" xfId="983" xr:uid="{00000000-0005-0000-0000-000005070000}"/>
    <cellStyle name="Normal 3 76 8" xfId="1079" xr:uid="{00000000-0005-0000-0000-000006070000}"/>
    <cellStyle name="Normal 3 76 9" xfId="1173" xr:uid="{00000000-0005-0000-0000-000007070000}"/>
    <cellStyle name="Normal 3 77" xfId="206" xr:uid="{00000000-0005-0000-0000-000008070000}"/>
    <cellStyle name="Normal 3 77 10" xfId="1254" xr:uid="{00000000-0005-0000-0000-000009070000}"/>
    <cellStyle name="Normal 3 77 11" xfId="1376" xr:uid="{00000000-0005-0000-0000-00000A070000}"/>
    <cellStyle name="Normal 3 77 12" xfId="1471" xr:uid="{00000000-0005-0000-0000-00000B070000}"/>
    <cellStyle name="Normal 3 77 13" xfId="1537" xr:uid="{00000000-0005-0000-0000-00000C070000}"/>
    <cellStyle name="Normal 3 77 14" xfId="1449" xr:uid="{00000000-0005-0000-0000-00000D070000}"/>
    <cellStyle name="Normal 3 77 2" xfId="488" xr:uid="{00000000-0005-0000-0000-00000E070000}"/>
    <cellStyle name="Normal 3 77 3" xfId="587" xr:uid="{00000000-0005-0000-0000-00000F070000}"/>
    <cellStyle name="Normal 3 77 4" xfId="687" xr:uid="{00000000-0005-0000-0000-000010070000}"/>
    <cellStyle name="Normal 3 77 5" xfId="787" xr:uid="{00000000-0005-0000-0000-000011070000}"/>
    <cellStyle name="Normal 3 77 6" xfId="886" xr:uid="{00000000-0005-0000-0000-000012070000}"/>
    <cellStyle name="Normal 3 77 7" xfId="984" xr:uid="{00000000-0005-0000-0000-000013070000}"/>
    <cellStyle name="Normal 3 77 8" xfId="1080" xr:uid="{00000000-0005-0000-0000-000014070000}"/>
    <cellStyle name="Normal 3 77 9" xfId="1174" xr:uid="{00000000-0005-0000-0000-000015070000}"/>
    <cellStyle name="Normal 3 78" xfId="207" xr:uid="{00000000-0005-0000-0000-000016070000}"/>
    <cellStyle name="Normal 3 78 10" xfId="1255" xr:uid="{00000000-0005-0000-0000-000017070000}"/>
    <cellStyle name="Normal 3 78 11" xfId="1334" xr:uid="{00000000-0005-0000-0000-000018070000}"/>
    <cellStyle name="Normal 3 78 12" xfId="1517" xr:uid="{00000000-0005-0000-0000-000019070000}"/>
    <cellStyle name="Normal 3 78 13" xfId="1455" xr:uid="{00000000-0005-0000-0000-00001A070000}"/>
    <cellStyle name="Normal 3 78 14" xfId="1617" xr:uid="{00000000-0005-0000-0000-00001B070000}"/>
    <cellStyle name="Normal 3 78 2" xfId="489" xr:uid="{00000000-0005-0000-0000-00001C070000}"/>
    <cellStyle name="Normal 3 78 3" xfId="588" xr:uid="{00000000-0005-0000-0000-00001D070000}"/>
    <cellStyle name="Normal 3 78 4" xfId="688" xr:uid="{00000000-0005-0000-0000-00001E070000}"/>
    <cellStyle name="Normal 3 78 5" xfId="788" xr:uid="{00000000-0005-0000-0000-00001F070000}"/>
    <cellStyle name="Normal 3 78 6" xfId="887" xr:uid="{00000000-0005-0000-0000-000020070000}"/>
    <cellStyle name="Normal 3 78 7" xfId="985" xr:uid="{00000000-0005-0000-0000-000021070000}"/>
    <cellStyle name="Normal 3 78 8" xfId="1081" xr:uid="{00000000-0005-0000-0000-000022070000}"/>
    <cellStyle name="Normal 3 78 9" xfId="1175" xr:uid="{00000000-0005-0000-0000-000023070000}"/>
    <cellStyle name="Normal 3 79" xfId="208" xr:uid="{00000000-0005-0000-0000-000024070000}"/>
    <cellStyle name="Normal 3 79 10" xfId="1256" xr:uid="{00000000-0005-0000-0000-000025070000}"/>
    <cellStyle name="Normal 3 79 11" xfId="1600" xr:uid="{00000000-0005-0000-0000-000026070000}"/>
    <cellStyle name="Normal 3 79 12" xfId="1321" xr:uid="{00000000-0005-0000-0000-000027070000}"/>
    <cellStyle name="Normal 3 79 13" xfId="1518" xr:uid="{00000000-0005-0000-0000-000028070000}"/>
    <cellStyle name="Normal 3 79 14" xfId="1372" xr:uid="{00000000-0005-0000-0000-000029070000}"/>
    <cellStyle name="Normal 3 79 2" xfId="490" xr:uid="{00000000-0005-0000-0000-00002A070000}"/>
    <cellStyle name="Normal 3 79 3" xfId="589" xr:uid="{00000000-0005-0000-0000-00002B070000}"/>
    <cellStyle name="Normal 3 79 4" xfId="689" xr:uid="{00000000-0005-0000-0000-00002C070000}"/>
    <cellStyle name="Normal 3 79 5" xfId="789" xr:uid="{00000000-0005-0000-0000-00002D070000}"/>
    <cellStyle name="Normal 3 79 6" xfId="888" xr:uid="{00000000-0005-0000-0000-00002E070000}"/>
    <cellStyle name="Normal 3 79 7" xfId="986" xr:uid="{00000000-0005-0000-0000-00002F070000}"/>
    <cellStyle name="Normal 3 79 8" xfId="1082" xr:uid="{00000000-0005-0000-0000-000030070000}"/>
    <cellStyle name="Normal 3 79 9" xfId="1176" xr:uid="{00000000-0005-0000-0000-000031070000}"/>
    <cellStyle name="Normal 3 8" xfId="209" xr:uid="{00000000-0005-0000-0000-000032070000}"/>
    <cellStyle name="Normal 3 8 10" xfId="1257" xr:uid="{00000000-0005-0000-0000-000033070000}"/>
    <cellStyle name="Normal 3 8 11" xfId="1575" xr:uid="{00000000-0005-0000-0000-000034070000}"/>
    <cellStyle name="Normal 3 8 12" xfId="1406" xr:uid="{00000000-0005-0000-0000-000035070000}"/>
    <cellStyle name="Normal 3 8 13" xfId="1308" xr:uid="{00000000-0005-0000-0000-000036070000}"/>
    <cellStyle name="Normal 3 8 14" xfId="1454" xr:uid="{00000000-0005-0000-0000-000037070000}"/>
    <cellStyle name="Normal 3 8 2" xfId="491" xr:uid="{00000000-0005-0000-0000-000038070000}"/>
    <cellStyle name="Normal 3 8 3" xfId="590" xr:uid="{00000000-0005-0000-0000-000039070000}"/>
    <cellStyle name="Normal 3 8 4" xfId="690" xr:uid="{00000000-0005-0000-0000-00003A070000}"/>
    <cellStyle name="Normal 3 8 5" xfId="790" xr:uid="{00000000-0005-0000-0000-00003B070000}"/>
    <cellStyle name="Normal 3 8 6" xfId="889" xr:uid="{00000000-0005-0000-0000-00003C070000}"/>
    <cellStyle name="Normal 3 8 7" xfId="987" xr:uid="{00000000-0005-0000-0000-00003D070000}"/>
    <cellStyle name="Normal 3 8 8" xfId="1083" xr:uid="{00000000-0005-0000-0000-00003E070000}"/>
    <cellStyle name="Normal 3 8 9" xfId="1177" xr:uid="{00000000-0005-0000-0000-00003F070000}"/>
    <cellStyle name="Normal 3 80" xfId="210" xr:uid="{00000000-0005-0000-0000-000040070000}"/>
    <cellStyle name="Normal 3 80 10" xfId="1258" xr:uid="{00000000-0005-0000-0000-000041070000}"/>
    <cellStyle name="Normal 3 80 11" xfId="1541" xr:uid="{00000000-0005-0000-0000-000042070000}"/>
    <cellStyle name="Normal 3 80 12" xfId="1494" xr:uid="{00000000-0005-0000-0000-000043070000}"/>
    <cellStyle name="Normal 3 80 13" xfId="1644" xr:uid="{00000000-0005-0000-0000-000044070000}"/>
    <cellStyle name="Normal 3 80 14" xfId="1687" xr:uid="{00000000-0005-0000-0000-000045070000}"/>
    <cellStyle name="Normal 3 80 2" xfId="492" xr:uid="{00000000-0005-0000-0000-000046070000}"/>
    <cellStyle name="Normal 3 80 3" xfId="591" xr:uid="{00000000-0005-0000-0000-000047070000}"/>
    <cellStyle name="Normal 3 80 4" xfId="691" xr:uid="{00000000-0005-0000-0000-000048070000}"/>
    <cellStyle name="Normal 3 80 5" xfId="791" xr:uid="{00000000-0005-0000-0000-000049070000}"/>
    <cellStyle name="Normal 3 80 6" xfId="890" xr:uid="{00000000-0005-0000-0000-00004A070000}"/>
    <cellStyle name="Normal 3 80 7" xfId="988" xr:uid="{00000000-0005-0000-0000-00004B070000}"/>
    <cellStyle name="Normal 3 80 8" xfId="1084" xr:uid="{00000000-0005-0000-0000-00004C070000}"/>
    <cellStyle name="Normal 3 80 9" xfId="1178" xr:uid="{00000000-0005-0000-0000-00004D070000}"/>
    <cellStyle name="Normal 3 81" xfId="211" xr:uid="{00000000-0005-0000-0000-00004E070000}"/>
    <cellStyle name="Normal 3 81 10" xfId="1259" xr:uid="{00000000-0005-0000-0000-00004F070000}"/>
    <cellStyle name="Normal 3 81 11" xfId="1499" xr:uid="{00000000-0005-0000-0000-000050070000}"/>
    <cellStyle name="Normal 3 81 12" xfId="1648" xr:uid="{00000000-0005-0000-0000-000051070000}"/>
    <cellStyle name="Normal 3 81 13" xfId="1690" xr:uid="{00000000-0005-0000-0000-000052070000}"/>
    <cellStyle name="Normal 3 81 14" xfId="1720" xr:uid="{00000000-0005-0000-0000-000053070000}"/>
    <cellStyle name="Normal 3 81 2" xfId="493" xr:uid="{00000000-0005-0000-0000-000054070000}"/>
    <cellStyle name="Normal 3 81 3" xfId="592" xr:uid="{00000000-0005-0000-0000-000055070000}"/>
    <cellStyle name="Normal 3 81 4" xfId="692" xr:uid="{00000000-0005-0000-0000-000056070000}"/>
    <cellStyle name="Normal 3 81 5" xfId="792" xr:uid="{00000000-0005-0000-0000-000057070000}"/>
    <cellStyle name="Normal 3 81 6" xfId="891" xr:uid="{00000000-0005-0000-0000-000058070000}"/>
    <cellStyle name="Normal 3 81 7" xfId="989" xr:uid="{00000000-0005-0000-0000-000059070000}"/>
    <cellStyle name="Normal 3 81 8" xfId="1085" xr:uid="{00000000-0005-0000-0000-00005A070000}"/>
    <cellStyle name="Normal 3 81 9" xfId="1179" xr:uid="{00000000-0005-0000-0000-00005B070000}"/>
    <cellStyle name="Normal 3 82" xfId="212" xr:uid="{00000000-0005-0000-0000-00005C070000}"/>
    <cellStyle name="Normal 3 82 10" xfId="1260" xr:uid="{00000000-0005-0000-0000-00005D070000}"/>
    <cellStyle name="Normal 3 82 11" xfId="1460" xr:uid="{00000000-0005-0000-0000-00005E070000}"/>
    <cellStyle name="Normal 3 82 12" xfId="1621" xr:uid="{00000000-0005-0000-0000-00005F070000}"/>
    <cellStyle name="Normal 3 82 13" xfId="1666" xr:uid="{00000000-0005-0000-0000-000060070000}"/>
    <cellStyle name="Normal 3 82 14" xfId="1703" xr:uid="{00000000-0005-0000-0000-000061070000}"/>
    <cellStyle name="Normal 3 82 2" xfId="494" xr:uid="{00000000-0005-0000-0000-000062070000}"/>
    <cellStyle name="Normal 3 82 3" xfId="593" xr:uid="{00000000-0005-0000-0000-000063070000}"/>
    <cellStyle name="Normal 3 82 4" xfId="693" xr:uid="{00000000-0005-0000-0000-000064070000}"/>
    <cellStyle name="Normal 3 82 5" xfId="793" xr:uid="{00000000-0005-0000-0000-000065070000}"/>
    <cellStyle name="Normal 3 82 6" xfId="892" xr:uid="{00000000-0005-0000-0000-000066070000}"/>
    <cellStyle name="Normal 3 82 7" xfId="990" xr:uid="{00000000-0005-0000-0000-000067070000}"/>
    <cellStyle name="Normal 3 82 8" xfId="1086" xr:uid="{00000000-0005-0000-0000-000068070000}"/>
    <cellStyle name="Normal 3 82 9" xfId="1180" xr:uid="{00000000-0005-0000-0000-000069070000}"/>
    <cellStyle name="Normal 3 83" xfId="213" xr:uid="{00000000-0005-0000-0000-00006A070000}"/>
    <cellStyle name="Normal 3 83 10" xfId="1261" xr:uid="{00000000-0005-0000-0000-00006B070000}"/>
    <cellStyle name="Normal 3 83 11" xfId="1415" xr:uid="{00000000-0005-0000-0000-00006C070000}"/>
    <cellStyle name="Normal 3 83 12" xfId="388" xr:uid="{00000000-0005-0000-0000-00006D070000}"/>
    <cellStyle name="Normal 3 83 13" xfId="1345" xr:uid="{00000000-0005-0000-0000-00006E070000}"/>
    <cellStyle name="Normal 3 83 14" xfId="1296" xr:uid="{00000000-0005-0000-0000-00006F070000}"/>
    <cellStyle name="Normal 3 83 2" xfId="495" xr:uid="{00000000-0005-0000-0000-000070070000}"/>
    <cellStyle name="Normal 3 83 3" xfId="594" xr:uid="{00000000-0005-0000-0000-000071070000}"/>
    <cellStyle name="Normal 3 83 4" xfId="694" xr:uid="{00000000-0005-0000-0000-000072070000}"/>
    <cellStyle name="Normal 3 83 5" xfId="794" xr:uid="{00000000-0005-0000-0000-000073070000}"/>
    <cellStyle name="Normal 3 83 6" xfId="893" xr:uid="{00000000-0005-0000-0000-000074070000}"/>
    <cellStyle name="Normal 3 83 7" xfId="991" xr:uid="{00000000-0005-0000-0000-000075070000}"/>
    <cellStyle name="Normal 3 83 8" xfId="1087" xr:uid="{00000000-0005-0000-0000-000076070000}"/>
    <cellStyle name="Normal 3 83 9" xfId="1181" xr:uid="{00000000-0005-0000-0000-000077070000}"/>
    <cellStyle name="Normal 3 84" xfId="321" xr:uid="{00000000-0005-0000-0000-000078070000}"/>
    <cellStyle name="Normal 3 84 10" xfId="1277" xr:uid="{00000000-0005-0000-0000-000079070000}"/>
    <cellStyle name="Normal 3 84 11" xfId="1599" xr:uid="{00000000-0005-0000-0000-00007A070000}"/>
    <cellStyle name="Normal 3 84 12" xfId="1529" xr:uid="{00000000-0005-0000-0000-00007B070000}"/>
    <cellStyle name="Normal 3 84 13" xfId="1451" xr:uid="{00000000-0005-0000-0000-00007C070000}"/>
    <cellStyle name="Normal 3 84 14" xfId="1616" xr:uid="{00000000-0005-0000-0000-00007D070000}"/>
    <cellStyle name="Normal 3 84 2" xfId="528" xr:uid="{00000000-0005-0000-0000-00007E070000}"/>
    <cellStyle name="Normal 3 84 3" xfId="627" xr:uid="{00000000-0005-0000-0000-00007F070000}"/>
    <cellStyle name="Normal 3 84 4" xfId="727" xr:uid="{00000000-0005-0000-0000-000080070000}"/>
    <cellStyle name="Normal 3 84 5" xfId="826" xr:uid="{00000000-0005-0000-0000-000081070000}"/>
    <cellStyle name="Normal 3 84 6" xfId="924" xr:uid="{00000000-0005-0000-0000-000082070000}"/>
    <cellStyle name="Normal 3 84 7" xfId="1020" xr:uid="{00000000-0005-0000-0000-000083070000}"/>
    <cellStyle name="Normal 3 84 8" xfId="1114" xr:uid="{00000000-0005-0000-0000-000084070000}"/>
    <cellStyle name="Normal 3 84 9" xfId="1195" xr:uid="{00000000-0005-0000-0000-000085070000}"/>
    <cellStyle name="Normal 3 85" xfId="406" xr:uid="{00000000-0005-0000-0000-000086070000}"/>
    <cellStyle name="Normal 3 85 2" xfId="1835" xr:uid="{00000000-0005-0000-0000-000087070000}"/>
    <cellStyle name="Normal 3 86" xfId="362" xr:uid="{00000000-0005-0000-0000-000088070000}"/>
    <cellStyle name="Normal 3 87" xfId="403" xr:uid="{00000000-0005-0000-0000-000089070000}"/>
    <cellStyle name="Normal 3 88" xfId="365" xr:uid="{00000000-0005-0000-0000-00008A070000}"/>
    <cellStyle name="Normal 3 89" xfId="400" xr:uid="{00000000-0005-0000-0000-00008B070000}"/>
    <cellStyle name="Normal 3 9" xfId="214" xr:uid="{00000000-0005-0000-0000-00008C070000}"/>
    <cellStyle name="Normal 3 9 10" xfId="1262" xr:uid="{00000000-0005-0000-0000-00008D070000}"/>
    <cellStyle name="Normal 3 9 11" xfId="1375" xr:uid="{00000000-0005-0000-0000-00008E070000}"/>
    <cellStyle name="Normal 3 9 12" xfId="1510" xr:uid="{00000000-0005-0000-0000-00008F070000}"/>
    <cellStyle name="Normal 3 9 13" xfId="1571" xr:uid="{00000000-0005-0000-0000-000090070000}"/>
    <cellStyle name="Normal 3 9 14" xfId="1490" xr:uid="{00000000-0005-0000-0000-000091070000}"/>
    <cellStyle name="Normal 3 9 2" xfId="496" xr:uid="{00000000-0005-0000-0000-000092070000}"/>
    <cellStyle name="Normal 3 9 3" xfId="595" xr:uid="{00000000-0005-0000-0000-000093070000}"/>
    <cellStyle name="Normal 3 9 4" xfId="695" xr:uid="{00000000-0005-0000-0000-000094070000}"/>
    <cellStyle name="Normal 3 9 5" xfId="795" xr:uid="{00000000-0005-0000-0000-000095070000}"/>
    <cellStyle name="Normal 3 9 6" xfId="894" xr:uid="{00000000-0005-0000-0000-000096070000}"/>
    <cellStyle name="Normal 3 9 7" xfId="992" xr:uid="{00000000-0005-0000-0000-000097070000}"/>
    <cellStyle name="Normal 3 9 8" xfId="1088" xr:uid="{00000000-0005-0000-0000-000098070000}"/>
    <cellStyle name="Normal 3 9 9" xfId="1182" xr:uid="{00000000-0005-0000-0000-000099070000}"/>
    <cellStyle name="Normal 3 90" xfId="368" xr:uid="{00000000-0005-0000-0000-00009A070000}"/>
    <cellStyle name="Normal 3 91" xfId="397" xr:uid="{00000000-0005-0000-0000-00009B070000}"/>
    <cellStyle name="Normal 3 92" xfId="372" xr:uid="{00000000-0005-0000-0000-00009C070000}"/>
    <cellStyle name="Normal 3 93" xfId="621" xr:uid="{00000000-0005-0000-0000-00009D070000}"/>
    <cellStyle name="Normal 3 94" xfId="1482" xr:uid="{00000000-0005-0000-0000-00009E070000}"/>
    <cellStyle name="Normal 3 95" xfId="1635" xr:uid="{00000000-0005-0000-0000-00009F070000}"/>
    <cellStyle name="Normal 3 96" xfId="1679" xr:uid="{00000000-0005-0000-0000-0000A0070000}"/>
    <cellStyle name="Normal 3 97" xfId="1716" xr:uid="{00000000-0005-0000-0000-0000A1070000}"/>
    <cellStyle name="Normal 30" xfId="215" xr:uid="{00000000-0005-0000-0000-0000A2070000}"/>
    <cellStyle name="Normal 30 2" xfId="2125" xr:uid="{00000000-0005-0000-0000-0000A3070000}"/>
    <cellStyle name="Normal 30 3" xfId="2288" xr:uid="{00000000-0005-0000-0000-0000A4070000}"/>
    <cellStyle name="Normal 31" xfId="216" xr:uid="{00000000-0005-0000-0000-0000A5070000}"/>
    <cellStyle name="Normal 31 2" xfId="2126" xr:uid="{00000000-0005-0000-0000-0000A6070000}"/>
    <cellStyle name="Normal 31 3" xfId="2289" xr:uid="{00000000-0005-0000-0000-0000A7070000}"/>
    <cellStyle name="Normal 32" xfId="217" xr:uid="{00000000-0005-0000-0000-0000A8070000}"/>
    <cellStyle name="Normal 32 2" xfId="1952" xr:uid="{00000000-0005-0000-0000-0000A9070000}"/>
    <cellStyle name="Normal 32 3" xfId="2290" xr:uid="{00000000-0005-0000-0000-0000AA070000}"/>
    <cellStyle name="Normal 33" xfId="218" xr:uid="{00000000-0005-0000-0000-0000AB070000}"/>
    <cellStyle name="Normal 33 2" xfId="2127" xr:uid="{00000000-0005-0000-0000-0000AC070000}"/>
    <cellStyle name="Normal 33 3" xfId="2291" xr:uid="{00000000-0005-0000-0000-0000AD070000}"/>
    <cellStyle name="Normal 34" xfId="219" xr:uid="{00000000-0005-0000-0000-0000AE070000}"/>
    <cellStyle name="Normal 34 2" xfId="2128" xr:uid="{00000000-0005-0000-0000-0000AF070000}"/>
    <cellStyle name="Normal 34 3" xfId="2292" xr:uid="{00000000-0005-0000-0000-0000B0070000}"/>
    <cellStyle name="Normal 35" xfId="220" xr:uid="{00000000-0005-0000-0000-0000B1070000}"/>
    <cellStyle name="Normal 35 2" xfId="2129" xr:uid="{00000000-0005-0000-0000-0000B2070000}"/>
    <cellStyle name="Normal 35 3" xfId="2293" xr:uid="{00000000-0005-0000-0000-0000B3070000}"/>
    <cellStyle name="Normal 36" xfId="221" xr:uid="{00000000-0005-0000-0000-0000B4070000}"/>
    <cellStyle name="Normal 36 2" xfId="2130" xr:uid="{00000000-0005-0000-0000-0000B5070000}"/>
    <cellStyle name="Normal 36 3" xfId="2294" xr:uid="{00000000-0005-0000-0000-0000B6070000}"/>
    <cellStyle name="Normal 37" xfId="222" xr:uid="{00000000-0005-0000-0000-0000B7070000}"/>
    <cellStyle name="Normal 37 2" xfId="2131" xr:uid="{00000000-0005-0000-0000-0000B8070000}"/>
    <cellStyle name="Normal 37 3" xfId="2295" xr:uid="{00000000-0005-0000-0000-0000B9070000}"/>
    <cellStyle name="Normal 38" xfId="223" xr:uid="{00000000-0005-0000-0000-0000BA070000}"/>
    <cellStyle name="Normal 38 2" xfId="2132" xr:uid="{00000000-0005-0000-0000-0000BB070000}"/>
    <cellStyle name="Normal 38 3" xfId="2296" xr:uid="{00000000-0005-0000-0000-0000BC070000}"/>
    <cellStyle name="Normal 39" xfId="224" xr:uid="{00000000-0005-0000-0000-0000BD070000}"/>
    <cellStyle name="Normal 39 2" xfId="2133" xr:uid="{00000000-0005-0000-0000-0000BE070000}"/>
    <cellStyle name="Normal 39 3" xfId="2297" xr:uid="{00000000-0005-0000-0000-0000BF070000}"/>
    <cellStyle name="Normal 4" xfId="20" xr:uid="{00000000-0005-0000-0000-0000C0070000}"/>
    <cellStyle name="Normal 4 10" xfId="1186" xr:uid="{00000000-0005-0000-0000-0000C1070000}"/>
    <cellStyle name="Normal 4 10 2" xfId="1958" xr:uid="{00000000-0005-0000-0000-0000C2070000}"/>
    <cellStyle name="Normal 4 11" xfId="1265" xr:uid="{00000000-0005-0000-0000-0000C3070000}"/>
    <cellStyle name="Normal 4 12" xfId="1574" xr:uid="{00000000-0005-0000-0000-0000C4070000}"/>
    <cellStyle name="Normal 4 13" xfId="1489" xr:uid="{00000000-0005-0000-0000-0000C5070000}"/>
    <cellStyle name="Normal 4 14" xfId="1641" xr:uid="{00000000-0005-0000-0000-0000C6070000}"/>
    <cellStyle name="Normal 4 15" xfId="1684" xr:uid="{00000000-0005-0000-0000-0000C7070000}"/>
    <cellStyle name="Normal 4 2" xfId="225" xr:uid="{00000000-0005-0000-0000-0000C8070000}"/>
    <cellStyle name="Normal 4 2 2" xfId="2134" xr:uid="{00000000-0005-0000-0000-0000C9070000}"/>
    <cellStyle name="Normal 4 2 3" xfId="2298" xr:uid="{00000000-0005-0000-0000-0000CA070000}"/>
    <cellStyle name="Normal 4 2 4" xfId="2362" xr:uid="{00000000-0005-0000-0000-0000CB070000}"/>
    <cellStyle name="Normal 4 28" xfId="1961" xr:uid="{00000000-0005-0000-0000-0000CC070000}"/>
    <cellStyle name="Normal 4 3" xfId="507" xr:uid="{00000000-0005-0000-0000-0000CD070000}"/>
    <cellStyle name="Normal 4 4" xfId="606" xr:uid="{00000000-0005-0000-0000-0000CE070000}"/>
    <cellStyle name="Normal 4 5" xfId="706" xr:uid="{00000000-0005-0000-0000-0000CF070000}"/>
    <cellStyle name="Normal 4 6" xfId="806" xr:uid="{00000000-0005-0000-0000-0000D0070000}"/>
    <cellStyle name="Normal 4 7" xfId="905" xr:uid="{00000000-0005-0000-0000-0000D1070000}"/>
    <cellStyle name="Normal 4 8" xfId="1002" xr:uid="{00000000-0005-0000-0000-0000D2070000}"/>
    <cellStyle name="Normal 4 9" xfId="1098" xr:uid="{00000000-0005-0000-0000-0000D3070000}"/>
    <cellStyle name="Normal 40" xfId="226" xr:uid="{00000000-0005-0000-0000-0000D4070000}"/>
    <cellStyle name="Normal 40 2" xfId="2135" xr:uid="{00000000-0005-0000-0000-0000D5070000}"/>
    <cellStyle name="Normal 40 3" xfId="2299" xr:uid="{00000000-0005-0000-0000-0000D6070000}"/>
    <cellStyle name="Normal 41" xfId="227" xr:uid="{00000000-0005-0000-0000-0000D7070000}"/>
    <cellStyle name="Normal 41 2" xfId="2136" xr:uid="{00000000-0005-0000-0000-0000D8070000}"/>
    <cellStyle name="Normal 41 3" xfId="2300" xr:uid="{00000000-0005-0000-0000-0000D9070000}"/>
    <cellStyle name="Normal 42" xfId="228" xr:uid="{00000000-0005-0000-0000-0000DA070000}"/>
    <cellStyle name="Normal 42 2" xfId="2137" xr:uid="{00000000-0005-0000-0000-0000DB070000}"/>
    <cellStyle name="Normal 42 3" xfId="2301" xr:uid="{00000000-0005-0000-0000-0000DC070000}"/>
    <cellStyle name="Normal 43" xfId="229" xr:uid="{00000000-0005-0000-0000-0000DD070000}"/>
    <cellStyle name="Normal 43 2" xfId="2138" xr:uid="{00000000-0005-0000-0000-0000DE070000}"/>
    <cellStyle name="Normal 43 3" xfId="2302" xr:uid="{00000000-0005-0000-0000-0000DF070000}"/>
    <cellStyle name="Normal 44" xfId="230" xr:uid="{00000000-0005-0000-0000-0000E0070000}"/>
    <cellStyle name="Normal 44 2" xfId="2139" xr:uid="{00000000-0005-0000-0000-0000E1070000}"/>
    <cellStyle name="Normal 44 3" xfId="2303" xr:uid="{00000000-0005-0000-0000-0000E2070000}"/>
    <cellStyle name="Normal 45" xfId="231" xr:uid="{00000000-0005-0000-0000-0000E3070000}"/>
    <cellStyle name="Normal 45 2" xfId="2140" xr:uid="{00000000-0005-0000-0000-0000E4070000}"/>
    <cellStyle name="Normal 45 3" xfId="2304" xr:uid="{00000000-0005-0000-0000-0000E5070000}"/>
    <cellStyle name="Normal 46" xfId="232" xr:uid="{00000000-0005-0000-0000-0000E6070000}"/>
    <cellStyle name="Normal 46 2" xfId="2141" xr:uid="{00000000-0005-0000-0000-0000E7070000}"/>
    <cellStyle name="Normal 46 3" xfId="2305" xr:uid="{00000000-0005-0000-0000-0000E8070000}"/>
    <cellStyle name="Normal 47" xfId="233" xr:uid="{00000000-0005-0000-0000-0000E9070000}"/>
    <cellStyle name="Normal 47 10" xfId="1192" xr:uid="{00000000-0005-0000-0000-0000EA070000}"/>
    <cellStyle name="Normal 47 11" xfId="1274" xr:uid="{00000000-0005-0000-0000-0000EB070000}"/>
    <cellStyle name="Normal 47 12" xfId="1458" xr:uid="{00000000-0005-0000-0000-0000EC070000}"/>
    <cellStyle name="Normal 47 13" xfId="1620" xr:uid="{00000000-0005-0000-0000-0000ED070000}"/>
    <cellStyle name="Normal 47 14" xfId="1665" xr:uid="{00000000-0005-0000-0000-0000EE070000}"/>
    <cellStyle name="Normal 47 2" xfId="326" xr:uid="{00000000-0005-0000-0000-0000EF070000}"/>
    <cellStyle name="Normal 47 3" xfId="523" xr:uid="{00000000-0005-0000-0000-0000F0070000}"/>
    <cellStyle name="Normal 47 4" xfId="622" xr:uid="{00000000-0005-0000-0000-0000F1070000}"/>
    <cellStyle name="Normal 47 5" xfId="722" xr:uid="{00000000-0005-0000-0000-0000F2070000}"/>
    <cellStyle name="Normal 47 6" xfId="822" xr:uid="{00000000-0005-0000-0000-0000F3070000}"/>
    <cellStyle name="Normal 47 7" xfId="920" xr:uid="{00000000-0005-0000-0000-0000F4070000}"/>
    <cellStyle name="Normal 47 8" xfId="1017" xr:uid="{00000000-0005-0000-0000-0000F5070000}"/>
    <cellStyle name="Normal 47 9" xfId="1110" xr:uid="{00000000-0005-0000-0000-0000F6070000}"/>
    <cellStyle name="Normal 48" xfId="24" xr:uid="{00000000-0005-0000-0000-0000F7070000}"/>
    <cellStyle name="Normal 48 10" xfId="1278" xr:uid="{00000000-0005-0000-0000-0000F8070000}"/>
    <cellStyle name="Normal 48 11" xfId="1573" xr:uid="{00000000-0005-0000-0000-0000F9070000}"/>
    <cellStyle name="Normal 48 12" xfId="1596" xr:uid="{00000000-0005-0000-0000-0000FA070000}"/>
    <cellStyle name="Normal 48 13" xfId="1440" xr:uid="{00000000-0005-0000-0000-0000FB070000}"/>
    <cellStyle name="Normal 48 14" xfId="1185" xr:uid="{00000000-0005-0000-0000-0000FC070000}"/>
    <cellStyle name="Normal 48 2" xfId="9" xr:uid="{00000000-0005-0000-0000-0000FD070000}"/>
    <cellStyle name="Normal 48 2 2" xfId="529" xr:uid="{00000000-0005-0000-0000-0000FE070000}"/>
    <cellStyle name="Normal 48 3" xfId="27" xr:uid="{00000000-0005-0000-0000-0000FF070000}"/>
    <cellStyle name="Normal 48 3 2" xfId="252" xr:uid="{00000000-0005-0000-0000-000000080000}"/>
    <cellStyle name="Normal 48 3 2 2" xfId="1752" xr:uid="{00000000-0005-0000-0000-000001080000}"/>
    <cellStyle name="Normal 48 3 3" xfId="628" xr:uid="{00000000-0005-0000-0000-000002080000}"/>
    <cellStyle name="Normal 48 3 3 2" xfId="1982" xr:uid="{00000000-0005-0000-0000-000003080000}"/>
    <cellStyle name="Normal 48 4" xfId="728" xr:uid="{00000000-0005-0000-0000-000004080000}"/>
    <cellStyle name="Normal 48 5" xfId="827" xr:uid="{00000000-0005-0000-0000-000005080000}"/>
    <cellStyle name="Normal 48 6" xfId="925" xr:uid="{00000000-0005-0000-0000-000006080000}"/>
    <cellStyle name="Normal 48 7" xfId="1021" xr:uid="{00000000-0005-0000-0000-000007080000}"/>
    <cellStyle name="Normal 48 8" xfId="1115" xr:uid="{00000000-0005-0000-0000-000008080000}"/>
    <cellStyle name="Normal 48 9" xfId="1196" xr:uid="{00000000-0005-0000-0000-000009080000}"/>
    <cellStyle name="Normal 49" xfId="251" xr:uid="{00000000-0005-0000-0000-00000A080000}"/>
    <cellStyle name="Normal 49 10" xfId="1279" xr:uid="{00000000-0005-0000-0000-00000B080000}"/>
    <cellStyle name="Normal 49 11" xfId="1540" xr:uid="{00000000-0005-0000-0000-00000C080000}"/>
    <cellStyle name="Normal 49 12" xfId="1366" xr:uid="{00000000-0005-0000-0000-00000D080000}"/>
    <cellStyle name="Normal 49 13" xfId="1472" xr:uid="{00000000-0005-0000-0000-00000E080000}"/>
    <cellStyle name="Normal 49 14" xfId="1410" xr:uid="{00000000-0005-0000-0000-00000F080000}"/>
    <cellStyle name="Normal 49 2" xfId="530" xr:uid="{00000000-0005-0000-0000-000010080000}"/>
    <cellStyle name="Normal 49 2 2" xfId="2142" xr:uid="{00000000-0005-0000-0000-000011080000}"/>
    <cellStyle name="Normal 49 2 2 2" xfId="2143" xr:uid="{00000000-0005-0000-0000-000012080000}"/>
    <cellStyle name="Normal 49 2 2 3" xfId="2144" xr:uid="{00000000-0005-0000-0000-000013080000}"/>
    <cellStyle name="Normal 49 2 2 4" xfId="2307" xr:uid="{00000000-0005-0000-0000-000014080000}"/>
    <cellStyle name="Normal 49 2 3" xfId="2145" xr:uid="{00000000-0005-0000-0000-000015080000}"/>
    <cellStyle name="Normal 49 2 4" xfId="2146" xr:uid="{00000000-0005-0000-0000-000016080000}"/>
    <cellStyle name="Normal 49 2 5" xfId="2306" xr:uid="{00000000-0005-0000-0000-000017080000}"/>
    <cellStyle name="Normal 49 2 6" xfId="2333" xr:uid="{00000000-0005-0000-0000-000018080000}"/>
    <cellStyle name="Normal 49 3" xfId="629" xr:uid="{00000000-0005-0000-0000-000019080000}"/>
    <cellStyle name="Normal 49 3 2" xfId="2147" xr:uid="{00000000-0005-0000-0000-00001A080000}"/>
    <cellStyle name="Normal 49 3 2 2" xfId="2148" xr:uid="{00000000-0005-0000-0000-00001B080000}"/>
    <cellStyle name="Normal 49 3 2 3" xfId="2149" xr:uid="{00000000-0005-0000-0000-00001C080000}"/>
    <cellStyle name="Normal 49 3 2 4" xfId="2309" xr:uid="{00000000-0005-0000-0000-00001D080000}"/>
    <cellStyle name="Normal 49 3 3" xfId="2150" xr:uid="{00000000-0005-0000-0000-00001E080000}"/>
    <cellStyle name="Normal 49 3 4" xfId="2151" xr:uid="{00000000-0005-0000-0000-00001F080000}"/>
    <cellStyle name="Normal 49 3 5" xfId="2308" xr:uid="{00000000-0005-0000-0000-000020080000}"/>
    <cellStyle name="Normal 49 4" xfId="729" xr:uid="{00000000-0005-0000-0000-000021080000}"/>
    <cellStyle name="Normal 49 4 2" xfId="2152" xr:uid="{00000000-0005-0000-0000-000022080000}"/>
    <cellStyle name="Normal 49 4 3" xfId="2153" xr:uid="{00000000-0005-0000-0000-000023080000}"/>
    <cellStyle name="Normal 49 4 4" xfId="2310" xr:uid="{00000000-0005-0000-0000-000024080000}"/>
    <cellStyle name="Normal 49 5" xfId="828" xr:uid="{00000000-0005-0000-0000-000025080000}"/>
    <cellStyle name="Normal 49 6" xfId="926" xr:uid="{00000000-0005-0000-0000-000026080000}"/>
    <cellStyle name="Normal 49 7" xfId="1022" xr:uid="{00000000-0005-0000-0000-000027080000}"/>
    <cellStyle name="Normal 49 8" xfId="1116" xr:uid="{00000000-0005-0000-0000-000028080000}"/>
    <cellStyle name="Normal 49 9" xfId="1197" xr:uid="{00000000-0005-0000-0000-000029080000}"/>
    <cellStyle name="Normal 5" xfId="18" xr:uid="{00000000-0005-0000-0000-00002A080000}"/>
    <cellStyle name="Normal 5 16" xfId="1962" xr:uid="{00000000-0005-0000-0000-00002B080000}"/>
    <cellStyle name="Normal 5 2" xfId="2154" xr:uid="{00000000-0005-0000-0000-00002C080000}"/>
    <cellStyle name="Normal 5 3" xfId="2311" xr:uid="{00000000-0005-0000-0000-00002D080000}"/>
    <cellStyle name="Normal 50" xfId="250" xr:uid="{00000000-0005-0000-0000-00002E080000}"/>
    <cellStyle name="Normal 50 10" xfId="1280" xr:uid="{00000000-0005-0000-0000-00002F080000}"/>
    <cellStyle name="Normal 50 11" xfId="1497" xr:uid="{00000000-0005-0000-0000-000030080000}"/>
    <cellStyle name="Normal 50 12" xfId="1647" xr:uid="{00000000-0005-0000-0000-000031080000}"/>
    <cellStyle name="Normal 50 13" xfId="1689" xr:uid="{00000000-0005-0000-0000-000032080000}"/>
    <cellStyle name="Normal 50 14" xfId="1719" xr:uid="{00000000-0005-0000-0000-000033080000}"/>
    <cellStyle name="Normal 50 15" xfId="2155" xr:uid="{00000000-0005-0000-0000-000034080000}"/>
    <cellStyle name="Normal 50 2" xfId="278" xr:uid="{00000000-0005-0000-0000-000035080000}"/>
    <cellStyle name="Normal 50 2 2" xfId="2156" xr:uid="{00000000-0005-0000-0000-000036080000}"/>
    <cellStyle name="Normal 50 2 3" xfId="2157" xr:uid="{00000000-0005-0000-0000-000037080000}"/>
    <cellStyle name="Normal 50 2 4" xfId="2312" xr:uid="{00000000-0005-0000-0000-000038080000}"/>
    <cellStyle name="Normal 50 3" xfId="630" xr:uid="{00000000-0005-0000-0000-000039080000}"/>
    <cellStyle name="Normal 50 3 2" xfId="2158" xr:uid="{00000000-0005-0000-0000-00003A080000}"/>
    <cellStyle name="Normal 50 3 3" xfId="2159" xr:uid="{00000000-0005-0000-0000-00003B080000}"/>
    <cellStyle name="Normal 50 3 4" xfId="2313" xr:uid="{00000000-0005-0000-0000-00003C080000}"/>
    <cellStyle name="Normal 50 4" xfId="730" xr:uid="{00000000-0005-0000-0000-00003D080000}"/>
    <cellStyle name="Normal 50 4 2" xfId="2160" xr:uid="{00000000-0005-0000-0000-00003E080000}"/>
    <cellStyle name="Normal 50 5" xfId="829" xr:uid="{00000000-0005-0000-0000-00003F080000}"/>
    <cellStyle name="Normal 50 6" xfId="927" xr:uid="{00000000-0005-0000-0000-000040080000}"/>
    <cellStyle name="Normal 50 7" xfId="1023" xr:uid="{00000000-0005-0000-0000-000041080000}"/>
    <cellStyle name="Normal 50 8" xfId="1117" xr:uid="{00000000-0005-0000-0000-000042080000}"/>
    <cellStyle name="Normal 50 9" xfId="1198" xr:uid="{00000000-0005-0000-0000-000043080000}"/>
    <cellStyle name="Normal 51" xfId="8" xr:uid="{00000000-0005-0000-0000-000044080000}"/>
    <cellStyle name="Normal 51 10" xfId="1281" xr:uid="{00000000-0005-0000-0000-000045080000}"/>
    <cellStyle name="Normal 51 11" xfId="1457" xr:uid="{00000000-0005-0000-0000-000046080000}"/>
    <cellStyle name="Normal 51 12" xfId="1619" xr:uid="{00000000-0005-0000-0000-000047080000}"/>
    <cellStyle name="Normal 51 13" xfId="1664" xr:uid="{00000000-0005-0000-0000-000048080000}"/>
    <cellStyle name="Normal 51 14" xfId="1702" xr:uid="{00000000-0005-0000-0000-000049080000}"/>
    <cellStyle name="Normal 51 2" xfId="531" xr:uid="{00000000-0005-0000-0000-00004A080000}"/>
    <cellStyle name="Normal 51 3" xfId="631" xr:uid="{00000000-0005-0000-0000-00004B080000}"/>
    <cellStyle name="Normal 51 4" xfId="731" xr:uid="{00000000-0005-0000-0000-00004C080000}"/>
    <cellStyle name="Normal 51 5" xfId="830" xr:uid="{00000000-0005-0000-0000-00004D080000}"/>
    <cellStyle name="Normal 51 6" xfId="928" xr:uid="{00000000-0005-0000-0000-00004E080000}"/>
    <cellStyle name="Normal 51 7" xfId="1024" xr:uid="{00000000-0005-0000-0000-00004F080000}"/>
    <cellStyle name="Normal 51 8" xfId="1118" xr:uid="{00000000-0005-0000-0000-000050080000}"/>
    <cellStyle name="Normal 51 9" xfId="1199" xr:uid="{00000000-0005-0000-0000-000051080000}"/>
    <cellStyle name="Normal 52" xfId="280" xr:uid="{00000000-0005-0000-0000-000052080000}"/>
    <cellStyle name="Normal 52 10" xfId="1282" xr:uid="{00000000-0005-0000-0000-000053080000}"/>
    <cellStyle name="Normal 52 11" xfId="1412" xr:uid="{00000000-0005-0000-0000-000054080000}"/>
    <cellStyle name="Normal 52 12" xfId="390" xr:uid="{00000000-0005-0000-0000-000055080000}"/>
    <cellStyle name="Normal 52 13" xfId="1263" xr:uid="{00000000-0005-0000-0000-000056080000}"/>
    <cellStyle name="Normal 52 14" xfId="1659" xr:uid="{00000000-0005-0000-0000-000057080000}"/>
    <cellStyle name="Normal 52 15" xfId="322" xr:uid="{00000000-0005-0000-0000-000058080000}"/>
    <cellStyle name="Normal 52 2" xfId="532" xr:uid="{00000000-0005-0000-0000-000059080000}"/>
    <cellStyle name="Normal 52 3" xfId="632" xr:uid="{00000000-0005-0000-0000-00005A080000}"/>
    <cellStyle name="Normal 52 4" xfId="732" xr:uid="{00000000-0005-0000-0000-00005B080000}"/>
    <cellStyle name="Normal 52 5" xfId="831" xr:uid="{00000000-0005-0000-0000-00005C080000}"/>
    <cellStyle name="Normal 52 6" xfId="929" xr:uid="{00000000-0005-0000-0000-00005D080000}"/>
    <cellStyle name="Normal 52 7" xfId="1025" xr:uid="{00000000-0005-0000-0000-00005E080000}"/>
    <cellStyle name="Normal 52 8" xfId="1119" xr:uid="{00000000-0005-0000-0000-00005F080000}"/>
    <cellStyle name="Normal 52 9" xfId="1200" xr:uid="{00000000-0005-0000-0000-000060080000}"/>
    <cellStyle name="Normal 53" xfId="1" xr:uid="{00000000-0005-0000-0000-000061080000}"/>
    <cellStyle name="Normal 53 2" xfId="1283" xr:uid="{00000000-0005-0000-0000-000062080000}"/>
    <cellStyle name="Normal 53 2 2" xfId="1289" xr:uid="{00000000-0005-0000-0000-000063080000}"/>
    <cellStyle name="Normal 53 2 3" xfId="1456" xr:uid="{00000000-0005-0000-0000-000064080000}"/>
    <cellStyle name="Normal 53 2 4" xfId="1618" xr:uid="{00000000-0005-0000-0000-000065080000}"/>
    <cellStyle name="Normal 53 2 5" xfId="1663" xr:uid="{00000000-0005-0000-0000-000066080000}"/>
    <cellStyle name="Normal 53 2 6" xfId="1701" xr:uid="{00000000-0005-0000-0000-000067080000}"/>
    <cellStyle name="Normal 53 3" xfId="1611" xr:uid="{00000000-0005-0000-0000-000068080000}"/>
    <cellStyle name="Normal 53 3 2" xfId="2314" xr:uid="{00000000-0005-0000-0000-000069080000}"/>
    <cellStyle name="Normal 53 4" xfId="1612" xr:uid="{00000000-0005-0000-0000-00006A080000}"/>
    <cellStyle name="Normal 53 5" xfId="1373" xr:uid="{00000000-0005-0000-0000-00006B080000}"/>
    <cellStyle name="Normal 53 6" xfId="1388" xr:uid="{00000000-0005-0000-0000-00006C080000}"/>
    <cellStyle name="Normal 53 7" xfId="1302" xr:uid="{00000000-0005-0000-0000-00006D080000}"/>
    <cellStyle name="Normal 53 8" xfId="1492" xr:uid="{00000000-0005-0000-0000-00006E080000}"/>
    <cellStyle name="Normal 53 9" xfId="323" xr:uid="{00000000-0005-0000-0000-00006F080000}"/>
    <cellStyle name="Normal 54" xfId="254" xr:uid="{00000000-0005-0000-0000-000070080000}"/>
    <cellStyle name="Normal 54 2" xfId="1350" xr:uid="{00000000-0005-0000-0000-000071080000}"/>
    <cellStyle name="Normal 54 2 2" xfId="1975" xr:uid="{00000000-0005-0000-0000-000072080000}"/>
    <cellStyle name="Normal 54 3" xfId="1533" xr:uid="{00000000-0005-0000-0000-000073080000}"/>
    <cellStyle name="Normal 54 3 2" xfId="2332" xr:uid="{00000000-0005-0000-0000-000074080000}"/>
    <cellStyle name="Normal 54 4" xfId="1327" xr:uid="{00000000-0005-0000-0000-000075080000}"/>
    <cellStyle name="Normal 54 5" xfId="1348" xr:uid="{00000000-0005-0000-0000-000076080000}"/>
    <cellStyle name="Normal 54 6" xfId="1554" xr:uid="{00000000-0005-0000-0000-000077080000}"/>
    <cellStyle name="Normal 54 7" xfId="527" xr:uid="{00000000-0005-0000-0000-000078080000}"/>
    <cellStyle name="Normal 54 8" xfId="1753" xr:uid="{00000000-0005-0000-0000-000079080000}"/>
    <cellStyle name="Normal 54 9" xfId="2366" xr:uid="{00000000-0005-0000-0000-00007A080000}"/>
    <cellStyle name="Normal 55" xfId="269" xr:uid="{00000000-0005-0000-0000-00007B080000}"/>
    <cellStyle name="Normal 55 2" xfId="1396" xr:uid="{00000000-0005-0000-0000-00007C080000}"/>
    <cellStyle name="Normal 55 3" xfId="1442" xr:uid="{00000000-0005-0000-0000-00007D080000}"/>
    <cellStyle name="Normal 55 4" xfId="1187" xr:uid="{00000000-0005-0000-0000-00007E080000}"/>
    <cellStyle name="Normal 55 5" xfId="1526" xr:uid="{00000000-0005-0000-0000-00007F080000}"/>
    <cellStyle name="Normal 55 6" xfId="1661" xr:uid="{00000000-0005-0000-0000-000080080000}"/>
    <cellStyle name="Normal 55 7" xfId="626" xr:uid="{00000000-0005-0000-0000-000081080000}"/>
    <cellStyle name="Normal 55 8" xfId="1790" xr:uid="{00000000-0005-0000-0000-000082080000}"/>
    <cellStyle name="Normal 55 9" xfId="2381" xr:uid="{00000000-0005-0000-0000-000083080000}"/>
    <cellStyle name="Normal 56" xfId="255" xr:uid="{00000000-0005-0000-0000-000084080000}"/>
    <cellStyle name="Normal 56 2" xfId="1435" xr:uid="{00000000-0005-0000-0000-000085080000}"/>
    <cellStyle name="Normal 56 3" xfId="1293" xr:uid="{00000000-0005-0000-0000-000086080000}"/>
    <cellStyle name="Normal 56 4" xfId="1438" xr:uid="{00000000-0005-0000-0000-000087080000}"/>
    <cellStyle name="Normal 56 5" xfId="1183" xr:uid="{00000000-0005-0000-0000-000088080000}"/>
    <cellStyle name="Normal 56 6" xfId="1398" xr:uid="{00000000-0005-0000-0000-000089080000}"/>
    <cellStyle name="Normal 56 7" xfId="726" xr:uid="{00000000-0005-0000-0000-00008A080000}"/>
    <cellStyle name="Normal 56 8" xfId="1756" xr:uid="{00000000-0005-0000-0000-00008B080000}"/>
    <cellStyle name="Normal 56 9" xfId="2367" xr:uid="{00000000-0005-0000-0000-00008C080000}"/>
    <cellStyle name="Normal 57" xfId="265" xr:uid="{00000000-0005-0000-0000-00008D080000}"/>
    <cellStyle name="Normal 57 2" xfId="1481" xr:uid="{00000000-0005-0000-0000-00008E080000}"/>
    <cellStyle name="Normal 57 3" xfId="1553" xr:uid="{00000000-0005-0000-0000-00008F080000}"/>
    <cellStyle name="Normal 57 4" xfId="1325" xr:uid="{00000000-0005-0000-0000-000090080000}"/>
    <cellStyle name="Normal 57 5" xfId="1294" xr:uid="{00000000-0005-0000-0000-000091080000}"/>
    <cellStyle name="Normal 57 6" xfId="1403" xr:uid="{00000000-0005-0000-0000-000092080000}"/>
    <cellStyle name="Normal 57 7" xfId="825" xr:uid="{00000000-0005-0000-0000-000093080000}"/>
    <cellStyle name="Normal 57 8" xfId="1780" xr:uid="{00000000-0005-0000-0000-000094080000}"/>
    <cellStyle name="Normal 57 9" xfId="2377" xr:uid="{00000000-0005-0000-0000-000095080000}"/>
    <cellStyle name="Normal 58" xfId="268" xr:uid="{00000000-0005-0000-0000-000096080000}"/>
    <cellStyle name="Normal 58 2" xfId="1522" xr:uid="{00000000-0005-0000-0000-000097080000}"/>
    <cellStyle name="Normal 58 3" xfId="1305" xr:uid="{00000000-0005-0000-0000-000098080000}"/>
    <cellStyle name="Normal 58 4" xfId="1331" xr:uid="{00000000-0005-0000-0000-000099080000}"/>
    <cellStyle name="Normal 58 5" xfId="1478" xr:uid="{00000000-0005-0000-0000-00009A080000}"/>
    <cellStyle name="Normal 58 6" xfId="1598" xr:uid="{00000000-0005-0000-0000-00009B080000}"/>
    <cellStyle name="Normal 58 7" xfId="923" xr:uid="{00000000-0005-0000-0000-00009C080000}"/>
    <cellStyle name="Normal 58 8" xfId="1763" xr:uid="{00000000-0005-0000-0000-00009D080000}"/>
    <cellStyle name="Normal 58 9" xfId="2380" xr:uid="{00000000-0005-0000-0000-00009E080000}"/>
    <cellStyle name="Normal 59" xfId="270" xr:uid="{00000000-0005-0000-0000-00009F080000}"/>
    <cellStyle name="Normal 59 2" xfId="1559" xr:uid="{00000000-0005-0000-0000-0000A0080000}"/>
    <cellStyle name="Normal 59 3" xfId="374" xr:uid="{00000000-0005-0000-0000-0000A1080000}"/>
    <cellStyle name="Normal 59 4" xfId="1484" xr:uid="{00000000-0005-0000-0000-0000A2080000}"/>
    <cellStyle name="Normal 59 5" xfId="1636" xr:uid="{00000000-0005-0000-0000-0000A3080000}"/>
    <cellStyle name="Normal 59 6" xfId="1680" xr:uid="{00000000-0005-0000-0000-0000A4080000}"/>
    <cellStyle name="Normal 59 7" xfId="1826" xr:uid="{00000000-0005-0000-0000-0000A5080000}"/>
    <cellStyle name="Normal 6" xfId="21" xr:uid="{00000000-0005-0000-0000-0000A6080000}"/>
    <cellStyle name="Normal 6 2" xfId="234" xr:uid="{00000000-0005-0000-0000-0000A7080000}"/>
    <cellStyle name="Normal 6 2 2" xfId="2363" xr:uid="{00000000-0005-0000-0000-0000A8080000}"/>
    <cellStyle name="Normal 6 3" xfId="1988" xr:uid="{00000000-0005-0000-0000-0000A9080000}"/>
    <cellStyle name="Normal 6 3 2" xfId="2315" xr:uid="{00000000-0005-0000-0000-0000AA080000}"/>
    <cellStyle name="Normal 60" xfId="272" xr:uid="{00000000-0005-0000-0000-0000AB080000}"/>
    <cellStyle name="Normal 60 2" xfId="1588" xr:uid="{00000000-0005-0000-0000-0000AC080000}"/>
    <cellStyle name="Normal 60 3" xfId="1634" xr:uid="{00000000-0005-0000-0000-0000AD080000}"/>
    <cellStyle name="Normal 60 4" xfId="1678" xr:uid="{00000000-0005-0000-0000-0000AE080000}"/>
    <cellStyle name="Normal 60 5" xfId="1715" xr:uid="{00000000-0005-0000-0000-0000AF080000}"/>
    <cellStyle name="Normal 60 6" xfId="1732" xr:uid="{00000000-0005-0000-0000-0000B0080000}"/>
    <cellStyle name="Normal 60 7" xfId="1782" xr:uid="{00000000-0005-0000-0000-0000B1080000}"/>
    <cellStyle name="Normal 61" xfId="256" xr:uid="{00000000-0005-0000-0000-0000B2080000}"/>
    <cellStyle name="Normal 61 2" xfId="1288" xr:uid="{00000000-0005-0000-0000-0000B3080000}"/>
    <cellStyle name="Normal 61 3" xfId="1496" xr:uid="{00000000-0005-0000-0000-0000B4080000}"/>
    <cellStyle name="Normal 61 4" xfId="1646" xr:uid="{00000000-0005-0000-0000-0000B5080000}"/>
    <cellStyle name="Normal 61 5" xfId="1688" xr:uid="{00000000-0005-0000-0000-0000B6080000}"/>
    <cellStyle name="Normal 61 6" xfId="1718" xr:uid="{00000000-0005-0000-0000-0000B7080000}"/>
    <cellStyle name="Normal 61 7" xfId="1194" xr:uid="{00000000-0005-0000-0000-0000B8080000}"/>
    <cellStyle name="Normal 61 8" xfId="2368" xr:uid="{00000000-0005-0000-0000-0000B9080000}"/>
    <cellStyle name="Normal 62" xfId="264" xr:uid="{00000000-0005-0000-0000-0000BA080000}"/>
    <cellStyle name="Normal 62 2" xfId="1285" xr:uid="{00000000-0005-0000-0000-0000BB080000}"/>
    <cellStyle name="Normal 62 3" xfId="2334" xr:uid="{00000000-0005-0000-0000-0000BC080000}"/>
    <cellStyle name="Normal 62 4" xfId="2376" xr:uid="{00000000-0005-0000-0000-0000BD080000}"/>
    <cellStyle name="Normal 63" xfId="258" xr:uid="{00000000-0005-0000-0000-0000BE080000}"/>
    <cellStyle name="Normal 63 2" xfId="1276" xr:uid="{00000000-0005-0000-0000-0000BF080000}"/>
    <cellStyle name="Normal 63 3" xfId="1768" xr:uid="{00000000-0005-0000-0000-0000C0080000}"/>
    <cellStyle name="Normal 63 4" xfId="2339" xr:uid="{00000000-0005-0000-0000-0000C1080000}"/>
    <cellStyle name="Normal 63 5" xfId="2370" xr:uid="{00000000-0005-0000-0000-0000C2080000}"/>
    <cellStyle name="Normal 64" xfId="263" xr:uid="{00000000-0005-0000-0000-0000C3080000}"/>
    <cellStyle name="Normal 64 2" xfId="1333" xr:uid="{00000000-0005-0000-0000-0000C4080000}"/>
    <cellStyle name="Normal 64 3" xfId="1829" xr:uid="{00000000-0005-0000-0000-0000C5080000}"/>
    <cellStyle name="Normal 64 4" xfId="2338" xr:uid="{00000000-0005-0000-0000-0000C6080000}"/>
    <cellStyle name="Normal 64 5" xfId="2375" xr:uid="{00000000-0005-0000-0000-0000C7080000}"/>
    <cellStyle name="Normal 65" xfId="259" xr:uid="{00000000-0005-0000-0000-0000C8080000}"/>
    <cellStyle name="Normal 65 2" xfId="1394" xr:uid="{00000000-0005-0000-0000-0000C9080000}"/>
    <cellStyle name="Normal 65 3" xfId="1785" xr:uid="{00000000-0005-0000-0000-0000CA080000}"/>
    <cellStyle name="Normal 65 4" xfId="2343" xr:uid="{00000000-0005-0000-0000-0000CB080000}"/>
    <cellStyle name="Normal 65 5" xfId="2371" xr:uid="{00000000-0005-0000-0000-0000CC080000}"/>
    <cellStyle name="Normal 66" xfId="261" xr:uid="{00000000-0005-0000-0000-0000CD080000}"/>
    <cellStyle name="Normal 66 2" xfId="1735" xr:uid="{00000000-0005-0000-0000-0000CE080000}"/>
    <cellStyle name="Normal 66 3" xfId="1788" xr:uid="{00000000-0005-0000-0000-0000CF080000}"/>
    <cellStyle name="Normal 66 4" xfId="2353" xr:uid="{00000000-0005-0000-0000-0000D0080000}"/>
    <cellStyle name="Normal 66 5" xfId="2373" xr:uid="{00000000-0005-0000-0000-0000D1080000}"/>
    <cellStyle name="Normal 67" xfId="260" xr:uid="{00000000-0005-0000-0000-0000D2080000}"/>
    <cellStyle name="Normal 67 2" xfId="1736" xr:uid="{00000000-0005-0000-0000-0000D3080000}"/>
    <cellStyle name="Normal 67 3" xfId="1758" xr:uid="{00000000-0005-0000-0000-0000D4080000}"/>
    <cellStyle name="Normal 67 4" xfId="2372" xr:uid="{00000000-0005-0000-0000-0000D5080000}"/>
    <cellStyle name="Normal 68" xfId="284" xr:uid="{00000000-0005-0000-0000-0000D6080000}"/>
    <cellStyle name="Normal 68 2" xfId="1737" xr:uid="{00000000-0005-0000-0000-0000D7080000}"/>
    <cellStyle name="Normal 68 2 2" xfId="1954" xr:uid="{00000000-0005-0000-0000-0000D8080000}"/>
    <cellStyle name="Normal 68 3" xfId="1778" xr:uid="{00000000-0005-0000-0000-0000D9080000}"/>
    <cellStyle name="Normal 68 4" xfId="2383" xr:uid="{00000000-0005-0000-0000-0000DA080000}"/>
    <cellStyle name="Normal 69" xfId="262" xr:uid="{00000000-0005-0000-0000-0000DB080000}"/>
    <cellStyle name="Normal 69 2" xfId="12" xr:uid="{00000000-0005-0000-0000-0000DC080000}"/>
    <cellStyle name="Normal 69 3" xfId="1960" xr:uid="{00000000-0005-0000-0000-0000DD080000}"/>
    <cellStyle name="Normal 69 4" xfId="1765" xr:uid="{00000000-0005-0000-0000-0000DE080000}"/>
    <cellStyle name="Normal 69 5" xfId="2374" xr:uid="{00000000-0005-0000-0000-0000DF080000}"/>
    <cellStyle name="Normal 7" xfId="235" xr:uid="{00000000-0005-0000-0000-0000E0080000}"/>
    <cellStyle name="Normal 7 10" xfId="1965" xr:uid="{00000000-0005-0000-0000-0000E1080000}"/>
    <cellStyle name="Normal 7 2" xfId="276" xr:uid="{00000000-0005-0000-0000-0000E2080000}"/>
    <cellStyle name="Normal 7 3" xfId="2316" xr:uid="{00000000-0005-0000-0000-0000E3080000}"/>
    <cellStyle name="Normal 70" xfId="283" xr:uid="{00000000-0005-0000-0000-0000E4080000}"/>
    <cellStyle name="Normal 70 2" xfId="1978" xr:uid="{00000000-0005-0000-0000-0000E5080000}"/>
    <cellStyle name="Normal 70 3" xfId="1967" xr:uid="{00000000-0005-0000-0000-0000E6080000}"/>
    <cellStyle name="Normal 70 4" xfId="1825" xr:uid="{00000000-0005-0000-0000-0000E7080000}"/>
    <cellStyle name="Normal 70 5" xfId="2347" xr:uid="{00000000-0005-0000-0000-0000E8080000}"/>
    <cellStyle name="Normal 70 6" xfId="2382" xr:uid="{00000000-0005-0000-0000-0000E9080000}"/>
    <cellStyle name="Normal 71" xfId="257" xr:uid="{00000000-0005-0000-0000-0000EA080000}"/>
    <cellStyle name="Normal 71 2" xfId="1977" xr:uid="{00000000-0005-0000-0000-0000EB080000}"/>
    <cellStyle name="Normal 71 3" xfId="1966" xr:uid="{00000000-0005-0000-0000-0000EC080000}"/>
    <cellStyle name="Normal 71 4" xfId="1781" xr:uid="{00000000-0005-0000-0000-0000ED080000}"/>
    <cellStyle name="Normal 71 5" xfId="2344" xr:uid="{00000000-0005-0000-0000-0000EE080000}"/>
    <cellStyle name="Normal 71 6" xfId="2369" xr:uid="{00000000-0005-0000-0000-0000EF080000}"/>
    <cellStyle name="Normal 72" xfId="266" xr:uid="{00000000-0005-0000-0000-0000F0080000}"/>
    <cellStyle name="Normal 72 2" xfId="1762" xr:uid="{00000000-0005-0000-0000-0000F1080000}"/>
    <cellStyle name="Normal 72 3" xfId="2348" xr:uid="{00000000-0005-0000-0000-0000F2080000}"/>
    <cellStyle name="Normal 72 4" xfId="2378" xr:uid="{00000000-0005-0000-0000-0000F3080000}"/>
    <cellStyle name="Normal 73" xfId="267" xr:uid="{00000000-0005-0000-0000-0000F4080000}"/>
    <cellStyle name="Normal 73 2" xfId="1775" xr:uid="{00000000-0005-0000-0000-0000F5080000}"/>
    <cellStyle name="Normal 73 3" xfId="2345" xr:uid="{00000000-0005-0000-0000-0000F6080000}"/>
    <cellStyle name="Normal 73 4" xfId="2379" xr:uid="{00000000-0005-0000-0000-0000F7080000}"/>
    <cellStyle name="Normal 74" xfId="319" xr:uid="{00000000-0005-0000-0000-0000F8080000}"/>
    <cellStyle name="Normal 74 2" xfId="1769" xr:uid="{00000000-0005-0000-0000-0000F9080000}"/>
    <cellStyle name="Normal 74 3" xfId="2349" xr:uid="{00000000-0005-0000-0000-0000FA080000}"/>
    <cellStyle name="Normal 75" xfId="320" xr:uid="{00000000-0005-0000-0000-0000FB080000}"/>
    <cellStyle name="Normal 75 2" xfId="1830" xr:uid="{00000000-0005-0000-0000-0000FC080000}"/>
    <cellStyle name="Normal 75 3" xfId="2337" xr:uid="{00000000-0005-0000-0000-0000FD080000}"/>
    <cellStyle name="Normal 76" xfId="1786" xr:uid="{00000000-0005-0000-0000-0000FE080000}"/>
    <cellStyle name="Normal 76 2" xfId="2342" xr:uid="{00000000-0005-0000-0000-0000FF080000}"/>
    <cellStyle name="Normal 77" xfId="1787" xr:uid="{00000000-0005-0000-0000-000000090000}"/>
    <cellStyle name="Normal 77 2" xfId="2335" xr:uid="{00000000-0005-0000-0000-000001090000}"/>
    <cellStyle name="Normal 78" xfId="1759" xr:uid="{00000000-0005-0000-0000-000002090000}"/>
    <cellStyle name="Normal 78 2" xfId="2340" xr:uid="{00000000-0005-0000-0000-000003090000}"/>
    <cellStyle name="Normal 79" xfId="1777" xr:uid="{00000000-0005-0000-0000-000004090000}"/>
    <cellStyle name="Normal 79 2" xfId="2346" xr:uid="{00000000-0005-0000-0000-000005090000}"/>
    <cellStyle name="Normal 8" xfId="236" xr:uid="{00000000-0005-0000-0000-000006090000}"/>
    <cellStyle name="Normal 8 2" xfId="2161" xr:uid="{00000000-0005-0000-0000-000007090000}"/>
    <cellStyle name="Normal 8 3" xfId="2317" xr:uid="{00000000-0005-0000-0000-000008090000}"/>
    <cellStyle name="Normal 80" xfId="1766" xr:uid="{00000000-0005-0000-0000-000009090000}"/>
    <cellStyle name="Normal 80 2" xfId="2350" xr:uid="{00000000-0005-0000-0000-00000A090000}"/>
    <cellStyle name="Normal 81" xfId="1828" xr:uid="{00000000-0005-0000-0000-00000B090000}"/>
    <cellStyle name="Normal 81 2" xfId="2336" xr:uid="{00000000-0005-0000-0000-00000C090000}"/>
    <cellStyle name="Normal 82" xfId="1784" xr:uid="{00000000-0005-0000-0000-00000D090000}"/>
    <cellStyle name="Normal 82 2" xfId="2341" xr:uid="{00000000-0005-0000-0000-00000E090000}"/>
    <cellStyle name="Normal 83" xfId="1760" xr:uid="{00000000-0005-0000-0000-00000F090000}"/>
    <cellStyle name="Normal 83 2" xfId="2351" xr:uid="{00000000-0005-0000-0000-000010090000}"/>
    <cellStyle name="Normal 84" xfId="1776" xr:uid="{00000000-0005-0000-0000-000011090000}"/>
    <cellStyle name="Normal 84 2" xfId="2352" xr:uid="{00000000-0005-0000-0000-000012090000}"/>
    <cellStyle name="Normal 85" xfId="1767" xr:uid="{00000000-0005-0000-0000-000013090000}"/>
    <cellStyle name="Normal 85 2" xfId="2354" xr:uid="{00000000-0005-0000-0000-000014090000}"/>
    <cellStyle name="Normal 86" xfId="1774" xr:uid="{00000000-0005-0000-0000-000015090000}"/>
    <cellStyle name="Normal 86 2" xfId="2355" xr:uid="{00000000-0005-0000-0000-000016090000}"/>
    <cellStyle name="Normal 87" xfId="1770" xr:uid="{00000000-0005-0000-0000-000017090000}"/>
    <cellStyle name="Normal 87 2" xfId="2356" xr:uid="{00000000-0005-0000-0000-000018090000}"/>
    <cellStyle name="Normal 88" xfId="1773" xr:uid="{00000000-0005-0000-0000-000019090000}"/>
    <cellStyle name="Normal 88 2" xfId="2357" xr:uid="{00000000-0005-0000-0000-00001A090000}"/>
    <cellStyle name="Normal 89" xfId="1754" xr:uid="{00000000-0005-0000-0000-00001B090000}"/>
    <cellStyle name="Normal 89 2" xfId="2358" xr:uid="{00000000-0005-0000-0000-00001C090000}"/>
    <cellStyle name="Normal 9" xfId="237" xr:uid="{00000000-0005-0000-0000-00001D090000}"/>
    <cellStyle name="Normal 9 2" xfId="2162" xr:uid="{00000000-0005-0000-0000-00001E090000}"/>
    <cellStyle name="Normal 9 3" xfId="2318" xr:uid="{00000000-0005-0000-0000-00001F090000}"/>
    <cellStyle name="Normal 90" xfId="1772" xr:uid="{00000000-0005-0000-0000-000020090000}"/>
    <cellStyle name="Normal 90 2" xfId="2359" xr:uid="{00000000-0005-0000-0000-000021090000}"/>
    <cellStyle name="Normal 91" xfId="1771" xr:uid="{00000000-0005-0000-0000-000022090000}"/>
    <cellStyle name="Normal 91 2" xfId="2360" xr:uid="{00000000-0005-0000-0000-000023090000}"/>
    <cellStyle name="Normal 92" xfId="1789" xr:uid="{00000000-0005-0000-0000-000024090000}"/>
    <cellStyle name="Normal 92 2" xfId="2361" xr:uid="{00000000-0005-0000-0000-000025090000}"/>
    <cellStyle name="Normal 93" xfId="1757" xr:uid="{00000000-0005-0000-0000-000026090000}"/>
    <cellStyle name="Normal 94" xfId="1779" xr:uid="{00000000-0005-0000-0000-000027090000}"/>
    <cellStyle name="Normal 95" xfId="1764" xr:uid="{00000000-0005-0000-0000-000028090000}"/>
    <cellStyle name="Normal 96" xfId="1827" xr:uid="{00000000-0005-0000-0000-000029090000}"/>
    <cellStyle name="Normal 97" xfId="1783" xr:uid="{00000000-0005-0000-0000-00002A090000}"/>
    <cellStyle name="Normal 98" xfId="1761" xr:uid="{00000000-0005-0000-0000-00002B090000}"/>
    <cellStyle name="Normal 99" xfId="1755" xr:uid="{00000000-0005-0000-0000-00002C090000}"/>
    <cellStyle name="Note" xfId="298" builtinId="10" customBuiltin="1"/>
    <cellStyle name="Output" xfId="293" builtinId="21" customBuiltin="1"/>
    <cellStyle name="Percent" xfId="2397" builtinId="5"/>
    <cellStyle name="Percent 2" xfId="19" xr:uid="{00000000-0005-0000-0000-000030090000}"/>
    <cellStyle name="Percent 2 2" xfId="238" xr:uid="{00000000-0005-0000-0000-000031090000}"/>
    <cellStyle name="Percent 2 2 2" xfId="2163" xr:uid="{00000000-0005-0000-0000-000032090000}"/>
    <cellStyle name="Percent 2 2 3" xfId="2319" xr:uid="{00000000-0005-0000-0000-000033090000}"/>
    <cellStyle name="Percent 2 3" xfId="1748" xr:uid="{00000000-0005-0000-0000-000034090000}"/>
    <cellStyle name="Percent 2 3 2" xfId="1821" xr:uid="{00000000-0005-0000-0000-000035090000}"/>
    <cellStyle name="Percent 2 4" xfId="1822" xr:uid="{00000000-0005-0000-0000-000036090000}"/>
    <cellStyle name="Percent 2 5" xfId="1823" xr:uid="{00000000-0005-0000-0000-000037090000}"/>
    <cellStyle name="Percent 2 6" xfId="1824" xr:uid="{00000000-0005-0000-0000-000038090000}"/>
    <cellStyle name="Percent 3" xfId="239" xr:uid="{00000000-0005-0000-0000-000039090000}"/>
    <cellStyle name="Percent 3 10" xfId="240" xr:uid="{00000000-0005-0000-0000-00003A090000}"/>
    <cellStyle name="Percent 3 10 2" xfId="2164" xr:uid="{00000000-0005-0000-0000-00003B090000}"/>
    <cellStyle name="Percent 3 10 3" xfId="2321" xr:uid="{00000000-0005-0000-0000-00003C090000}"/>
    <cellStyle name="Percent 3 11" xfId="241" xr:uid="{00000000-0005-0000-0000-00003D090000}"/>
    <cellStyle name="Percent 3 11 2" xfId="2165" xr:uid="{00000000-0005-0000-0000-00003E090000}"/>
    <cellStyle name="Percent 3 11 3" xfId="2322" xr:uid="{00000000-0005-0000-0000-00003F090000}"/>
    <cellStyle name="Percent 3 12" xfId="1749" xr:uid="{00000000-0005-0000-0000-000040090000}"/>
    <cellStyle name="Percent 3 13" xfId="2320" xr:uid="{00000000-0005-0000-0000-000041090000}"/>
    <cellStyle name="Percent 3 2" xfId="242" xr:uid="{00000000-0005-0000-0000-000042090000}"/>
    <cellStyle name="Percent 3 2 2" xfId="2166" xr:uid="{00000000-0005-0000-0000-000043090000}"/>
    <cellStyle name="Percent 3 2 3" xfId="2323" xr:uid="{00000000-0005-0000-0000-000044090000}"/>
    <cellStyle name="Percent 3 3" xfId="243" xr:uid="{00000000-0005-0000-0000-000045090000}"/>
    <cellStyle name="Percent 3 3 2" xfId="2167" xr:uid="{00000000-0005-0000-0000-000046090000}"/>
    <cellStyle name="Percent 3 3 3" xfId="2324" xr:uid="{00000000-0005-0000-0000-000047090000}"/>
    <cellStyle name="Percent 3 4" xfId="244" xr:uid="{00000000-0005-0000-0000-000048090000}"/>
    <cellStyle name="Percent 3 4 2" xfId="1968" xr:uid="{00000000-0005-0000-0000-000049090000}"/>
    <cellStyle name="Percent 3 4 2 2" xfId="2168" xr:uid="{00000000-0005-0000-0000-00004A090000}"/>
    <cellStyle name="Percent 3 4 3" xfId="2325" xr:uid="{00000000-0005-0000-0000-00004B090000}"/>
    <cellStyle name="Percent 3 5" xfId="245" xr:uid="{00000000-0005-0000-0000-00004C090000}"/>
    <cellStyle name="Percent 3 5 2" xfId="2169" xr:uid="{00000000-0005-0000-0000-00004D090000}"/>
    <cellStyle name="Percent 3 5 3" xfId="2326" xr:uid="{00000000-0005-0000-0000-00004E090000}"/>
    <cellStyle name="Percent 3 6" xfId="246" xr:uid="{00000000-0005-0000-0000-00004F090000}"/>
    <cellStyle name="Percent 3 6 2" xfId="2170" xr:uid="{00000000-0005-0000-0000-000050090000}"/>
    <cellStyle name="Percent 3 6 3" xfId="2327" xr:uid="{00000000-0005-0000-0000-000051090000}"/>
    <cellStyle name="Percent 3 7" xfId="247" xr:uid="{00000000-0005-0000-0000-000052090000}"/>
    <cellStyle name="Percent 3 7 2" xfId="2171" xr:uid="{00000000-0005-0000-0000-000053090000}"/>
    <cellStyle name="Percent 3 7 3" xfId="2328" xr:uid="{00000000-0005-0000-0000-000054090000}"/>
    <cellStyle name="Percent 3 8" xfId="248" xr:uid="{00000000-0005-0000-0000-000055090000}"/>
    <cellStyle name="Percent 3 8 2" xfId="2172" xr:uid="{00000000-0005-0000-0000-000056090000}"/>
    <cellStyle name="Percent 3 8 3" xfId="2329" xr:uid="{00000000-0005-0000-0000-000057090000}"/>
    <cellStyle name="Percent 3 9" xfId="249" xr:uid="{00000000-0005-0000-0000-000058090000}"/>
    <cellStyle name="Percent 3 9 2" xfId="2173" xr:uid="{00000000-0005-0000-0000-000059090000}"/>
    <cellStyle name="Percent 3 9 3" xfId="2330" xr:uid="{00000000-0005-0000-0000-00005A090000}"/>
    <cellStyle name="Title" xfId="285" builtinId="15" customBuiltin="1"/>
    <cellStyle name="Total" xfId="300" builtinId="25" customBuiltin="1"/>
    <cellStyle name="Warning Text" xfId="297" builtinId="11" customBuiltin="1"/>
  </cellStyles>
  <dxfs count="4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 patternType="solid"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latin typeface="Preeti" pitchFamily="2" charset="0"/>
              </a:rPr>
              <a:t>b'w</a:t>
            </a:r>
            <a:r>
              <a:rPr lang="en-US" baseline="0">
                <a:latin typeface="Preeti" pitchFamily="2" charset="0"/>
              </a:rPr>
              <a:t> pTkfbgdf k|fb]lzs lx:;f</a:t>
            </a:r>
            <a:endParaRPr lang="en-US">
              <a:latin typeface="Preeti" pitchFamily="2" charset="0"/>
            </a:endParaRPr>
          </a:p>
        </c:rich>
      </c:tx>
      <c:layout>
        <c:manualLayout>
          <c:xMode val="edge"/>
          <c:yMode val="edge"/>
          <c:x val="0.223922429260517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512457552532872E-2"/>
          <c:y val="0.14052347623213765"/>
          <c:w val="0.63682343742327352"/>
          <c:h val="0.7481660104986875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F64-4384-B7C8-2F14191A941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F64-4384-B7C8-2F14191A941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F64-4384-B7C8-2F14191A941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F64-4384-B7C8-2F14191A941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F64-4384-B7C8-2F14191A941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8F64-4384-B7C8-2F14191A941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8F64-4384-B7C8-2F14191A94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ontasy Himali" panose="04020500000000000000" pitchFamily="8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'Table 3b'!$E$49:$E$55</c:f>
              <c:numCache>
                <c:formatCode>General</c:formatCode>
                <c:ptCount val="7"/>
              </c:numCache>
            </c:numRef>
          </c:cat>
          <c:val>
            <c:numRef>
              <c:f>'Table 3b'!$J$49:$J$55</c:f>
              <c:numCache>
                <c:formatCode>0.00;\-0.00;;@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8F64-4384-B7C8-2F14191A9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606729646935289"/>
          <c:y val="0.10294327792359288"/>
          <c:w val="0.18743531364853686"/>
          <c:h val="0.475171697287839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reeti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  <a:latin typeface="Preeti" pitchFamily="2" charset="0"/>
              </a:rPr>
              <a:t>df;' pTkfbgdf k|fb]lzs lx:;f</a:t>
            </a:r>
            <a:endParaRPr lang="en-US" sz="1400">
              <a:effectLst/>
              <a:latin typeface="Preeti" pitchFamily="2" charset="0"/>
            </a:endParaRPr>
          </a:p>
        </c:rich>
      </c:tx>
      <c:layout>
        <c:manualLayout>
          <c:xMode val="edge"/>
          <c:yMode val="edge"/>
          <c:x val="0.19877865266841641"/>
          <c:y val="4.6296205384659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7C9-4F33-AF51-AAE3758CDE6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7C9-4F33-AF51-AAE3758CDE6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7C9-4F33-AF51-AAE3758CDE6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7C9-4F33-AF51-AAE3758CDE6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7C9-4F33-AF51-AAE3758CDE6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57C9-4F33-AF51-AAE3758CDE6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57C9-4F33-AF51-AAE3758CDE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ontasy Himali" panose="04020500000000000000" pitchFamily="8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'Table 3b'!$E$49:$E$55</c:f>
              <c:numCache>
                <c:formatCode>General</c:formatCode>
                <c:ptCount val="7"/>
              </c:numCache>
            </c:numRef>
          </c:cat>
          <c:val>
            <c:numRef>
              <c:f>'Table 3b'!$K$49:$K$55</c:f>
              <c:numCache>
                <c:formatCode>0.00;\-0.00;;@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57C9-4F33-AF51-AAE3758CDE6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171828521434824"/>
          <c:y val="0.12238742684795174"/>
          <c:w val="0.19846094238220222"/>
          <c:h val="0.474009999552714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reeti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  <a:latin typeface="Preeti" pitchFamily="2" charset="0"/>
              </a:rPr>
              <a:t>c08f pTkfbgdf k|fb]lzs lx:;f</a:t>
            </a:r>
            <a:endParaRPr lang="en-US" sz="1400">
              <a:effectLst/>
              <a:latin typeface="Preeti" pitchFamily="2" charset="0"/>
            </a:endParaRPr>
          </a:p>
        </c:rich>
      </c:tx>
      <c:layout>
        <c:manualLayout>
          <c:xMode val="edge"/>
          <c:yMode val="edge"/>
          <c:x val="0.21857051156292417"/>
          <c:y val="2.85234937012489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E6-4B20-B7B9-2C406039A1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FE6-4B20-B7B9-2C406039A1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FE6-4B20-B7B9-2C406039A1C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FE6-4B20-B7B9-2C406039A1C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FE6-4B20-B7B9-2C406039A1C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FE6-4B20-B7B9-2C406039A1C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7FE6-4B20-B7B9-2C406039A1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ontasy Himali" panose="04020500000000000000" pitchFamily="8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'Table 3b'!$E$49:$E$55</c:f>
              <c:numCache>
                <c:formatCode>General</c:formatCode>
                <c:ptCount val="7"/>
              </c:numCache>
            </c:numRef>
          </c:cat>
          <c:val>
            <c:numRef>
              <c:f>'Table 3b'!$L$49:$L$55</c:f>
              <c:numCache>
                <c:formatCode>0.00;\-0.00;;@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7FE6-4B20-B7B9-2C406039A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443586051636236"/>
          <c:y val="8.2186217238222087E-2"/>
          <c:w val="0.1874353578985713"/>
          <c:h val="0.48792804892565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reeti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  <a:latin typeface="Preeti" pitchFamily="2" charset="0"/>
              </a:rPr>
              <a:t>df5f pTkfbgdf k|fb]lzs lx:;f</a:t>
            </a:r>
            <a:endParaRPr lang="en-US" sz="1400">
              <a:effectLst/>
              <a:latin typeface="Preeti" pitchFamily="2" charset="0"/>
            </a:endParaRPr>
          </a:p>
        </c:rich>
      </c:tx>
      <c:layout>
        <c:manualLayout>
          <c:xMode val="edge"/>
          <c:yMode val="edge"/>
          <c:x val="0.1512229460483894"/>
          <c:y val="3.31384044659684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59E-4C86-A105-8C348DAA5B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59E-4C86-A105-8C348DAA5B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59E-4C86-A105-8C348DAA5B9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59E-4C86-A105-8C348DAA5B9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59E-4C86-A105-8C348DAA5B9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59E-4C86-A105-8C348DAA5B9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759E-4C86-A105-8C348DAA5B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ontasy Himali" panose="04020500000000000000" pitchFamily="8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'Table 3b'!$E$49:$E$55</c:f>
              <c:numCache>
                <c:formatCode>General</c:formatCode>
                <c:ptCount val="7"/>
              </c:numCache>
            </c:numRef>
          </c:cat>
          <c:val>
            <c:numRef>
              <c:f>'Table 3b'!$M$49:$M$55</c:f>
              <c:numCache>
                <c:formatCode>0.00;\-0.00;;@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759E-4C86-A105-8C348DAA5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678101535855336"/>
          <c:y val="7.6163534484815235E-2"/>
          <c:w val="0.19790657640415324"/>
          <c:h val="0.485889898489872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reeti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156882</xdr:colOff>
      <xdr:row>61</xdr:row>
      <xdr:rowOff>62752</xdr:rowOff>
    </xdr:from>
    <xdr:to>
      <xdr:col>9</xdr:col>
      <xdr:colOff>179294</xdr:colOff>
      <xdr:row>75</xdr:row>
      <xdr:rowOff>138952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302559</xdr:colOff>
      <xdr:row>61</xdr:row>
      <xdr:rowOff>73958</xdr:rowOff>
    </xdr:from>
    <xdr:to>
      <xdr:col>13</xdr:col>
      <xdr:colOff>89647</xdr:colOff>
      <xdr:row>75</xdr:row>
      <xdr:rowOff>156881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156883</xdr:colOff>
      <xdr:row>76</xdr:row>
      <xdr:rowOff>73959</xdr:rowOff>
    </xdr:from>
    <xdr:to>
      <xdr:col>9</xdr:col>
      <xdr:colOff>179294</xdr:colOff>
      <xdr:row>90</xdr:row>
      <xdr:rowOff>78441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313765</xdr:colOff>
      <xdr:row>76</xdr:row>
      <xdr:rowOff>62753</xdr:rowOff>
    </xdr:from>
    <xdr:to>
      <xdr:col>13</xdr:col>
      <xdr:colOff>112059</xdr:colOff>
      <xdr:row>90</xdr:row>
      <xdr:rowOff>78441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00D1CA\Semi%20Annual%20082-083%20v.2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nce 2"/>
      <sheetName val="2.1"/>
      <sheetName val="2.2"/>
      <sheetName val="2.3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6">
          <cell r="B6" t="str">
            <v xml:space="preserve">cf=j=@)*)÷)*!
-;fpg – k';_ </v>
          </cell>
          <cell r="C6" t="str">
            <v xml:space="preserve">cf=j=@)*!÷)*@
-;fpg – k';_ </v>
          </cell>
          <cell r="D6" t="str">
            <v xml:space="preserve">cf=j=@)*@÷)*#
-;fpg – k';_ 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7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printerSettings" Target="../printerSettings/printerSettings29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33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3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printerSettings" Target="../printerSettings/printerSettings44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printerSettings" Target="../printerSettings/printerSettings46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3.bin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printerSettings" Target="../printerSettings/printerSettings6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printerSettings" Target="../printerSettings/printerSettings54.bin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7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26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printerSettings" Target="../printerSettings/printerSettings13.bin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12.bin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printerSettings" Target="../printerSettings/printerSettings11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28" Type="http://schemas.openxmlformats.org/officeDocument/2006/relationships/printerSettings" Target="../printerSettings/printerSettings14.bin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Relationship Id="rId27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26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printerSettings" Target="../printerSettings/printerSettings21.bin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20.bin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29" Type="http://schemas.openxmlformats.org/officeDocument/2006/relationships/drawing" Target="../drawings/drawing1.xml"/><Relationship Id="rId1" Type="http://schemas.openxmlformats.org/officeDocument/2006/relationships/printerSettings" Target="../printerSettings/printerSettings19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28" Type="http://schemas.openxmlformats.org/officeDocument/2006/relationships/printerSettings" Target="../printerSettings/printerSettings22.bin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Relationship Id="rId27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printerSettings" Target="../printerSettings/printerSettings24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41"/>
  <sheetViews>
    <sheetView view="pageBreakPreview" zoomScaleNormal="100" zoomScaleSheetLayoutView="100" workbookViewId="0">
      <selection activeCell="L19" sqref="L19"/>
    </sheetView>
  </sheetViews>
  <sheetFormatPr defaultRowHeight="15"/>
  <cols>
    <col min="2" max="2" width="6.140625" bestFit="1" customWidth="1"/>
    <col min="3" max="3" width="57.7109375" bestFit="1" customWidth="1"/>
    <col min="4" max="4" width="10.5703125" bestFit="1" customWidth="1"/>
  </cols>
  <sheetData>
    <row r="2" spans="2:4" ht="18">
      <c r="B2" s="541" t="s">
        <v>122</v>
      </c>
      <c r="C2" s="541"/>
      <c r="D2" s="541"/>
    </row>
    <row r="3" spans="2:4" ht="15.75">
      <c r="B3" s="35" t="s">
        <v>123</v>
      </c>
      <c r="C3" s="35" t="s">
        <v>78</v>
      </c>
      <c r="D3" s="35" t="s">
        <v>124</v>
      </c>
    </row>
    <row r="4" spans="2:4" ht="18">
      <c r="B4" s="36">
        <v>1</v>
      </c>
      <c r="C4" s="39" t="s">
        <v>0</v>
      </c>
      <c r="D4" s="36" t="s">
        <v>131</v>
      </c>
    </row>
    <row r="5" spans="2:4" ht="18">
      <c r="B5" s="36">
        <v>2</v>
      </c>
      <c r="C5" s="38" t="s">
        <v>159</v>
      </c>
      <c r="D5" s="36" t="s">
        <v>130</v>
      </c>
    </row>
    <row r="6" spans="2:4" ht="18">
      <c r="B6" s="36">
        <v>3</v>
      </c>
      <c r="C6" s="38" t="s">
        <v>35</v>
      </c>
      <c r="D6" s="36" t="s">
        <v>132</v>
      </c>
    </row>
    <row r="7" spans="2:4" ht="18">
      <c r="B7" s="36">
        <v>4</v>
      </c>
      <c r="C7" s="38" t="s">
        <v>134</v>
      </c>
      <c r="D7" s="36" t="s">
        <v>133</v>
      </c>
    </row>
    <row r="8" spans="2:4" ht="18">
      <c r="B8" s="36">
        <v>5</v>
      </c>
      <c r="C8" s="38" t="s">
        <v>196</v>
      </c>
      <c r="D8" s="36" t="s">
        <v>137</v>
      </c>
    </row>
    <row r="9" spans="2:4" ht="18">
      <c r="B9" s="36">
        <v>6</v>
      </c>
      <c r="C9" s="38" t="s">
        <v>197</v>
      </c>
      <c r="D9" s="36" t="s">
        <v>138</v>
      </c>
    </row>
    <row r="10" spans="2:4" ht="18">
      <c r="B10" s="36">
        <v>7</v>
      </c>
      <c r="C10" s="38" t="s">
        <v>187</v>
      </c>
      <c r="D10" s="36" t="s">
        <v>139</v>
      </c>
    </row>
    <row r="11" spans="2:4" ht="18">
      <c r="B11" s="36">
        <v>8</v>
      </c>
      <c r="C11" s="38" t="s">
        <v>198</v>
      </c>
      <c r="D11" s="36" t="s">
        <v>140</v>
      </c>
    </row>
    <row r="12" spans="2:4" ht="18">
      <c r="B12" s="36">
        <v>7</v>
      </c>
      <c r="C12" s="38" t="s">
        <v>121</v>
      </c>
      <c r="D12" s="36" t="s">
        <v>141</v>
      </c>
    </row>
    <row r="13" spans="2:4" ht="18">
      <c r="B13" s="36">
        <v>8</v>
      </c>
      <c r="C13" s="38" t="s">
        <v>160</v>
      </c>
      <c r="D13" s="36" t="s">
        <v>142</v>
      </c>
    </row>
    <row r="14" spans="2:4" ht="18">
      <c r="B14" s="36">
        <v>9</v>
      </c>
      <c r="C14" s="38" t="s">
        <v>143</v>
      </c>
      <c r="D14" s="36" t="s">
        <v>145</v>
      </c>
    </row>
    <row r="15" spans="2:4" ht="18">
      <c r="B15" s="36">
        <v>10</v>
      </c>
      <c r="C15" s="38" t="s">
        <v>144</v>
      </c>
      <c r="D15" s="36" t="s">
        <v>146</v>
      </c>
    </row>
    <row r="16" spans="2:4" ht="18">
      <c r="B16" s="36">
        <v>11</v>
      </c>
      <c r="C16" s="38" t="s">
        <v>126</v>
      </c>
      <c r="D16" s="36" t="s">
        <v>147</v>
      </c>
    </row>
    <row r="17" spans="2:4" ht="18">
      <c r="B17" s="36">
        <v>12</v>
      </c>
      <c r="C17" s="38" t="s">
        <v>128</v>
      </c>
      <c r="D17" s="36" t="s">
        <v>148</v>
      </c>
    </row>
    <row r="18" spans="2:4" ht="18">
      <c r="B18" s="36">
        <v>13</v>
      </c>
      <c r="C18" s="38" t="s">
        <v>97</v>
      </c>
      <c r="D18" s="36" t="s">
        <v>149</v>
      </c>
    </row>
    <row r="19" spans="2:4" ht="18">
      <c r="B19" s="36">
        <v>14</v>
      </c>
      <c r="C19" s="38" t="s">
        <v>161</v>
      </c>
      <c r="D19" s="36" t="s">
        <v>150</v>
      </c>
    </row>
    <row r="20" spans="2:4" ht="18">
      <c r="B20" s="36">
        <v>15</v>
      </c>
      <c r="C20" s="38" t="s">
        <v>151</v>
      </c>
      <c r="D20" s="36" t="s">
        <v>199</v>
      </c>
    </row>
    <row r="21" spans="2:4" ht="18">
      <c r="B21" s="36">
        <v>16</v>
      </c>
      <c r="C21" s="38" t="s">
        <v>152</v>
      </c>
      <c r="D21" s="36" t="s">
        <v>200</v>
      </c>
    </row>
    <row r="22" spans="2:4" ht="18">
      <c r="B22" s="36">
        <v>17</v>
      </c>
      <c r="C22" s="38" t="s">
        <v>98</v>
      </c>
      <c r="D22" s="36">
        <v>10</v>
      </c>
    </row>
    <row r="23" spans="2:4" ht="18">
      <c r="B23" s="36">
        <v>18</v>
      </c>
      <c r="C23" s="38" t="s">
        <v>99</v>
      </c>
      <c r="D23" s="36" t="s">
        <v>201</v>
      </c>
    </row>
    <row r="24" spans="2:4" ht="18">
      <c r="B24" s="36">
        <v>19</v>
      </c>
      <c r="C24" s="38" t="s">
        <v>135</v>
      </c>
      <c r="D24" s="36" t="s">
        <v>202</v>
      </c>
    </row>
    <row r="25" spans="2:4" ht="18">
      <c r="B25" s="36">
        <v>20</v>
      </c>
      <c r="C25" s="38" t="s">
        <v>127</v>
      </c>
      <c r="D25" s="36">
        <v>12</v>
      </c>
    </row>
    <row r="26" spans="2:4" ht="18">
      <c r="B26" s="36">
        <v>21</v>
      </c>
      <c r="C26" s="38" t="s">
        <v>100</v>
      </c>
      <c r="D26" s="36">
        <v>13</v>
      </c>
    </row>
    <row r="27" spans="2:4" ht="18">
      <c r="B27" s="36">
        <v>23</v>
      </c>
      <c r="C27" s="38" t="s">
        <v>101</v>
      </c>
      <c r="D27" s="36" t="s">
        <v>203</v>
      </c>
    </row>
    <row r="28" spans="2:4" ht="18">
      <c r="B28" s="36">
        <v>24</v>
      </c>
      <c r="C28" s="38" t="s">
        <v>136</v>
      </c>
      <c r="D28" s="36" t="s">
        <v>204</v>
      </c>
    </row>
    <row r="29" spans="2:4" ht="18">
      <c r="B29" s="36">
        <v>25</v>
      </c>
      <c r="C29" s="38" t="s">
        <v>102</v>
      </c>
      <c r="D29" s="36">
        <v>15</v>
      </c>
    </row>
    <row r="30" spans="2:4" ht="18">
      <c r="B30" s="36">
        <v>26</v>
      </c>
      <c r="C30" s="38" t="s">
        <v>103</v>
      </c>
      <c r="D30" s="36">
        <v>16</v>
      </c>
    </row>
    <row r="31" spans="2:4" ht="18">
      <c r="B31" s="36">
        <v>27</v>
      </c>
      <c r="C31" s="38" t="s">
        <v>104</v>
      </c>
      <c r="D31" s="36" t="s">
        <v>229</v>
      </c>
    </row>
    <row r="32" spans="2:4" ht="18">
      <c r="B32" s="36">
        <v>28</v>
      </c>
      <c r="C32" s="38" t="s">
        <v>129</v>
      </c>
      <c r="D32" s="36" t="s">
        <v>230</v>
      </c>
    </row>
    <row r="33" spans="1:4" ht="18">
      <c r="B33" s="36">
        <v>29</v>
      </c>
      <c r="C33" s="38" t="s">
        <v>153</v>
      </c>
      <c r="D33" s="36" t="s">
        <v>154</v>
      </c>
    </row>
    <row r="34" spans="1:4" ht="18">
      <c r="B34" s="36">
        <v>30</v>
      </c>
      <c r="C34" s="38" t="s">
        <v>162</v>
      </c>
      <c r="D34" s="36" t="s">
        <v>155</v>
      </c>
    </row>
    <row r="35" spans="1:4" ht="18">
      <c r="B35" s="36">
        <v>31</v>
      </c>
      <c r="C35" s="38" t="s">
        <v>105</v>
      </c>
      <c r="D35" s="36" t="s">
        <v>157</v>
      </c>
    </row>
    <row r="36" spans="1:4" ht="18">
      <c r="B36" s="36">
        <v>32</v>
      </c>
      <c r="C36" s="38" t="s">
        <v>156</v>
      </c>
      <c r="D36" s="36" t="s">
        <v>158</v>
      </c>
    </row>
    <row r="37" spans="1:4" ht="18">
      <c r="B37" s="36">
        <v>33</v>
      </c>
      <c r="C37" s="38" t="s">
        <v>106</v>
      </c>
      <c r="D37" s="36">
        <v>20</v>
      </c>
    </row>
    <row r="38" spans="1:4" ht="18">
      <c r="B38" s="36">
        <v>34</v>
      </c>
      <c r="C38" s="38" t="s">
        <v>205</v>
      </c>
      <c r="D38" s="36">
        <v>24</v>
      </c>
    </row>
    <row r="39" spans="1:4" ht="18">
      <c r="B39" s="36">
        <v>35</v>
      </c>
      <c r="C39" s="38" t="s">
        <v>206</v>
      </c>
      <c r="D39" s="37">
        <v>21</v>
      </c>
    </row>
    <row r="40" spans="1:4" ht="18">
      <c r="B40" s="36">
        <v>36</v>
      </c>
      <c r="C40" s="38" t="s">
        <v>195</v>
      </c>
      <c r="D40" s="37">
        <v>22</v>
      </c>
    </row>
    <row r="41" spans="1:4">
      <c r="A41" s="542" t="s">
        <v>227</v>
      </c>
      <c r="B41" s="543"/>
      <c r="C41" s="543"/>
      <c r="D41" s="543"/>
    </row>
  </sheetData>
  <mergeCells count="2">
    <mergeCell ref="B2:D2"/>
    <mergeCell ref="A41:D4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theme="0"/>
    <pageSetUpPr fitToPage="1"/>
  </sheetPr>
  <dimension ref="A1:Q34"/>
  <sheetViews>
    <sheetView view="pageBreakPreview" zoomScale="98" zoomScaleNormal="100" zoomScaleSheetLayoutView="98" workbookViewId="0">
      <pane xSplit="1" ySplit="6" topLeftCell="B7" activePane="bottomRight" state="frozen"/>
      <selection activeCell="L19" sqref="L19"/>
      <selection pane="topRight" activeCell="L19" sqref="L19"/>
      <selection pane="bottomLeft" activeCell="L19" sqref="L19"/>
      <selection pane="bottomRight" activeCell="H24" sqref="H24"/>
    </sheetView>
  </sheetViews>
  <sheetFormatPr defaultColWidth="13.7109375" defaultRowHeight="15"/>
  <cols>
    <col min="1" max="1" width="16.7109375" bestFit="1" customWidth="1"/>
    <col min="3" max="3" width="16.7109375" bestFit="1" customWidth="1"/>
    <col min="4" max="4" width="16.5703125" bestFit="1" customWidth="1"/>
    <col min="5" max="5" width="15.42578125" customWidth="1"/>
    <col min="6" max="6" width="14.7109375" customWidth="1"/>
    <col min="8" max="8" width="17.85546875" customWidth="1"/>
    <col min="11" max="11" width="10.28515625" customWidth="1"/>
    <col min="12" max="12" width="16.85546875" customWidth="1"/>
  </cols>
  <sheetData>
    <row r="1" spans="1:17" ht="18">
      <c r="A1" s="544" t="s">
        <v>115</v>
      </c>
      <c r="B1" s="544"/>
      <c r="C1" s="544"/>
      <c r="D1" s="544"/>
      <c r="E1" s="544"/>
      <c r="F1" s="544"/>
      <c r="G1" s="1"/>
      <c r="H1" s="1"/>
      <c r="I1" s="1"/>
    </row>
    <row r="2" spans="1:17" ht="18">
      <c r="A2" s="544" t="s">
        <v>121</v>
      </c>
      <c r="B2" s="544"/>
      <c r="C2" s="544"/>
      <c r="D2" s="544"/>
      <c r="E2" s="544"/>
      <c r="F2" s="544"/>
      <c r="G2" s="1"/>
      <c r="H2" s="1"/>
      <c r="I2" s="1"/>
    </row>
    <row r="3" spans="1:17" ht="18">
      <c r="A3" s="544" t="s">
        <v>212</v>
      </c>
      <c r="B3" s="544"/>
      <c r="C3" s="544"/>
      <c r="D3" s="544"/>
      <c r="E3" s="544"/>
      <c r="F3" s="544"/>
      <c r="G3" s="1"/>
      <c r="H3" s="1"/>
      <c r="I3" s="1"/>
    </row>
    <row r="4" spans="1:17" ht="15.75">
      <c r="A4" s="582" t="s">
        <v>67</v>
      </c>
      <c r="B4" s="546" t="s">
        <v>3</v>
      </c>
      <c r="C4" s="546"/>
      <c r="D4" s="546"/>
      <c r="E4" s="546"/>
      <c r="F4" s="546"/>
    </row>
    <row r="5" spans="1:17">
      <c r="A5" s="582"/>
      <c r="B5" s="3" t="s">
        <v>4</v>
      </c>
      <c r="C5" s="3" t="s">
        <v>5</v>
      </c>
      <c r="D5" s="3" t="s">
        <v>6</v>
      </c>
      <c r="E5" s="547" t="s">
        <v>7</v>
      </c>
      <c r="F5" s="547" t="s">
        <v>8</v>
      </c>
    </row>
    <row r="6" spans="1:17" ht="47.25">
      <c r="A6" s="582"/>
      <c r="B6" s="123" t="s">
        <v>228</v>
      </c>
      <c r="C6" s="123" t="s">
        <v>231</v>
      </c>
      <c r="D6" s="123" t="s">
        <v>235</v>
      </c>
      <c r="E6" s="547"/>
      <c r="F6" s="547"/>
    </row>
    <row r="7" spans="1:17" ht="16.5">
      <c r="A7" s="30" t="s">
        <v>68</v>
      </c>
      <c r="B7" s="9">
        <f>'Table 5b'!Q19</f>
        <v>525504.73</v>
      </c>
      <c r="C7" s="9">
        <f>'Table 5b'!R19</f>
        <v>527108.78</v>
      </c>
      <c r="D7" s="9">
        <f>'Table 5b'!S19</f>
        <v>523214.26999999996</v>
      </c>
      <c r="E7" s="133">
        <f>'Table 5b'!T19</f>
        <v>0.30523987862108015</v>
      </c>
      <c r="F7" s="133">
        <f>'Table 5b'!U19</f>
        <v>-0.73884369750018664</v>
      </c>
    </row>
    <row r="8" spans="1:17" ht="18.75">
      <c r="A8" s="30" t="s">
        <v>69</v>
      </c>
      <c r="B8" s="9">
        <f>'Table 5b'!Q20</f>
        <v>628593.30000000005</v>
      </c>
      <c r="C8" s="9">
        <f>'Table 5b'!R20</f>
        <v>632598.87</v>
      </c>
      <c r="D8" s="9">
        <f>'Table 5b'!S20</f>
        <v>654183.9</v>
      </c>
      <c r="E8" s="133">
        <f>'Table 5b'!T20</f>
        <v>0.63722760010327306</v>
      </c>
      <c r="F8" s="133">
        <f>'Table 5b'!U20</f>
        <v>3.412119594838984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8.75">
      <c r="A9" s="30" t="s">
        <v>70</v>
      </c>
      <c r="B9" s="9">
        <f>'Table 5b'!Q21</f>
        <v>27425.87</v>
      </c>
      <c r="C9" s="9">
        <f>'Table 5b'!R21</f>
        <v>27654.68</v>
      </c>
      <c r="D9" s="9">
        <f>'Table 5b'!S21</f>
        <v>16145.08</v>
      </c>
      <c r="E9" s="133">
        <f>'Table 5b'!T21</f>
        <v>0.83428529341094304</v>
      </c>
      <c r="F9" s="133">
        <f>'Table 5b'!U21</f>
        <v>-41.618995410541729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8.75">
      <c r="A10" s="30" t="s">
        <v>71</v>
      </c>
      <c r="B10" s="9">
        <f>'Table 5b'!Q22</f>
        <v>100938.5</v>
      </c>
      <c r="C10" s="9">
        <f>'Table 5b'!R22</f>
        <v>101083.5</v>
      </c>
      <c r="D10" s="9">
        <f>'Table 5b'!S22</f>
        <v>97610.5</v>
      </c>
      <c r="E10" s="133">
        <f>'Table 5b'!T22</f>
        <v>0.14365182759799211</v>
      </c>
      <c r="F10" s="133">
        <f>'Table 5b'!U22</f>
        <v>-3.4357733952623306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8.75">
      <c r="A11" s="30" t="s">
        <v>72</v>
      </c>
      <c r="B11" s="9">
        <f>'Table 5b'!Q23</f>
        <v>502.73</v>
      </c>
      <c r="C11" s="9">
        <f>'Table 5b'!R23</f>
        <v>515.23</v>
      </c>
      <c r="D11" s="9">
        <f>'Table 5b'!S23</f>
        <v>486.43</v>
      </c>
      <c r="E11" s="133">
        <f>'Table 5b'!T23</f>
        <v>2.4864241242814131</v>
      </c>
      <c r="F11" s="133">
        <f>'Table 5b'!U23</f>
        <v>-5.589736622479279</v>
      </c>
      <c r="G11" s="1"/>
      <c r="H11" s="1"/>
      <c r="I11" s="43"/>
      <c r="J11" s="1"/>
      <c r="K11" s="1"/>
      <c r="L11" s="1"/>
      <c r="M11" s="1"/>
      <c r="N11" s="1"/>
      <c r="O11" s="1"/>
      <c r="P11" s="1"/>
      <c r="Q11" s="1"/>
    </row>
    <row r="12" spans="1:17" ht="18.75">
      <c r="A12" s="30" t="s">
        <v>73</v>
      </c>
      <c r="B12" s="9">
        <f>'Table 5b'!Q24</f>
        <v>13529</v>
      </c>
      <c r="C12" s="9">
        <f>'Table 5b'!R24</f>
        <v>17570</v>
      </c>
      <c r="D12" s="9">
        <f>'Table 5b'!S24</f>
        <v>18278</v>
      </c>
      <c r="E12" s="133">
        <f>'Table 5b'!T24</f>
        <v>29.869169931258796</v>
      </c>
      <c r="F12" s="133">
        <f>'Table 5b'!U24</f>
        <v>4.0295959021058536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8.75">
      <c r="A13" s="31" t="s">
        <v>74</v>
      </c>
      <c r="B13" s="9">
        <f>'Table 5b'!Q25</f>
        <v>1289656.2600000002</v>
      </c>
      <c r="C13" s="9">
        <f>'Table 5b'!R25</f>
        <v>1299787.8299999998</v>
      </c>
      <c r="D13" s="9">
        <f>'Table 5b'!S25</f>
        <v>1302923.95</v>
      </c>
      <c r="E13" s="133">
        <f>'Table 5b'!T25</f>
        <v>0.78560235887970009</v>
      </c>
      <c r="F13" s="133">
        <f>'Table 5b'!U25</f>
        <v>0.24127937865058868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8.75">
      <c r="A14" s="30" t="s">
        <v>75</v>
      </c>
      <c r="B14" s="9">
        <f>'Table 5b'!Q26</f>
        <v>3362014.8</v>
      </c>
      <c r="C14" s="9">
        <f>'Table 5b'!R26</f>
        <v>3405758.1999999997</v>
      </c>
      <c r="D14" s="9">
        <f>'Table 5b'!S26</f>
        <v>3402562.5999999996</v>
      </c>
      <c r="E14" s="133">
        <f>'Table 5b'!T26</f>
        <v>1.3011067054196133</v>
      </c>
      <c r="F14" s="133">
        <f>'Table 5b'!U26</f>
        <v>-9.3829327049704148E-2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8.75">
      <c r="A15" s="30" t="s">
        <v>76</v>
      </c>
      <c r="B15" s="9">
        <f>'Table 5b'!Q27</f>
        <v>2790977.7</v>
      </c>
      <c r="C15" s="9">
        <f>'Table 5b'!R27</f>
        <v>2812549.1</v>
      </c>
      <c r="D15" s="9">
        <f>'Table 5b'!S27</f>
        <v>2814224.5</v>
      </c>
      <c r="E15" s="133">
        <f>'Table 5b'!T27</f>
        <v>0.772897612188018</v>
      </c>
      <c r="F15" s="133">
        <f>'Table 5b'!U27</f>
        <v>5.9568737839981623E-2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8">
      <c r="A16" s="4" t="s">
        <v>77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6:17" ht="18.75">
      <c r="F17" s="5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6:17" ht="18">
      <c r="F18" s="43"/>
      <c r="M18" s="1"/>
      <c r="N18" s="1"/>
      <c r="O18" s="1"/>
      <c r="P18" s="1"/>
      <c r="Q18" s="1"/>
    </row>
    <row r="19" spans="6:17" ht="18">
      <c r="M19" s="1"/>
      <c r="N19" s="1"/>
      <c r="O19" s="1"/>
      <c r="P19" s="1"/>
      <c r="Q19" s="1"/>
    </row>
    <row r="32" spans="6:17">
      <c r="M32" s="15"/>
    </row>
    <row r="33" spans="13:13">
      <c r="M33" s="15"/>
    </row>
    <row r="34" spans="13:13">
      <c r="M34" s="15"/>
    </row>
  </sheetData>
  <customSheetViews>
    <customSheetView guid="{62EA56A0-18BB-45A4-9B93-8F9305D00B2F}" fitToPage="1">
      <pane xSplit="1" ySplit="5" topLeftCell="F18" activePane="bottomRight" state="frozen"/>
      <selection pane="bottomRight" activeCell="G19" sqref="G19"/>
      <pageMargins left="0.37" right="0.25" top="0.75" bottom="0.75" header="0.3" footer="0.3"/>
      <pageSetup paperSize="9" scale="63" orientation="landscape" r:id="rId1"/>
    </customSheetView>
    <customSheetView guid="{5D933180-90A2-4635-8406-162CDBA83F77}" fitToPage="1">
      <pane xSplit="1" ySplit="5" topLeftCell="F18" activePane="bottomRight" state="frozen"/>
      <selection pane="bottomRight" activeCell="G19" sqref="G19"/>
      <pageMargins left="0.37" right="0.25" top="0.75" bottom="0.75" header="0.3" footer="0.3"/>
      <pageSetup paperSize="9" scale="63" orientation="landscape" r:id="rId2"/>
    </customSheetView>
    <customSheetView guid="{57D09834-7566-4B23-A236-55447A728EAF}" fitToPage="1">
      <pane xSplit="1" ySplit="5" topLeftCell="F18" activePane="bottomRight" state="frozen"/>
      <selection pane="bottomRight" activeCell="G19" sqref="G19"/>
      <pageMargins left="0.37" right="0.25" top="0.75" bottom="0.75" header="0.3" footer="0.3"/>
      <pageSetup paperSize="9" scale="63" orientation="landscape" r:id="rId3"/>
    </customSheetView>
  </customSheetViews>
  <mergeCells count="7">
    <mergeCell ref="A1:F1"/>
    <mergeCell ref="A2:F2"/>
    <mergeCell ref="A4:A6"/>
    <mergeCell ref="B4:F4"/>
    <mergeCell ref="E5:E6"/>
    <mergeCell ref="F5:F6"/>
    <mergeCell ref="A3:F3"/>
  </mergeCells>
  <hyperlinks>
    <hyperlink ref="D6" r:id="rId4" display="cf=j=@)^^÷^&amp;                        -;fpg–kf}if_ " xr:uid="{00000000-0004-0000-0900-000000000000}"/>
    <hyperlink ref="C6" r:id="rId5" display="cf=j=@)^^÷^&amp;                        -;fpg–kf}if_ " xr:uid="{00000000-0004-0000-0900-000001000000}"/>
    <hyperlink ref="B6" r:id="rId6" display="cf=j=@)^^÷^&amp;                        -;fpg–kf}if_ " xr:uid="{00000000-0004-0000-0900-000002000000}"/>
  </hyperlinks>
  <pageMargins left="0.37" right="0.25" top="0.75" bottom="0.75" header="0.3" footer="0.3"/>
  <pageSetup paperSize="9" orientation="landscape" r:id="rId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U31"/>
  <sheetViews>
    <sheetView view="pageBreakPreview" topLeftCell="D4" zoomScale="106" zoomScaleNormal="100" zoomScaleSheetLayoutView="106" workbookViewId="0">
      <selection activeCell="Q24" sqref="Q24"/>
    </sheetView>
  </sheetViews>
  <sheetFormatPr defaultColWidth="13.140625" defaultRowHeight="15"/>
  <cols>
    <col min="1" max="1" width="24.28515625" customWidth="1"/>
    <col min="2" max="2" width="14.42578125" bestFit="1" customWidth="1"/>
    <col min="3" max="4" width="14.28515625" bestFit="1" customWidth="1"/>
    <col min="5" max="5" width="14" customWidth="1"/>
    <col min="6" max="6" width="16.7109375" customWidth="1"/>
    <col min="7" max="7" width="19.7109375" customWidth="1"/>
    <col min="8" max="8" width="15.28515625" customWidth="1"/>
    <col min="10" max="10" width="11.85546875" customWidth="1"/>
    <col min="11" max="11" width="14.7109375" customWidth="1"/>
    <col min="12" max="12" width="16.7109375" bestFit="1" customWidth="1"/>
  </cols>
  <sheetData>
    <row r="1" spans="1:21" ht="18">
      <c r="A1" s="587" t="s">
        <v>214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  <c r="U1" s="587"/>
    </row>
    <row r="2" spans="1:21" ht="18">
      <c r="A2" s="587" t="s">
        <v>213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N2" s="587"/>
      <c r="O2" s="587"/>
      <c r="P2" s="587"/>
      <c r="Q2" s="587"/>
      <c r="R2" s="587"/>
      <c r="S2" s="587"/>
      <c r="T2" s="587"/>
      <c r="U2" s="587"/>
    </row>
    <row r="3" spans="1:21" ht="15.75">
      <c r="A3" s="584" t="s">
        <v>67</v>
      </c>
      <c r="B3" s="585" t="s">
        <v>211</v>
      </c>
      <c r="C3" s="585"/>
      <c r="D3" s="585"/>
      <c r="E3" s="585"/>
      <c r="F3" s="585"/>
      <c r="G3" s="585" t="s">
        <v>194</v>
      </c>
      <c r="H3" s="585"/>
      <c r="I3" s="585"/>
      <c r="J3" s="585"/>
      <c r="K3" s="585"/>
      <c r="L3" s="585" t="s">
        <v>117</v>
      </c>
      <c r="M3" s="585"/>
      <c r="N3" s="585"/>
      <c r="O3" s="585"/>
      <c r="P3" s="585"/>
      <c r="Q3" s="585" t="s">
        <v>118</v>
      </c>
      <c r="R3" s="585"/>
      <c r="S3" s="585"/>
      <c r="T3" s="585"/>
      <c r="U3" s="585"/>
    </row>
    <row r="4" spans="1:21" ht="15" customHeight="1">
      <c r="A4" s="584"/>
      <c r="B4" s="61" t="s">
        <v>4</v>
      </c>
      <c r="C4" s="61" t="s">
        <v>5</v>
      </c>
      <c r="D4" s="61" t="s">
        <v>6</v>
      </c>
      <c r="E4" s="586" t="s">
        <v>7</v>
      </c>
      <c r="F4" s="586" t="s">
        <v>8</v>
      </c>
      <c r="G4" s="61" t="s">
        <v>4</v>
      </c>
      <c r="H4" s="61" t="s">
        <v>5</v>
      </c>
      <c r="I4" s="61" t="s">
        <v>6</v>
      </c>
      <c r="J4" s="586" t="s">
        <v>7</v>
      </c>
      <c r="K4" s="586" t="s">
        <v>8</v>
      </c>
      <c r="L4" s="61" t="s">
        <v>4</v>
      </c>
      <c r="M4" s="61" t="s">
        <v>5</v>
      </c>
      <c r="N4" s="61" t="s">
        <v>6</v>
      </c>
      <c r="O4" s="586" t="s">
        <v>7</v>
      </c>
      <c r="P4" s="586" t="s">
        <v>8</v>
      </c>
      <c r="Q4" s="61" t="s">
        <v>4</v>
      </c>
      <c r="R4" s="61" t="s">
        <v>5</v>
      </c>
      <c r="S4" s="61" t="s">
        <v>6</v>
      </c>
      <c r="T4" s="586" t="s">
        <v>7</v>
      </c>
      <c r="U4" s="586" t="s">
        <v>8</v>
      </c>
    </row>
    <row r="5" spans="1:21" ht="47.25">
      <c r="A5" s="584"/>
      <c r="B5" s="123" t="s">
        <v>228</v>
      </c>
      <c r="C5" s="123" t="s">
        <v>231</v>
      </c>
      <c r="D5" s="123" t="s">
        <v>235</v>
      </c>
      <c r="E5" s="586"/>
      <c r="F5" s="586"/>
      <c r="G5" s="123" t="s">
        <v>228</v>
      </c>
      <c r="H5" s="123" t="s">
        <v>231</v>
      </c>
      <c r="I5" s="123" t="s">
        <v>235</v>
      </c>
      <c r="J5" s="586"/>
      <c r="K5" s="586"/>
      <c r="L5" s="123" t="s">
        <v>228</v>
      </c>
      <c r="M5" s="123" t="s">
        <v>231</v>
      </c>
      <c r="N5" s="123" t="s">
        <v>235</v>
      </c>
      <c r="O5" s="586"/>
      <c r="P5" s="586"/>
      <c r="Q5" s="123" t="s">
        <v>228</v>
      </c>
      <c r="R5" s="123" t="s">
        <v>231</v>
      </c>
      <c r="S5" s="123" t="s">
        <v>235</v>
      </c>
      <c r="T5" s="586"/>
      <c r="U5" s="586"/>
    </row>
    <row r="6" spans="1:21" ht="16.5">
      <c r="A6" s="30" t="s">
        <v>68</v>
      </c>
      <c r="B6" s="224">
        <v>134773</v>
      </c>
      <c r="C6" s="224">
        <v>136661</v>
      </c>
      <c r="D6" s="224">
        <v>137857.45000000001</v>
      </c>
      <c r="E6" s="10">
        <f>IFERROR(C6/B6*100-100,0)</f>
        <v>1.4008740623121696</v>
      </c>
      <c r="F6" s="10">
        <f>IFERROR(D6/C6*100-100,0)</f>
        <v>0.87548752021426424</v>
      </c>
      <c r="G6" s="227">
        <v>108985.75</v>
      </c>
      <c r="H6" s="227">
        <v>113683.91</v>
      </c>
      <c r="I6" s="228">
        <v>107234</v>
      </c>
      <c r="J6" s="10">
        <f>IFERROR(H6/G6*100-100,0)</f>
        <v>4.3108021002745858</v>
      </c>
      <c r="K6" s="10">
        <f>IFERROR(I6/H6*100-100,0)</f>
        <v>-5.6735469425708516</v>
      </c>
      <c r="L6" s="172">
        <v>53526.3</v>
      </c>
      <c r="M6" s="172">
        <v>46469.5</v>
      </c>
      <c r="N6" s="172">
        <v>42417.3</v>
      </c>
      <c r="O6" s="10">
        <f>IFERROR(M6/L6*100-100,0)</f>
        <v>-13.183799365919185</v>
      </c>
      <c r="P6" s="10">
        <f>IFERROR(N6/M6*100-100,0)</f>
        <v>-8.7201282561680102</v>
      </c>
      <c r="Q6" s="9">
        <v>61069</v>
      </c>
      <c r="R6" s="9">
        <v>61510</v>
      </c>
      <c r="S6" s="9">
        <v>61464</v>
      </c>
      <c r="T6" s="10">
        <f>IFERROR(R6/Q6*100-100,0)</f>
        <v>0.72213397959683334</v>
      </c>
      <c r="U6" s="10">
        <f>IFERROR(S6/R6*100-100,0)</f>
        <v>-7.478458787188913E-2</v>
      </c>
    </row>
    <row r="7" spans="1:21" ht="16.5">
      <c r="A7" s="30" t="s">
        <v>69</v>
      </c>
      <c r="B7" s="224">
        <v>120579</v>
      </c>
      <c r="C7" s="224">
        <v>121028</v>
      </c>
      <c r="D7" s="224">
        <v>121253</v>
      </c>
      <c r="E7" s="10">
        <f t="shared" ref="E7:E14" si="0">IFERROR(C7/B7*100-100,0)</f>
        <v>0.37236998150589784</v>
      </c>
      <c r="F7" s="10">
        <f t="shared" ref="F7:F14" si="1">IFERROR(D7/C7*100-100,0)</f>
        <v>0.18590739333046713</v>
      </c>
      <c r="G7" s="227">
        <v>163579</v>
      </c>
      <c r="H7" s="227">
        <v>166736.37</v>
      </c>
      <c r="I7" s="228">
        <v>165124</v>
      </c>
      <c r="J7" s="10">
        <f t="shared" ref="J7:J9" si="2">IFERROR(H7/G7*100-100,0)</f>
        <v>1.9301805243949275</v>
      </c>
      <c r="K7" s="10">
        <f t="shared" ref="K7:K14" si="3">IFERROR(I7/H7*100-100,0)</f>
        <v>-0.96701757391024046</v>
      </c>
      <c r="L7" s="172">
        <v>26044.3</v>
      </c>
      <c r="M7" s="172">
        <v>23968.5</v>
      </c>
      <c r="N7" s="172">
        <v>34508</v>
      </c>
      <c r="O7" s="10">
        <f t="shared" ref="O7:O9" si="4">IFERROR(M7/L7*100-100,0)</f>
        <v>-7.9702660466973612</v>
      </c>
      <c r="P7" s="10">
        <f t="shared" ref="P7:P11" si="5">IFERROR(N7/M7*100-100,0)</f>
        <v>43.972296973110531</v>
      </c>
      <c r="Q7" s="9">
        <v>87697</v>
      </c>
      <c r="R7" s="9">
        <v>87908</v>
      </c>
      <c r="S7" s="9">
        <v>87992</v>
      </c>
      <c r="T7" s="10">
        <f t="shared" ref="T7:T9" si="6">IFERROR(R7/Q7*100-100,0)</f>
        <v>0.24060116081507488</v>
      </c>
      <c r="U7" s="10">
        <f t="shared" ref="U7:U14" si="7">IFERROR(S7/R7*100-100,0)</f>
        <v>9.5554443281613999E-2</v>
      </c>
    </row>
    <row r="8" spans="1:21" ht="16.5">
      <c r="A8" s="30" t="s">
        <v>70</v>
      </c>
      <c r="B8" s="224">
        <v>11873</v>
      </c>
      <c r="C8" s="224">
        <v>12005</v>
      </c>
      <c r="D8" s="224">
        <v>2822</v>
      </c>
      <c r="E8" s="10">
        <f t="shared" si="0"/>
        <v>1.1117661922007898</v>
      </c>
      <c r="F8" s="10">
        <f t="shared" si="1"/>
        <v>-76.493127863390256</v>
      </c>
      <c r="G8" s="227">
        <v>7430</v>
      </c>
      <c r="H8" s="227">
        <v>7431</v>
      </c>
      <c r="I8" s="228">
        <v>5136</v>
      </c>
      <c r="J8" s="10">
        <f t="shared" si="2"/>
        <v>1.3458950201879816E-2</v>
      </c>
      <c r="K8" s="10">
        <f t="shared" si="3"/>
        <v>-30.884134033104559</v>
      </c>
      <c r="L8" s="172">
        <v>2410</v>
      </c>
      <c r="M8" s="172">
        <v>2106.6800000000003</v>
      </c>
      <c r="N8" s="172">
        <v>1394.68</v>
      </c>
      <c r="O8" s="10">
        <f t="shared" si="4"/>
        <v>-12.585892116182563</v>
      </c>
      <c r="P8" s="10">
        <f t="shared" si="5"/>
        <v>-33.797254447756657</v>
      </c>
      <c r="Q8" s="9">
        <v>792</v>
      </c>
      <c r="R8" s="9">
        <v>800</v>
      </c>
      <c r="S8" s="9">
        <v>782</v>
      </c>
      <c r="T8" s="10">
        <f t="shared" si="6"/>
        <v>1.0101010101010104</v>
      </c>
      <c r="U8" s="10">
        <f t="shared" si="7"/>
        <v>-2.25</v>
      </c>
    </row>
    <row r="9" spans="1:21" ht="16.5">
      <c r="A9" s="30" t="s">
        <v>71</v>
      </c>
      <c r="B9" s="224">
        <v>48543.5</v>
      </c>
      <c r="C9" s="224">
        <v>48583.5</v>
      </c>
      <c r="D9" s="224">
        <v>48638.5</v>
      </c>
      <c r="E9" s="10">
        <f t="shared" si="0"/>
        <v>8.240032136124853E-2</v>
      </c>
      <c r="F9" s="10">
        <f t="shared" si="1"/>
        <v>0.11320715880907528</v>
      </c>
      <c r="G9" s="227">
        <v>45696</v>
      </c>
      <c r="H9" s="227">
        <v>45700</v>
      </c>
      <c r="I9" s="228">
        <v>41586</v>
      </c>
      <c r="J9" s="10">
        <f t="shared" si="2"/>
        <v>8.7535014005766243E-3</v>
      </c>
      <c r="K9" s="10">
        <f t="shared" si="3"/>
        <v>-9.0021881838074336</v>
      </c>
      <c r="L9" s="172">
        <v>3</v>
      </c>
      <c r="M9" s="172">
        <v>39</v>
      </c>
      <c r="N9" s="172">
        <v>6</v>
      </c>
      <c r="O9" s="10">
        <f t="shared" si="4"/>
        <v>1200</v>
      </c>
      <c r="P9" s="10">
        <f t="shared" si="5"/>
        <v>-84.615384615384613</v>
      </c>
      <c r="Q9" s="9">
        <v>60</v>
      </c>
      <c r="R9" s="9">
        <v>69</v>
      </c>
      <c r="S9" s="9">
        <v>80</v>
      </c>
      <c r="T9" s="10">
        <f t="shared" si="6"/>
        <v>14.999999999999986</v>
      </c>
      <c r="U9" s="10">
        <f t="shared" si="7"/>
        <v>15.94202898550725</v>
      </c>
    </row>
    <row r="10" spans="1:21" ht="16.5">
      <c r="A10" s="30" t="s">
        <v>72</v>
      </c>
      <c r="B10" s="224">
        <v>2</v>
      </c>
      <c r="C10" s="224">
        <v>2</v>
      </c>
      <c r="D10" s="224">
        <v>2</v>
      </c>
      <c r="E10" s="10">
        <f>IFERROR(C10/B10*100-100,0)</f>
        <v>0</v>
      </c>
      <c r="F10" s="10">
        <f>IFERROR(D10/C10*100-100,0)</f>
        <v>0</v>
      </c>
      <c r="G10" s="227">
        <v>0</v>
      </c>
      <c r="H10" s="227">
        <v>0</v>
      </c>
      <c r="I10" s="228">
        <v>0</v>
      </c>
      <c r="J10" s="10">
        <f>IFERROR(H10/G10*100-100,0)</f>
        <v>0</v>
      </c>
      <c r="K10" s="10">
        <f t="shared" si="3"/>
        <v>0</v>
      </c>
      <c r="L10" s="172">
        <v>47.5</v>
      </c>
      <c r="M10" s="172">
        <v>50</v>
      </c>
      <c r="N10" s="172">
        <v>51.2</v>
      </c>
      <c r="O10" s="10">
        <f>IFERROR(M10/L10*100-100,0)</f>
        <v>5.2631578947368354</v>
      </c>
      <c r="P10" s="10">
        <f t="shared" si="5"/>
        <v>2.4000000000000057</v>
      </c>
      <c r="Q10" s="9">
        <v>40</v>
      </c>
      <c r="R10" s="9">
        <v>50</v>
      </c>
      <c r="S10" s="9">
        <v>20</v>
      </c>
      <c r="T10" s="10">
        <f>IFERROR(R10/Q10*100-100,0)</f>
        <v>25</v>
      </c>
      <c r="U10" s="10">
        <f t="shared" si="7"/>
        <v>-60</v>
      </c>
    </row>
    <row r="11" spans="1:21" ht="16.5">
      <c r="A11" s="30" t="s">
        <v>73</v>
      </c>
      <c r="B11" s="225">
        <v>41</v>
      </c>
      <c r="C11" s="225">
        <v>41</v>
      </c>
      <c r="D11" s="225">
        <v>41</v>
      </c>
      <c r="E11" s="10">
        <f t="shared" si="0"/>
        <v>0</v>
      </c>
      <c r="F11" s="10">
        <f t="shared" si="1"/>
        <v>0</v>
      </c>
      <c r="G11" s="227">
        <v>0</v>
      </c>
      <c r="H11" s="227">
        <v>0</v>
      </c>
      <c r="I11" s="228">
        <v>0</v>
      </c>
      <c r="J11" s="10">
        <f t="shared" ref="J11:J14" si="8">IFERROR(H11/G11*100-100,0)</f>
        <v>0</v>
      </c>
      <c r="K11" s="10">
        <f t="shared" si="3"/>
        <v>0</v>
      </c>
      <c r="L11" s="172">
        <v>8402</v>
      </c>
      <c r="M11" s="172">
        <v>12347</v>
      </c>
      <c r="N11" s="172">
        <v>12401</v>
      </c>
      <c r="O11" s="10">
        <f t="shared" ref="O11:P14" si="9">IFERROR(M11/L11*100-100,0)</f>
        <v>46.953106403237342</v>
      </c>
      <c r="P11" s="10">
        <f t="shared" si="5"/>
        <v>0.43735320320725179</v>
      </c>
      <c r="Q11" s="9">
        <v>95</v>
      </c>
      <c r="R11" s="9">
        <v>102</v>
      </c>
      <c r="S11" s="9">
        <v>533</v>
      </c>
      <c r="T11" s="10">
        <f t="shared" ref="T11:T14" si="10">IFERROR(R11/Q11*100-100,0)</f>
        <v>7.3684210526315752</v>
      </c>
      <c r="U11" s="10">
        <f t="shared" si="7"/>
        <v>422.54901960784309</v>
      </c>
    </row>
    <row r="12" spans="1:21" ht="16.5">
      <c r="A12" s="31" t="s">
        <v>74</v>
      </c>
      <c r="B12" s="20">
        <f>SUM(B6:B11)</f>
        <v>315811.5</v>
      </c>
      <c r="C12" s="20">
        <f t="shared" ref="C12:D12" si="11">SUM(C6:C11)</f>
        <v>318320.5</v>
      </c>
      <c r="D12" s="20">
        <f t="shared" si="11"/>
        <v>310613.95</v>
      </c>
      <c r="E12" s="10">
        <f t="shared" si="0"/>
        <v>0.7944612529942674</v>
      </c>
      <c r="F12" s="10">
        <f t="shared" si="1"/>
        <v>-2.4210033598212988</v>
      </c>
      <c r="G12" s="20">
        <f>SUM(G6:G11)</f>
        <v>325690.75</v>
      </c>
      <c r="H12" s="20">
        <f t="shared" ref="H12:I12" si="12">SUM(H6:H11)</f>
        <v>333551.28000000003</v>
      </c>
      <c r="I12" s="20">
        <f t="shared" si="12"/>
        <v>319080</v>
      </c>
      <c r="J12" s="10">
        <f t="shared" si="8"/>
        <v>2.4134950102205863</v>
      </c>
      <c r="K12" s="10">
        <f t="shared" si="3"/>
        <v>-4.3385472842436741</v>
      </c>
      <c r="L12" s="20">
        <f>SUM(L6:L11)</f>
        <v>90433.1</v>
      </c>
      <c r="M12" s="20">
        <f t="shared" ref="M12:N12" si="13">SUM(M6:M11)</f>
        <v>84980.68</v>
      </c>
      <c r="N12" s="20">
        <f t="shared" si="13"/>
        <v>90778.18</v>
      </c>
      <c r="O12" s="10">
        <f t="shared" si="9"/>
        <v>-6.0292304477011243</v>
      </c>
      <c r="P12" s="10">
        <f>IFERROR(N12/M12*100-100,0)</f>
        <v>6.8221388673284338</v>
      </c>
      <c r="Q12" s="20">
        <f t="shared" ref="Q12" si="14">SUM(Q6:Q11)</f>
        <v>149753</v>
      </c>
      <c r="R12" s="20">
        <f t="shared" ref="R12" si="15">SUM(R6:R11)</f>
        <v>150439</v>
      </c>
      <c r="S12" s="20">
        <f t="shared" ref="S12" si="16">SUM(S6:S11)</f>
        <v>150871</v>
      </c>
      <c r="T12" s="10">
        <f t="shared" si="10"/>
        <v>0.45808765099863535</v>
      </c>
      <c r="U12" s="10">
        <f t="shared" si="7"/>
        <v>0.28715957963028416</v>
      </c>
    </row>
    <row r="13" spans="1:21" ht="16.5">
      <c r="A13" s="30" t="s">
        <v>75</v>
      </c>
      <c r="B13" s="224">
        <v>779584</v>
      </c>
      <c r="C13" s="224">
        <v>779584</v>
      </c>
      <c r="D13" s="224">
        <v>779584</v>
      </c>
      <c r="E13" s="10">
        <f t="shared" si="0"/>
        <v>0</v>
      </c>
      <c r="F13" s="10">
        <f t="shared" si="1"/>
        <v>0</v>
      </c>
      <c r="G13" s="227">
        <v>509352</v>
      </c>
      <c r="H13" s="227">
        <v>550454</v>
      </c>
      <c r="I13" s="228">
        <v>543931</v>
      </c>
      <c r="J13" s="10">
        <f t="shared" si="8"/>
        <v>8.0694686582167208</v>
      </c>
      <c r="K13" s="10">
        <f t="shared" si="3"/>
        <v>-1.1850218183535759</v>
      </c>
      <c r="L13" s="172">
        <v>268223.8</v>
      </c>
      <c r="M13" s="172">
        <v>268174.40000000002</v>
      </c>
      <c r="N13" s="172">
        <v>268437.8</v>
      </c>
      <c r="O13" s="10">
        <f t="shared" si="9"/>
        <v>-1.8417455870789468E-2</v>
      </c>
      <c r="P13" s="10">
        <f>IFERROR(N13/M13*100-100,0)</f>
        <v>9.8219666008375839E-2</v>
      </c>
      <c r="Q13" s="9">
        <v>450789</v>
      </c>
      <c r="R13" s="9">
        <v>453489</v>
      </c>
      <c r="S13" s="9">
        <v>453489</v>
      </c>
      <c r="T13" s="10">
        <f t="shared" si="10"/>
        <v>0.59894984127828366</v>
      </c>
      <c r="U13" s="10">
        <f t="shared" si="7"/>
        <v>0</v>
      </c>
    </row>
    <row r="14" spans="1:21" ht="17.25" thickBot="1">
      <c r="A14" s="58" t="s">
        <v>76</v>
      </c>
      <c r="B14" s="226">
        <v>702040.7</v>
      </c>
      <c r="C14" s="226">
        <v>690406</v>
      </c>
      <c r="D14" s="226">
        <v>690412</v>
      </c>
      <c r="E14" s="10">
        <f t="shared" si="0"/>
        <v>-1.6572685885590346</v>
      </c>
      <c r="F14" s="10">
        <f t="shared" si="1"/>
        <v>8.6905386105229354E-4</v>
      </c>
      <c r="G14" s="229">
        <v>498246.5</v>
      </c>
      <c r="H14" s="229">
        <v>540614</v>
      </c>
      <c r="I14" s="230">
        <v>535622</v>
      </c>
      <c r="J14" s="10">
        <f t="shared" si="8"/>
        <v>8.5033211472634491</v>
      </c>
      <c r="K14" s="10">
        <f t="shared" si="3"/>
        <v>-0.92339451068599487</v>
      </c>
      <c r="L14" s="172">
        <v>211831.5</v>
      </c>
      <c r="M14" s="172">
        <v>211476.1</v>
      </c>
      <c r="N14" s="172">
        <v>211981.5</v>
      </c>
      <c r="O14" s="10">
        <f t="shared" si="9"/>
        <v>-0.1677748587910628</v>
      </c>
      <c r="P14" s="10">
        <f t="shared" si="9"/>
        <v>0.23898681695000334</v>
      </c>
      <c r="Q14" s="9">
        <v>364885</v>
      </c>
      <c r="R14" s="9">
        <v>365011</v>
      </c>
      <c r="S14" s="9">
        <v>365034</v>
      </c>
      <c r="T14" s="10">
        <f t="shared" si="10"/>
        <v>3.4531427710106755E-2</v>
      </c>
      <c r="U14" s="10">
        <f t="shared" si="7"/>
        <v>6.3011799644243638E-3</v>
      </c>
    </row>
    <row r="15" spans="1:21" ht="16.5" thickTop="1">
      <c r="A15" s="59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spans="1:21" ht="15.75">
      <c r="A16" s="583" t="s">
        <v>67</v>
      </c>
      <c r="B16" s="585" t="s">
        <v>107</v>
      </c>
      <c r="C16" s="585"/>
      <c r="D16" s="585"/>
      <c r="E16" s="585"/>
      <c r="F16" s="585"/>
      <c r="G16" s="585" t="s">
        <v>119</v>
      </c>
      <c r="H16" s="585"/>
      <c r="I16" s="585"/>
      <c r="J16" s="585"/>
      <c r="K16" s="585"/>
      <c r="L16" s="585" t="s">
        <v>120</v>
      </c>
      <c r="M16" s="585"/>
      <c r="N16" s="585"/>
      <c r="O16" s="585"/>
      <c r="P16" s="585"/>
      <c r="Q16" s="585" t="s">
        <v>34</v>
      </c>
      <c r="R16" s="585"/>
      <c r="S16" s="585"/>
      <c r="T16" s="585"/>
      <c r="U16" s="585"/>
    </row>
    <row r="17" spans="1:21" ht="15" customHeight="1">
      <c r="A17" s="584"/>
      <c r="B17" s="61" t="s">
        <v>4</v>
      </c>
      <c r="C17" s="61" t="s">
        <v>5</v>
      </c>
      <c r="D17" s="61" t="s">
        <v>6</v>
      </c>
      <c r="E17" s="586" t="s">
        <v>7</v>
      </c>
      <c r="F17" s="586" t="s">
        <v>8</v>
      </c>
      <c r="G17" s="61" t="s">
        <v>4</v>
      </c>
      <c r="H17" s="61" t="s">
        <v>5</v>
      </c>
      <c r="I17" s="61" t="s">
        <v>6</v>
      </c>
      <c r="J17" s="586" t="s">
        <v>7</v>
      </c>
      <c r="K17" s="586" t="s">
        <v>8</v>
      </c>
      <c r="L17" s="61" t="s">
        <v>4</v>
      </c>
      <c r="M17" s="61" t="s">
        <v>5</v>
      </c>
      <c r="N17" s="61" t="s">
        <v>6</v>
      </c>
      <c r="O17" s="586" t="s">
        <v>7</v>
      </c>
      <c r="P17" s="586" t="s">
        <v>8</v>
      </c>
      <c r="Q17" s="61" t="s">
        <v>4</v>
      </c>
      <c r="R17" s="61" t="s">
        <v>5</v>
      </c>
      <c r="S17" s="61" t="s">
        <v>6</v>
      </c>
      <c r="T17" s="586" t="s">
        <v>7</v>
      </c>
      <c r="U17" s="586" t="s">
        <v>8</v>
      </c>
    </row>
    <row r="18" spans="1:21" ht="47.25">
      <c r="A18" s="584"/>
      <c r="B18" s="123" t="s">
        <v>228</v>
      </c>
      <c r="C18" s="123" t="s">
        <v>231</v>
      </c>
      <c r="D18" s="123" t="s">
        <v>235</v>
      </c>
      <c r="E18" s="586"/>
      <c r="F18" s="586"/>
      <c r="G18" s="123" t="s">
        <v>228</v>
      </c>
      <c r="H18" s="123" t="s">
        <v>231</v>
      </c>
      <c r="I18" s="123" t="s">
        <v>235</v>
      </c>
      <c r="J18" s="586"/>
      <c r="K18" s="586"/>
      <c r="L18" s="123" t="s">
        <v>228</v>
      </c>
      <c r="M18" s="123" t="s">
        <v>231</v>
      </c>
      <c r="N18" s="123" t="s">
        <v>235</v>
      </c>
      <c r="O18" s="586"/>
      <c r="P18" s="586"/>
      <c r="Q18" s="123" t="s">
        <v>228</v>
      </c>
      <c r="R18" s="123" t="s">
        <v>231</v>
      </c>
      <c r="S18" s="123" t="s">
        <v>235</v>
      </c>
      <c r="T18" s="586"/>
      <c r="U18" s="586"/>
    </row>
    <row r="19" spans="1:21" ht="16.5">
      <c r="A19" s="30" t="s">
        <v>68</v>
      </c>
      <c r="B19" s="156">
        <v>90605</v>
      </c>
      <c r="C19" s="156">
        <v>91090</v>
      </c>
      <c r="D19" s="156">
        <v>91420.42</v>
      </c>
      <c r="E19" s="10">
        <f>IFERROR(C19/B19*100-100,0)</f>
        <v>0.53529054687930966</v>
      </c>
      <c r="F19" s="10">
        <f>IFERROR(D19/C19*100-100,0)</f>
        <v>0.36274014710726021</v>
      </c>
      <c r="G19" s="171">
        <v>48097.68</v>
      </c>
      <c r="H19" s="171">
        <v>48558</v>
      </c>
      <c r="I19" s="171">
        <v>54012</v>
      </c>
      <c r="J19" s="10">
        <f>IFERROR(H19/G19*100-100,0)</f>
        <v>0.95705239836931355</v>
      </c>
      <c r="K19" s="10">
        <f>IFERROR(I19/H19*100-100,0)</f>
        <v>11.231928827381694</v>
      </c>
      <c r="L19" s="153">
        <v>28448</v>
      </c>
      <c r="M19" s="153">
        <v>29136.37</v>
      </c>
      <c r="N19" s="153">
        <v>28809.1</v>
      </c>
      <c r="O19" s="10">
        <f>IFERROR(M19/L19*100-100,0)</f>
        <v>2.4197483127109081</v>
      </c>
      <c r="P19" s="10">
        <f>IFERROR(N19/M19*100-100,0)</f>
        <v>-1.1232353240983741</v>
      </c>
      <c r="Q19" s="9">
        <f t="shared" ref="Q19:Q24" si="17">B6+G6+L6+Q6+B19+G19+L19</f>
        <v>525504.73</v>
      </c>
      <c r="R19" s="9">
        <f t="shared" ref="R19:R24" si="18">C6+H6+M6+R6+C19+H19+M19</f>
        <v>527108.78</v>
      </c>
      <c r="S19" s="9">
        <f>D6+I6+N6+S6+D19+I19+N19</f>
        <v>523214.26999999996</v>
      </c>
      <c r="T19" s="236">
        <f>IFERROR(R19/Q19*100-100,0)</f>
        <v>0.30523987862108015</v>
      </c>
      <c r="U19" s="236">
        <f>IFERROR(S19/R19*100-100,0)</f>
        <v>-0.73884369750018664</v>
      </c>
    </row>
    <row r="20" spans="1:21" ht="16.5">
      <c r="A20" s="30" t="s">
        <v>69</v>
      </c>
      <c r="B20" s="156">
        <v>138285</v>
      </c>
      <c r="C20" s="156">
        <v>138473</v>
      </c>
      <c r="D20" s="156">
        <v>144601</v>
      </c>
      <c r="E20" s="10">
        <f t="shared" ref="E20:E22" si="19">IFERROR(C20/B20*100-100,0)</f>
        <v>0.13595111544996996</v>
      </c>
      <c r="F20" s="10">
        <f t="shared" ref="F20:F27" si="20">IFERROR(D20/C20*100-100,0)</f>
        <v>4.4254114520520176</v>
      </c>
      <c r="G20" s="171">
        <v>14952</v>
      </c>
      <c r="H20" s="171">
        <v>15172</v>
      </c>
      <c r="I20" s="171">
        <v>15493</v>
      </c>
      <c r="J20" s="10">
        <f t="shared" ref="J20:J22" si="21">IFERROR(H20/G20*100-100,0)</f>
        <v>1.4713750668806824</v>
      </c>
      <c r="K20" s="10">
        <f t="shared" ref="K20:K27" si="22">IFERROR(I20/H20*100-100,0)</f>
        <v>2.1157395201687308</v>
      </c>
      <c r="L20" s="153">
        <v>77457</v>
      </c>
      <c r="M20" s="153">
        <v>79313</v>
      </c>
      <c r="N20" s="153">
        <v>85212.9</v>
      </c>
      <c r="O20" s="10">
        <f t="shared" ref="O20:O22" si="23">IFERROR(M20/L20*100-100,0)</f>
        <v>2.3961681965477482</v>
      </c>
      <c r="P20" s="10">
        <f t="shared" ref="P20:P27" si="24">IFERROR(N20/M20*100-100,0)</f>
        <v>7.4387553112352407</v>
      </c>
      <c r="Q20" s="9">
        <f t="shared" si="17"/>
        <v>628593.30000000005</v>
      </c>
      <c r="R20" s="9">
        <f t="shared" si="18"/>
        <v>632598.87</v>
      </c>
      <c r="S20" s="9">
        <f t="shared" ref="S20:S24" si="25">D7+I7+N7+S7+D20+I20+N20</f>
        <v>654183.9</v>
      </c>
      <c r="T20" s="236">
        <f t="shared" ref="T20:T27" si="26">IFERROR(R20/Q20*100-100,0)</f>
        <v>0.63722760010327306</v>
      </c>
      <c r="U20" s="236">
        <f t="shared" ref="U20:U27" si="27">IFERROR(S20/R20*100-100,0)</f>
        <v>3.412119594838984</v>
      </c>
    </row>
    <row r="21" spans="1:21" ht="16.5">
      <c r="A21" s="30" t="s">
        <v>70</v>
      </c>
      <c r="B21" s="156">
        <v>1268</v>
      </c>
      <c r="C21" s="156">
        <v>1390</v>
      </c>
      <c r="D21" s="156">
        <v>1646</v>
      </c>
      <c r="E21" s="10">
        <f t="shared" si="19"/>
        <v>9.6214511041009558</v>
      </c>
      <c r="F21" s="10">
        <f t="shared" si="20"/>
        <v>18.417266187050359</v>
      </c>
      <c r="G21" s="171">
        <v>1133.8699999999999</v>
      </c>
      <c r="H21" s="171">
        <v>1278</v>
      </c>
      <c r="I21" s="171">
        <v>1266.5</v>
      </c>
      <c r="J21" s="10">
        <f t="shared" si="21"/>
        <v>12.711333750782728</v>
      </c>
      <c r="K21" s="10">
        <f t="shared" si="22"/>
        <v>-0.89984350547730685</v>
      </c>
      <c r="L21" s="153">
        <v>2519</v>
      </c>
      <c r="M21" s="153">
        <v>2644</v>
      </c>
      <c r="N21" s="153">
        <v>3097.9</v>
      </c>
      <c r="O21" s="10">
        <f t="shared" si="23"/>
        <v>4.9622866216752612</v>
      </c>
      <c r="P21" s="10">
        <f t="shared" si="24"/>
        <v>17.167170953101362</v>
      </c>
      <c r="Q21" s="9">
        <f t="shared" si="17"/>
        <v>27425.87</v>
      </c>
      <c r="R21" s="9">
        <f t="shared" si="18"/>
        <v>27654.68</v>
      </c>
      <c r="S21" s="9">
        <f t="shared" si="25"/>
        <v>16145.08</v>
      </c>
      <c r="T21" s="236">
        <f t="shared" si="26"/>
        <v>0.83428529341094304</v>
      </c>
      <c r="U21" s="236">
        <f t="shared" si="27"/>
        <v>-41.618995410541729</v>
      </c>
    </row>
    <row r="22" spans="1:21" ht="16.5">
      <c r="A22" s="30" t="s">
        <v>71</v>
      </c>
      <c r="B22" s="156">
        <v>6017</v>
      </c>
      <c r="C22" s="156">
        <v>6067</v>
      </c>
      <c r="D22" s="156">
        <v>6675</v>
      </c>
      <c r="E22" s="10">
        <f t="shared" si="19"/>
        <v>0.83097889313611972</v>
      </c>
      <c r="F22" s="10">
        <f t="shared" si="20"/>
        <v>10.021427394099234</v>
      </c>
      <c r="G22" s="171">
        <v>59</v>
      </c>
      <c r="H22" s="171">
        <v>59</v>
      </c>
      <c r="I22" s="171">
        <v>59</v>
      </c>
      <c r="J22" s="10">
        <f t="shared" si="21"/>
        <v>0</v>
      </c>
      <c r="K22" s="10">
        <f t="shared" si="22"/>
        <v>0</v>
      </c>
      <c r="L22" s="153">
        <v>560</v>
      </c>
      <c r="M22" s="153">
        <v>566</v>
      </c>
      <c r="N22" s="153">
        <v>566</v>
      </c>
      <c r="O22" s="10">
        <f t="shared" si="23"/>
        <v>1.0714285714285694</v>
      </c>
      <c r="P22" s="10">
        <f>IFERROR(N22/M22*100-100,0)</f>
        <v>0</v>
      </c>
      <c r="Q22" s="9">
        <f t="shared" si="17"/>
        <v>100938.5</v>
      </c>
      <c r="R22" s="9">
        <f t="shared" si="18"/>
        <v>101083.5</v>
      </c>
      <c r="S22" s="9">
        <f t="shared" si="25"/>
        <v>97610.5</v>
      </c>
      <c r="T22" s="236">
        <f t="shared" si="26"/>
        <v>0.14365182759799211</v>
      </c>
      <c r="U22" s="236">
        <f t="shared" si="27"/>
        <v>-3.4357733952623306</v>
      </c>
    </row>
    <row r="23" spans="1:21" ht="16.5">
      <c r="A23" s="30" t="s">
        <v>72</v>
      </c>
      <c r="B23" s="156">
        <v>0</v>
      </c>
      <c r="C23" s="156">
        <v>0</v>
      </c>
      <c r="D23" s="156">
        <v>0</v>
      </c>
      <c r="E23" s="10">
        <f>IFERROR(C23/B23*100-100,0)</f>
        <v>0</v>
      </c>
      <c r="F23" s="10">
        <f t="shared" si="20"/>
        <v>0</v>
      </c>
      <c r="G23" s="171">
        <v>413.23</v>
      </c>
      <c r="H23" s="171">
        <v>413.23</v>
      </c>
      <c r="I23" s="171">
        <v>413.23</v>
      </c>
      <c r="J23" s="10">
        <f>IFERROR(H23/G23*100-100,0)</f>
        <v>0</v>
      </c>
      <c r="K23" s="10">
        <f t="shared" si="22"/>
        <v>0</v>
      </c>
      <c r="L23" s="154">
        <v>0</v>
      </c>
      <c r="M23" s="154">
        <v>0</v>
      </c>
      <c r="N23" s="154">
        <v>0</v>
      </c>
      <c r="O23" s="10">
        <f>IFERROR(M23/L23*100-100,0)</f>
        <v>0</v>
      </c>
      <c r="P23" s="10">
        <f t="shared" si="24"/>
        <v>0</v>
      </c>
      <c r="Q23" s="9">
        <f t="shared" si="17"/>
        <v>502.73</v>
      </c>
      <c r="R23" s="9">
        <f t="shared" si="18"/>
        <v>515.23</v>
      </c>
      <c r="S23" s="9">
        <f t="shared" si="25"/>
        <v>486.43</v>
      </c>
      <c r="T23" s="236">
        <f t="shared" si="26"/>
        <v>2.4864241242814131</v>
      </c>
      <c r="U23" s="236">
        <f t="shared" si="27"/>
        <v>-5.589736622479279</v>
      </c>
    </row>
    <row r="24" spans="1:21" ht="16.5">
      <c r="A24" s="30" t="s">
        <v>73</v>
      </c>
      <c r="B24" s="156">
        <v>4930</v>
      </c>
      <c r="C24" s="156">
        <v>4972</v>
      </c>
      <c r="D24" s="156">
        <v>5081</v>
      </c>
      <c r="E24" s="10">
        <f t="shared" ref="E24:E27" si="28">IFERROR(C24/B24*100-100,0)</f>
        <v>0.85192697768763992</v>
      </c>
      <c r="F24" s="10">
        <f t="shared" si="20"/>
        <v>2.1922767497988787</v>
      </c>
      <c r="G24" s="171">
        <v>61</v>
      </c>
      <c r="H24" s="171">
        <v>108</v>
      </c>
      <c r="I24" s="171">
        <v>222</v>
      </c>
      <c r="J24" s="10">
        <f t="shared" ref="J24:J27" si="29">IFERROR(H24/G24*100-100,0)</f>
        <v>77.049180327868839</v>
      </c>
      <c r="K24" s="10">
        <f t="shared" si="22"/>
        <v>105.55555555555554</v>
      </c>
      <c r="L24" s="154">
        <v>0</v>
      </c>
      <c r="M24" s="154">
        <v>0</v>
      </c>
      <c r="N24" s="154">
        <v>0</v>
      </c>
      <c r="O24" s="10">
        <f t="shared" ref="O24:O27" si="30">IFERROR(M24/L24*100-100,0)</f>
        <v>0</v>
      </c>
      <c r="P24" s="10">
        <f t="shared" si="24"/>
        <v>0</v>
      </c>
      <c r="Q24" s="9">
        <f t="shared" si="17"/>
        <v>13529</v>
      </c>
      <c r="R24" s="9">
        <f t="shared" si="18"/>
        <v>17570</v>
      </c>
      <c r="S24" s="9">
        <f t="shared" si="25"/>
        <v>18278</v>
      </c>
      <c r="T24" s="236">
        <f t="shared" si="26"/>
        <v>29.869169931258796</v>
      </c>
      <c r="U24" s="236">
        <f t="shared" si="27"/>
        <v>4.0295959021058536</v>
      </c>
    </row>
    <row r="25" spans="1:21" ht="16.5">
      <c r="A25" s="31" t="s">
        <v>74</v>
      </c>
      <c r="B25" s="281">
        <f>SUM(B19:B24)</f>
        <v>241105</v>
      </c>
      <c r="C25" s="281">
        <f t="shared" ref="C25:D25" si="31">SUM(C19:C24)</f>
        <v>241992</v>
      </c>
      <c r="D25" s="281">
        <f t="shared" si="31"/>
        <v>249423.41999999998</v>
      </c>
      <c r="E25" s="10">
        <f t="shared" si="28"/>
        <v>0.3678895087202676</v>
      </c>
      <c r="F25" s="10">
        <f t="shared" si="20"/>
        <v>3.0709362292968336</v>
      </c>
      <c r="G25" s="160">
        <v>57878.91</v>
      </c>
      <c r="H25" s="160">
        <v>58845</v>
      </c>
      <c r="I25" s="160">
        <v>64471.5</v>
      </c>
      <c r="J25" s="10">
        <f t="shared" si="29"/>
        <v>1.6691572111499511</v>
      </c>
      <c r="K25" s="10">
        <f t="shared" si="22"/>
        <v>9.5615600305888364</v>
      </c>
      <c r="L25" s="20">
        <f>SUM(L19:L22)</f>
        <v>108984</v>
      </c>
      <c r="M25" s="20">
        <f t="shared" ref="M25:N25" si="32">SUM(M19:M22)</f>
        <v>111659.37</v>
      </c>
      <c r="N25" s="20">
        <f t="shared" si="32"/>
        <v>117685.9</v>
      </c>
      <c r="O25" s="10">
        <f t="shared" si="30"/>
        <v>2.4548282316670225</v>
      </c>
      <c r="P25" s="10">
        <f t="shared" si="24"/>
        <v>5.3972452110378129</v>
      </c>
      <c r="Q25" s="20">
        <f t="shared" ref="Q25:R25" si="33">L25+G25+B25+B12+G12+L12+Q12</f>
        <v>1289656.2600000002</v>
      </c>
      <c r="R25" s="20">
        <f t="shared" si="33"/>
        <v>1299787.8299999998</v>
      </c>
      <c r="S25" s="20">
        <f>N25+I25+D25+D12+I12+N12+S12</f>
        <v>1302923.95</v>
      </c>
      <c r="T25" s="236">
        <f t="shared" si="26"/>
        <v>0.78560235887970009</v>
      </c>
      <c r="U25" s="236">
        <f t="shared" si="27"/>
        <v>0.24127937865058868</v>
      </c>
    </row>
    <row r="26" spans="1:21" ht="16.5">
      <c r="A26" s="30" t="s">
        <v>75</v>
      </c>
      <c r="B26" s="282">
        <v>765005</v>
      </c>
      <c r="C26" s="282">
        <v>765005</v>
      </c>
      <c r="D26" s="282">
        <v>745453</v>
      </c>
      <c r="E26" s="10">
        <f t="shared" si="28"/>
        <v>0</v>
      </c>
      <c r="F26" s="10">
        <f t="shared" si="20"/>
        <v>-2.5558002888869993</v>
      </c>
      <c r="G26" s="171">
        <v>233805</v>
      </c>
      <c r="H26" s="171">
        <v>233795.8</v>
      </c>
      <c r="I26" s="171">
        <v>233833.8</v>
      </c>
      <c r="J26" s="10">
        <f t="shared" si="29"/>
        <v>-3.9349030174804511E-3</v>
      </c>
      <c r="K26" s="10">
        <f t="shared" si="22"/>
        <v>1.6253499849014474E-2</v>
      </c>
      <c r="L26" s="283">
        <v>355256</v>
      </c>
      <c r="M26" s="283">
        <v>355256</v>
      </c>
      <c r="N26" s="283">
        <v>377834</v>
      </c>
      <c r="O26" s="10">
        <f t="shared" si="30"/>
        <v>0</v>
      </c>
      <c r="P26" s="10">
        <f t="shared" si="24"/>
        <v>6.355416938770901</v>
      </c>
      <c r="Q26" s="9">
        <f t="shared" ref="Q26:S27" si="34">B13+G13+L13+Q13+B26+G26+L26</f>
        <v>3362014.8</v>
      </c>
      <c r="R26" s="9">
        <f>C13+H13+M13+R13+C26+H26+M26</f>
        <v>3405758.1999999997</v>
      </c>
      <c r="S26" s="9">
        <f t="shared" si="34"/>
        <v>3402562.5999999996</v>
      </c>
      <c r="T26" s="236">
        <f t="shared" si="26"/>
        <v>1.3011067054196133</v>
      </c>
      <c r="U26" s="236">
        <f t="shared" si="27"/>
        <v>-9.3829327049704148E-2</v>
      </c>
    </row>
    <row r="27" spans="1:21" ht="16.5">
      <c r="A27" s="30" t="s">
        <v>76</v>
      </c>
      <c r="B27" s="282">
        <v>569960</v>
      </c>
      <c r="C27" s="282">
        <v>561000</v>
      </c>
      <c r="D27" s="282">
        <v>553436</v>
      </c>
      <c r="E27" s="10">
        <f t="shared" si="28"/>
        <v>-1.5720401431679392</v>
      </c>
      <c r="F27" s="10">
        <f t="shared" si="20"/>
        <v>-1.348306595365429</v>
      </c>
      <c r="G27" s="171">
        <v>150210</v>
      </c>
      <c r="H27" s="171">
        <v>150224</v>
      </c>
      <c r="I27" s="171">
        <v>150266</v>
      </c>
      <c r="J27" s="10">
        <f t="shared" si="29"/>
        <v>9.3202849344322658E-3</v>
      </c>
      <c r="K27" s="10">
        <f t="shared" si="22"/>
        <v>2.7958249014801595E-2</v>
      </c>
      <c r="L27" s="283">
        <v>293804</v>
      </c>
      <c r="M27" s="283">
        <v>293818</v>
      </c>
      <c r="N27" s="283">
        <v>307473</v>
      </c>
      <c r="O27" s="10">
        <f t="shared" si="30"/>
        <v>4.7650814828870125E-3</v>
      </c>
      <c r="P27" s="10">
        <f t="shared" si="24"/>
        <v>4.6474348065809465</v>
      </c>
      <c r="Q27" s="9">
        <f t="shared" si="34"/>
        <v>2790977.7</v>
      </c>
      <c r="R27" s="9">
        <f t="shared" si="34"/>
        <v>2812549.1</v>
      </c>
      <c r="S27" s="9">
        <f>D14+I14+N14+S14+D27+I27+N27</f>
        <v>2814224.5</v>
      </c>
      <c r="T27" s="236">
        <f t="shared" si="26"/>
        <v>0.772897612188018</v>
      </c>
      <c r="U27" s="236">
        <f t="shared" si="27"/>
        <v>5.9568737839981623E-2</v>
      </c>
    </row>
    <row r="28" spans="1:21" ht="15.75" customHeight="1"/>
    <row r="29" spans="1:21" ht="15.75">
      <c r="A29" s="60" t="s">
        <v>77</v>
      </c>
      <c r="Q29" s="15"/>
      <c r="R29" s="15"/>
      <c r="S29" s="15"/>
    </row>
    <row r="30" spans="1:21">
      <c r="G30" s="43"/>
      <c r="H30" s="43"/>
      <c r="I30" s="43"/>
      <c r="Q30" s="15"/>
      <c r="R30" s="15"/>
      <c r="S30" s="15"/>
    </row>
    <row r="31" spans="1:21">
      <c r="D31" s="170"/>
    </row>
  </sheetData>
  <mergeCells count="28">
    <mergeCell ref="A1:U1"/>
    <mergeCell ref="A2:U2"/>
    <mergeCell ref="A3:A5"/>
    <mergeCell ref="B3:F3"/>
    <mergeCell ref="G3:K3"/>
    <mergeCell ref="L3:P3"/>
    <mergeCell ref="Q3:U3"/>
    <mergeCell ref="E4:E5"/>
    <mergeCell ref="F4:F5"/>
    <mergeCell ref="J4:J5"/>
    <mergeCell ref="K4:K5"/>
    <mergeCell ref="O4:O5"/>
    <mergeCell ref="P4:P5"/>
    <mergeCell ref="T4:T5"/>
    <mergeCell ref="U4:U5"/>
    <mergeCell ref="A16:A18"/>
    <mergeCell ref="B16:F16"/>
    <mergeCell ref="G16:K16"/>
    <mergeCell ref="L16:P16"/>
    <mergeCell ref="Q16:U16"/>
    <mergeCell ref="T17:T18"/>
    <mergeCell ref="U17:U18"/>
    <mergeCell ref="E17:E18"/>
    <mergeCell ref="F17:F18"/>
    <mergeCell ref="J17:J18"/>
    <mergeCell ref="K17:K18"/>
    <mergeCell ref="O17:O18"/>
    <mergeCell ref="P17:P18"/>
  </mergeCells>
  <conditionalFormatting sqref="G6:I11">
    <cfRule type="containsBlanks" dxfId="2" priority="2">
      <formula>LEN(TRIM(G6))=0</formula>
    </cfRule>
  </conditionalFormatting>
  <conditionalFormatting sqref="G13:I14">
    <cfRule type="containsBlanks" dxfId="1" priority="1">
      <formula>LEN(TRIM(G13))=0</formula>
    </cfRule>
  </conditionalFormatting>
  <hyperlinks>
    <hyperlink ref="D5" r:id="rId1" display="cf=j=@)^^÷^&amp;                        -;fpg–kf}if_ " xr:uid="{00000000-0004-0000-0A00-000000000000}"/>
    <hyperlink ref="S18" r:id="rId2" display="cf=j=@)^^÷^&amp;                        -;fpg–kf}if_ " xr:uid="{00000000-0004-0000-0A00-000001000000}"/>
    <hyperlink ref="R18" r:id="rId3" display="cf=j=@)^^÷^&amp;                        -;fpg–kf}if_ " xr:uid="{00000000-0004-0000-0A00-000002000000}"/>
    <hyperlink ref="Q18" r:id="rId4" display="cf=j=@)^^÷^&amp;                        -;fpg–kf}if_ " xr:uid="{00000000-0004-0000-0A00-000003000000}"/>
    <hyperlink ref="C5" r:id="rId5" display="cf=j=@)^^÷^&amp;                        -;fpg–kf}if_ " xr:uid="{00000000-0004-0000-0A00-000004000000}"/>
    <hyperlink ref="B5" r:id="rId6" display="cf=j=@)^^÷^&amp;                        -;fpg–kf}if_ " xr:uid="{00000000-0004-0000-0A00-000005000000}"/>
    <hyperlink ref="I5" r:id="rId7" display="cf=j=@)^^÷^&amp;                        -;fpg–kf}if_ " xr:uid="{00000000-0004-0000-0A00-000006000000}"/>
    <hyperlink ref="H5" r:id="rId8" display="cf=j=@)^^÷^&amp;                        -;fpg–kf}if_ " xr:uid="{00000000-0004-0000-0A00-000007000000}"/>
    <hyperlink ref="G5" r:id="rId9" display="cf=j=@)^^÷^&amp;                        -;fpg–kf}if_ " xr:uid="{00000000-0004-0000-0A00-000008000000}"/>
    <hyperlink ref="N5" r:id="rId10" display="cf=j=@)^^÷^&amp;                        -;fpg–kf}if_ " xr:uid="{00000000-0004-0000-0A00-000009000000}"/>
    <hyperlink ref="M5" r:id="rId11" display="cf=j=@)^^÷^&amp;                        -;fpg–kf}if_ " xr:uid="{00000000-0004-0000-0A00-00000A000000}"/>
    <hyperlink ref="L5" r:id="rId12" display="cf=j=@)^^÷^&amp;                        -;fpg–kf}if_ " xr:uid="{00000000-0004-0000-0A00-00000B000000}"/>
    <hyperlink ref="S5" r:id="rId13" display="cf=j=@)^^÷^&amp;                        -;fpg–kf}if_ " xr:uid="{00000000-0004-0000-0A00-00000C000000}"/>
    <hyperlink ref="R5" r:id="rId14" display="cf=j=@)^^÷^&amp;                        -;fpg–kf}if_ " xr:uid="{00000000-0004-0000-0A00-00000D000000}"/>
    <hyperlink ref="Q5" r:id="rId15" display="cf=j=@)^^÷^&amp;                        -;fpg–kf}if_ " xr:uid="{00000000-0004-0000-0A00-00000E000000}"/>
    <hyperlink ref="D18" r:id="rId16" display="cf=j=@)^^÷^&amp;                        -;fpg–kf}if_ " xr:uid="{00000000-0004-0000-0A00-00000F000000}"/>
    <hyperlink ref="C18" r:id="rId17" display="cf=j=@)^^÷^&amp;                        -;fpg–kf}if_ " xr:uid="{00000000-0004-0000-0A00-000010000000}"/>
    <hyperlink ref="B18" r:id="rId18" display="cf=j=@)^^÷^&amp;                        -;fpg–kf}if_ " xr:uid="{00000000-0004-0000-0A00-000011000000}"/>
    <hyperlink ref="I18" r:id="rId19" display="cf=j=@)^^÷^&amp;                        -;fpg–kf}if_ " xr:uid="{00000000-0004-0000-0A00-000012000000}"/>
    <hyperlink ref="H18" r:id="rId20" display="cf=j=@)^^÷^&amp;                        -;fpg–kf}if_ " xr:uid="{00000000-0004-0000-0A00-000013000000}"/>
    <hyperlink ref="G18" r:id="rId21" display="cf=j=@)^^÷^&amp;                        -;fpg–kf}if_ " xr:uid="{00000000-0004-0000-0A00-000014000000}"/>
    <hyperlink ref="N18" r:id="rId22" display="cf=j=@)^^÷^&amp;                        -;fpg–kf}if_ " xr:uid="{00000000-0004-0000-0A00-000015000000}"/>
    <hyperlink ref="M18" r:id="rId23" display="cf=j=@)^^÷^&amp;                        -;fpg–kf}if_ " xr:uid="{00000000-0004-0000-0A00-000016000000}"/>
    <hyperlink ref="L18" r:id="rId24" display="cf=j=@)^^÷^&amp;                        -;fpg–kf}if_ " xr:uid="{00000000-0004-0000-0A00-000017000000}"/>
  </hyperlinks>
  <pageMargins left="0.37" right="0.25" top="0.75" bottom="0.75" header="0.3" footer="0.3"/>
  <pageSetup paperSize="9" scale="69" fitToWidth="2" orientation="landscape" r:id="rId25"/>
  <colBreaks count="1" manualBreakCount="1">
    <brk id="11" max="28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theme="0"/>
    <pageSetUpPr fitToPage="1"/>
  </sheetPr>
  <dimension ref="A1:K27"/>
  <sheetViews>
    <sheetView view="pageBreakPreview" zoomScaleNormal="100" zoomScaleSheetLayoutView="100" workbookViewId="0">
      <pane xSplit="1" ySplit="4" topLeftCell="B5" activePane="bottomRight" state="frozen"/>
      <selection activeCell="L19" sqref="L19"/>
      <selection pane="topRight" activeCell="L19" sqref="L19"/>
      <selection pane="bottomLeft" activeCell="L19" sqref="L19"/>
      <selection pane="bottomRight" activeCell="B4" sqref="B4:D4"/>
    </sheetView>
  </sheetViews>
  <sheetFormatPr defaultRowHeight="15"/>
  <cols>
    <col min="1" max="1" width="20.85546875" bestFit="1" customWidth="1"/>
    <col min="2" max="2" width="12.28515625" bestFit="1" customWidth="1"/>
    <col min="3" max="3" width="12.5703125" bestFit="1" customWidth="1"/>
    <col min="4" max="4" width="15.140625" customWidth="1"/>
    <col min="5" max="5" width="14.42578125" customWidth="1"/>
    <col min="6" max="6" width="12.7109375" customWidth="1"/>
    <col min="8" max="8" width="10.5703125" bestFit="1" customWidth="1"/>
  </cols>
  <sheetData>
    <row r="1" spans="1:11" ht="18">
      <c r="A1" s="588" t="s">
        <v>116</v>
      </c>
      <c r="B1" s="588"/>
      <c r="C1" s="588"/>
      <c r="D1" s="588"/>
      <c r="E1" s="588"/>
      <c r="F1" s="588"/>
      <c r="G1" s="16"/>
    </row>
    <row r="2" spans="1:11" ht="18.75">
      <c r="A2" s="588" t="s">
        <v>503</v>
      </c>
      <c r="B2" s="588"/>
      <c r="C2" s="588"/>
      <c r="D2" s="588"/>
      <c r="E2" s="588"/>
      <c r="F2" s="588"/>
      <c r="G2" s="16"/>
    </row>
    <row r="3" spans="1:11" ht="15.75">
      <c r="A3" s="589" t="s">
        <v>78</v>
      </c>
      <c r="B3" s="590" t="s">
        <v>3</v>
      </c>
      <c r="C3" s="590"/>
      <c r="D3" s="590"/>
      <c r="E3" s="590"/>
      <c r="F3" s="590"/>
    </row>
    <row r="4" spans="1:11" ht="31.5">
      <c r="A4" s="589"/>
      <c r="B4" s="123" t="s">
        <v>504</v>
      </c>
      <c r="C4" s="123" t="s">
        <v>505</v>
      </c>
      <c r="D4" s="123" t="s">
        <v>506</v>
      </c>
      <c r="E4" s="32" t="s">
        <v>96</v>
      </c>
      <c r="F4" s="32" t="s">
        <v>8</v>
      </c>
    </row>
    <row r="5" spans="1:11" ht="15.75">
      <c r="A5" s="14" t="s">
        <v>79</v>
      </c>
      <c r="B5" s="17">
        <f>'Table 6b'!Q27</f>
        <v>54518.479723180011</v>
      </c>
      <c r="C5" s="17">
        <f>'Table 6b'!R27</f>
        <v>51765.21536948</v>
      </c>
      <c r="D5" s="17">
        <f>'Table 6b'!S27</f>
        <v>42907.313428100002</v>
      </c>
      <c r="E5" s="44">
        <f>'Table 6b'!T27</f>
        <v>-5.0501488076700412</v>
      </c>
      <c r="F5" s="44">
        <f>'Table 6b'!U27</f>
        <v>-17.111687603646061</v>
      </c>
      <c r="G5" s="43"/>
      <c r="H5" s="43"/>
    </row>
    <row r="6" spans="1:11" ht="15.75">
      <c r="A6" s="14" t="s">
        <v>80</v>
      </c>
      <c r="B6" s="17">
        <f>'Table 6b'!Q28</f>
        <v>20290.716496330002</v>
      </c>
      <c r="C6" s="17">
        <f>'Table 6b'!R28</f>
        <v>21625.524849040004</v>
      </c>
      <c r="D6" s="17">
        <f>'Table 6b'!S28</f>
        <v>19568.34949601</v>
      </c>
      <c r="E6" s="44">
        <f>'Table 6b'!T28</f>
        <v>6.5784190171472119</v>
      </c>
      <c r="F6" s="44">
        <f>'Table 6b'!U28</f>
        <v>-9.5127187311771877</v>
      </c>
      <c r="G6" s="43"/>
      <c r="H6" s="43"/>
      <c r="K6" s="43"/>
    </row>
    <row r="7" spans="1:11" ht="15.75">
      <c r="A7" s="14" t="s">
        <v>81</v>
      </c>
      <c r="B7" s="17">
        <f>'Table 6b'!Q29</f>
        <v>3885.5228768100001</v>
      </c>
      <c r="C7" s="17">
        <f>'Table 6b'!R29</f>
        <v>3979.4008943999997</v>
      </c>
      <c r="D7" s="17">
        <f>'Table 6b'!S29</f>
        <v>3461.0299419199991</v>
      </c>
      <c r="E7" s="44">
        <f>'Table 6b'!T29</f>
        <v>2.4160974099597325</v>
      </c>
      <c r="F7" s="44">
        <f>'Table 6b'!U29</f>
        <v>-13.026356635981983</v>
      </c>
      <c r="G7" s="43"/>
      <c r="H7" s="43"/>
    </row>
    <row r="8" spans="1:11" ht="15.75">
      <c r="A8" s="14" t="s">
        <v>82</v>
      </c>
      <c r="B8" s="17">
        <f>'Table 6b'!Q30</f>
        <v>273.22725389999999</v>
      </c>
      <c r="C8" s="17">
        <f>'Table 6b'!R30</f>
        <v>241.44922377</v>
      </c>
      <c r="D8" s="17">
        <f>'Table 6b'!S30</f>
        <v>168.90008856</v>
      </c>
      <c r="E8" s="44">
        <f>'Table 6b'!T30</f>
        <v>-11.630622376210908</v>
      </c>
      <c r="F8" s="44">
        <f>'Table 6b'!U30</f>
        <v>-30.047367341759994</v>
      </c>
      <c r="G8" s="43"/>
      <c r="H8" s="237"/>
      <c r="K8" s="43"/>
    </row>
    <row r="9" spans="1:11" ht="15.75">
      <c r="A9" s="14" t="s">
        <v>83</v>
      </c>
      <c r="B9" s="17">
        <f>'Table 6b'!Q31</f>
        <v>1430.8323942500001</v>
      </c>
      <c r="C9" s="17">
        <f>'Table 6b'!R31</f>
        <v>2510.35118706</v>
      </c>
      <c r="D9" s="17">
        <f>'Table 6b'!S31</f>
        <v>2248.0821415700002</v>
      </c>
      <c r="E9" s="44">
        <f>'Table 6b'!T31</f>
        <v>75.446907488829368</v>
      </c>
      <c r="F9" s="44">
        <f>'Table 6b'!U31</f>
        <v>-10.447504191521361</v>
      </c>
      <c r="G9" s="43"/>
      <c r="H9" s="43"/>
    </row>
    <row r="10" spans="1:11" ht="15.75">
      <c r="A10" s="14" t="s">
        <v>84</v>
      </c>
      <c r="B10" s="17">
        <f>'Table 6b'!Q32</f>
        <v>7598.2932039400002</v>
      </c>
      <c r="C10" s="17">
        <f>'Table 6b'!R32</f>
        <v>7049.5909334299986</v>
      </c>
      <c r="D10" s="17">
        <f>'Table 6b'!S32</f>
        <v>8553.4315640200002</v>
      </c>
      <c r="E10" s="44">
        <f>'Table 6b'!T32</f>
        <v>-7.2213884853177177</v>
      </c>
      <c r="F10" s="44">
        <f>'Table 6b'!U32</f>
        <v>21.332310552355736</v>
      </c>
      <c r="G10" s="43"/>
      <c r="H10" s="43"/>
    </row>
    <row r="11" spans="1:11" ht="15.75">
      <c r="A11" s="14" t="s">
        <v>85</v>
      </c>
      <c r="B11" s="17">
        <f>'Table 6b'!Q33</f>
        <v>5575.3184691000006</v>
      </c>
      <c r="C11" s="17">
        <f>'Table 6b'!R33</f>
        <v>5828.5060739999999</v>
      </c>
      <c r="D11" s="17">
        <f>'Table 6b'!S33</f>
        <v>5579.60661772</v>
      </c>
      <c r="E11" s="44">
        <f>'Table 6b'!T33</f>
        <v>4.5412222871794086</v>
      </c>
      <c r="F11" s="44">
        <f>'Table 6b'!U33</f>
        <v>-4.270381691636203</v>
      </c>
      <c r="G11" s="43"/>
      <c r="H11" s="43"/>
    </row>
    <row r="12" spans="1:11" ht="15.75">
      <c r="A12" s="14" t="s">
        <v>86</v>
      </c>
      <c r="B12" s="17">
        <f>'Table 6b'!Q34</f>
        <v>5288.3715591999999</v>
      </c>
      <c r="C12" s="17">
        <f>'Table 6b'!R34</f>
        <v>6206.7142901499992</v>
      </c>
      <c r="D12" s="17">
        <f>'Table 6b'!S34</f>
        <v>6594.9876992500012</v>
      </c>
      <c r="E12" s="44">
        <f>'Table 6b'!T34</f>
        <v>17.365321643340081</v>
      </c>
      <c r="F12" s="44">
        <f>'Table 6b'!U34</f>
        <v>6.2556997301485069</v>
      </c>
      <c r="G12" s="43"/>
      <c r="H12" s="43"/>
    </row>
    <row r="13" spans="1:11" ht="15.75">
      <c r="A13" s="14" t="s">
        <v>193</v>
      </c>
      <c r="B13" s="17">
        <f>'Table 6b'!Q35</f>
        <v>15095.7562411</v>
      </c>
      <c r="C13" s="17">
        <f>'Table 6b'!R35</f>
        <v>14754.352360370001</v>
      </c>
      <c r="D13" s="17">
        <f>'Table 6b'!S35</f>
        <v>15680.905620469999</v>
      </c>
      <c r="E13" s="44">
        <f>'Table 6b'!T35</f>
        <v>-2.261588457559256</v>
      </c>
      <c r="F13" s="44">
        <f>'Table 6b'!U35</f>
        <v>6.2798639850076228</v>
      </c>
      <c r="G13" s="43"/>
      <c r="H13" s="43"/>
    </row>
    <row r="14" spans="1:11" ht="15.75">
      <c r="A14" s="14" t="s">
        <v>87</v>
      </c>
      <c r="B14" s="17">
        <f>'Table 6b'!Q36</f>
        <v>33624.133765660001</v>
      </c>
      <c r="C14" s="17">
        <f>'Table 6b'!R36</f>
        <v>35361.733307559996</v>
      </c>
      <c r="D14" s="17">
        <f>'Table 6b'!S36</f>
        <v>31349.173446140001</v>
      </c>
      <c r="E14" s="44">
        <f>'Table 6b'!T36</f>
        <v>5.1677154094437583</v>
      </c>
      <c r="F14" s="44">
        <f>'Table 6b'!U36</f>
        <v>-11.347180938560356</v>
      </c>
      <c r="G14" s="43"/>
      <c r="H14" s="43"/>
    </row>
    <row r="15" spans="1:11" ht="15.75">
      <c r="A15" s="14" t="s">
        <v>88</v>
      </c>
      <c r="B15" s="17">
        <f>'Table 6b'!Q37</f>
        <v>67715.734472679993</v>
      </c>
      <c r="C15" s="17">
        <f>'Table 6b'!R37</f>
        <v>69360.460417559982</v>
      </c>
      <c r="D15" s="17">
        <f>'Table 6b'!S37</f>
        <v>66448.503959700014</v>
      </c>
      <c r="E15" s="44">
        <f>'Table 6b'!T37</f>
        <v>2.4288682057248536</v>
      </c>
      <c r="F15" s="44">
        <f>'Table 6b'!U37</f>
        <v>-4.1982945907936227</v>
      </c>
      <c r="G15" s="43"/>
      <c r="H15" s="237"/>
    </row>
    <row r="16" spans="1:11" ht="15.75">
      <c r="A16" s="14" t="s">
        <v>89</v>
      </c>
      <c r="B16" s="17">
        <f>'Table 6b'!Q38</f>
        <v>17631.42152367</v>
      </c>
      <c r="C16" s="17">
        <f>'Table 6b'!R38</f>
        <v>16984.663559620003</v>
      </c>
      <c r="D16" s="17">
        <f>'Table 6b'!S38</f>
        <v>16588.664418339999</v>
      </c>
      <c r="E16" s="44">
        <f>'Table 6b'!T38</f>
        <v>-3.6682122492603924</v>
      </c>
      <c r="F16" s="44">
        <f>'Table 6b'!U38</f>
        <v>-2.3315100701874769</v>
      </c>
      <c r="G16" s="43"/>
      <c r="H16" s="43"/>
    </row>
    <row r="17" spans="1:10" ht="15.75">
      <c r="A17" s="14" t="s">
        <v>90</v>
      </c>
      <c r="B17" s="17">
        <f>'Table 6b'!Q39</f>
        <v>30011.373540820001</v>
      </c>
      <c r="C17" s="17">
        <f>'Table 6b'!R39</f>
        <v>33083.281573159999</v>
      </c>
      <c r="D17" s="17">
        <f>'Table 6b'!S39</f>
        <v>39802.134509909993</v>
      </c>
      <c r="E17" s="44">
        <f>'Table 6b'!T39</f>
        <v>10.235812859953697</v>
      </c>
      <c r="F17" s="44">
        <f>'Table 6b'!U39</f>
        <v>20.308907149648974</v>
      </c>
      <c r="G17" s="43"/>
      <c r="H17" s="43"/>
    </row>
    <row r="18" spans="1:10" ht="15.75">
      <c r="A18" s="14" t="s">
        <v>91</v>
      </c>
      <c r="B18" s="17">
        <f>'Table 6b'!Q40</f>
        <v>44916.466197629998</v>
      </c>
      <c r="C18" s="17">
        <f>'Table 6b'!R40</f>
        <v>45834.792296109998</v>
      </c>
      <c r="D18" s="17">
        <f>'Table 6b'!S40</f>
        <v>48583.35720779001</v>
      </c>
      <c r="E18" s="44">
        <f>'Table 6b'!T40</f>
        <v>2.044519919352993</v>
      </c>
      <c r="F18" s="44">
        <f>'Table 6b'!U40</f>
        <v>5.9966780124653951</v>
      </c>
      <c r="G18" s="43"/>
      <c r="H18" s="43"/>
    </row>
    <row r="19" spans="1:10" ht="15.75">
      <c r="A19" s="14" t="s">
        <v>66</v>
      </c>
      <c r="B19" s="17">
        <f>'Table 6b'!Q41</f>
        <v>1205.3921823299997</v>
      </c>
      <c r="C19" s="17">
        <f>'Table 6b'!R41</f>
        <v>1271.5739170699999</v>
      </c>
      <c r="D19" s="17">
        <f>'Table 6b'!S41</f>
        <v>1659.26202171</v>
      </c>
      <c r="E19" s="44">
        <f>'Table 6b'!T41</f>
        <v>5.4904732011843578</v>
      </c>
      <c r="F19" s="44">
        <f>'Table 6b'!U41</f>
        <v>30.488837450623663</v>
      </c>
      <c r="G19" s="43"/>
      <c r="H19" s="43"/>
    </row>
    <row r="20" spans="1:10" ht="15.75">
      <c r="A20" s="14" t="s">
        <v>92</v>
      </c>
      <c r="B20" s="17">
        <f>'Table 6b'!Q42</f>
        <v>3342.7660901100003</v>
      </c>
      <c r="C20" s="17">
        <f>'Table 6b'!R42</f>
        <v>4458.7830649199996</v>
      </c>
      <c r="D20" s="17">
        <f>'Table 6b'!S42</f>
        <v>4789.0553931800005</v>
      </c>
      <c r="E20" s="44">
        <f>'Table 6b'!T42</f>
        <v>33.386032546874219</v>
      </c>
      <c r="F20" s="44">
        <f>'Table 6b'!U42</f>
        <v>7.4072302565795951</v>
      </c>
      <c r="G20" s="43"/>
      <c r="H20" s="43"/>
    </row>
    <row r="21" spans="1:10" ht="15.75">
      <c r="A21" s="14" t="s">
        <v>192</v>
      </c>
      <c r="B21" s="17">
        <f>'Table 6b'!Q43</f>
        <v>2659.7840400100004</v>
      </c>
      <c r="C21" s="17">
        <f>'Table 6b'!R43</f>
        <v>2965.6871145300001</v>
      </c>
      <c r="D21" s="17">
        <f>'Table 6b'!S43</f>
        <v>3034.7344755099998</v>
      </c>
      <c r="E21" s="44">
        <f>'Table 6b'!T43</f>
        <v>11.501049330262532</v>
      </c>
      <c r="F21" s="44">
        <f>'Table 6b'!U43</f>
        <v>2.3282078760672675</v>
      </c>
      <c r="G21" s="43"/>
      <c r="H21" s="43"/>
    </row>
    <row r="22" spans="1:10" ht="15.75">
      <c r="A22" s="14" t="s">
        <v>93</v>
      </c>
      <c r="B22" s="17">
        <f>'Table 6b'!Q44</f>
        <v>15502.067826419998</v>
      </c>
      <c r="C22" s="17">
        <f>'Table 6b'!R44</f>
        <v>18324.444064849999</v>
      </c>
      <c r="D22" s="17">
        <f>'Table 6b'!S44</f>
        <v>16097.299486620001</v>
      </c>
      <c r="E22" s="44">
        <f>'Table 6b'!T44</f>
        <v>18.206450068679601</v>
      </c>
      <c r="F22" s="44">
        <f>'Table 6b'!U44</f>
        <v>-12.153954413831926</v>
      </c>
      <c r="G22" s="43"/>
      <c r="H22" s="43"/>
    </row>
    <row r="23" spans="1:10" ht="15.75">
      <c r="A23" s="33" t="s">
        <v>34</v>
      </c>
      <c r="B23" s="17">
        <f>'Table 6b'!Q45</f>
        <v>330565.65785714</v>
      </c>
      <c r="C23" s="17">
        <f>'Table 6b'!R45</f>
        <v>341606.52449708001</v>
      </c>
      <c r="D23" s="17">
        <f>'Table 6b'!S45</f>
        <v>333114.79151652002</v>
      </c>
      <c r="E23" s="44">
        <f>'Table 6b'!T45</f>
        <v>3.339992034112484</v>
      </c>
      <c r="F23" s="44">
        <f>'Table 6b'!U45</f>
        <v>-2.4858228317101663</v>
      </c>
      <c r="G23" s="43"/>
      <c r="H23" s="43"/>
      <c r="J23" s="43"/>
    </row>
    <row r="24" spans="1:10">
      <c r="A24" s="4" t="s">
        <v>94</v>
      </c>
      <c r="G24" s="43"/>
    </row>
    <row r="25" spans="1:10">
      <c r="A25" t="s">
        <v>95</v>
      </c>
      <c r="G25" s="43"/>
    </row>
    <row r="27" spans="1:10">
      <c r="B27" s="15"/>
      <c r="C27" s="15"/>
      <c r="D27" s="15"/>
    </row>
  </sheetData>
  <customSheetViews>
    <customSheetView guid="{62EA56A0-18BB-45A4-9B93-8F9305D00B2F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1"/>
    </customSheetView>
    <customSheetView guid="{5D933180-90A2-4635-8406-162CDBA83F77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2"/>
    </customSheetView>
    <customSheetView guid="{57D09834-7566-4B23-A236-55447A728EAF}">
      <pane xSplit="1" ySplit="4" topLeftCell="B11" activePane="bottomRight" state="frozen"/>
      <selection pane="bottomRight" activeCell="A26" sqref="A26"/>
      <pageMargins left="0.7" right="0.7" top="0.75" bottom="0.75" header="0.3" footer="0.3"/>
      <pageSetup paperSize="9" orientation="portrait" r:id="rId3"/>
    </customSheetView>
  </customSheetViews>
  <mergeCells count="4">
    <mergeCell ref="A1:F1"/>
    <mergeCell ref="A2:F2"/>
    <mergeCell ref="A3:A4"/>
    <mergeCell ref="B3:F3"/>
  </mergeCells>
  <pageMargins left="0.7" right="0.7" top="0.75" bottom="0.75" header="0.3" footer="0.3"/>
  <pageSetup paperSize="9" orientation="landscape"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tabColor theme="0"/>
  </sheetPr>
  <dimension ref="A1:Y60"/>
  <sheetViews>
    <sheetView view="pageBreakPreview" zoomScale="112" zoomScaleNormal="100" zoomScaleSheetLayoutView="112" workbookViewId="0">
      <pane xSplit="1" ySplit="4" topLeftCell="B22" activePane="bottomRight" state="frozen"/>
      <selection activeCell="L19" sqref="L19"/>
      <selection pane="topRight" activeCell="L19" sqref="L19"/>
      <selection pane="bottomLeft" activeCell="L19" sqref="L19"/>
      <selection pane="bottomRight" activeCell="C29" sqref="C29"/>
    </sheetView>
  </sheetViews>
  <sheetFormatPr defaultColWidth="20.42578125" defaultRowHeight="15"/>
  <cols>
    <col min="1" max="1" width="34.7109375" bestFit="1" customWidth="1"/>
    <col min="2" max="2" width="16.5703125" customWidth="1"/>
    <col min="3" max="3" width="16" customWidth="1"/>
    <col min="4" max="4" width="16.28515625" customWidth="1"/>
    <col min="5" max="5" width="15.5703125" customWidth="1"/>
    <col min="6" max="6" width="16" customWidth="1"/>
    <col min="7" max="7" width="15.5703125" customWidth="1"/>
    <col min="8" max="8" width="16.42578125" customWidth="1"/>
    <col min="9" max="9" width="15.85546875" customWidth="1"/>
    <col min="10" max="10" width="17" customWidth="1"/>
    <col min="11" max="11" width="17.7109375" customWidth="1"/>
    <col min="12" max="12" width="16.28515625" customWidth="1"/>
    <col min="13" max="13" width="17.28515625" customWidth="1"/>
    <col min="14" max="14" width="18.140625" customWidth="1"/>
    <col min="15" max="15" width="17.140625" customWidth="1"/>
    <col min="16" max="16" width="16.140625" customWidth="1"/>
    <col min="17" max="18" width="17.140625" customWidth="1"/>
    <col min="19" max="19" width="17.28515625" customWidth="1"/>
    <col min="20" max="20" width="15" customWidth="1"/>
    <col min="21" max="21" width="17.28515625" customWidth="1"/>
  </cols>
  <sheetData>
    <row r="1" spans="1:25" ht="18">
      <c r="A1" s="591" t="s">
        <v>220</v>
      </c>
      <c r="B1" s="591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</row>
    <row r="2" spans="1:25" ht="18.75">
      <c r="A2" s="592" t="s">
        <v>219</v>
      </c>
      <c r="B2" s="592"/>
      <c r="C2" s="592"/>
      <c r="D2" s="592"/>
      <c r="E2" s="592"/>
      <c r="F2" s="592"/>
      <c r="G2" s="592"/>
      <c r="H2" s="592"/>
      <c r="I2" s="592"/>
      <c r="J2" s="592"/>
      <c r="K2" s="592"/>
      <c r="L2" s="592"/>
      <c r="M2" s="592"/>
      <c r="N2" s="592"/>
      <c r="O2" s="592"/>
      <c r="P2" s="592"/>
      <c r="Q2" s="592"/>
      <c r="R2" s="592"/>
      <c r="S2" s="592"/>
      <c r="T2" s="592"/>
      <c r="U2" s="592"/>
    </row>
    <row r="3" spans="1:25" s="18" customFormat="1" ht="16.5">
      <c r="A3" s="594" t="s">
        <v>78</v>
      </c>
      <c r="B3" s="593" t="s">
        <v>211</v>
      </c>
      <c r="C3" s="593"/>
      <c r="D3" s="593"/>
      <c r="E3" s="593"/>
      <c r="F3" s="593"/>
      <c r="G3" s="593" t="s">
        <v>194</v>
      </c>
      <c r="H3" s="593"/>
      <c r="I3" s="593"/>
      <c r="J3" s="593"/>
      <c r="K3" s="593"/>
      <c r="L3" s="593" t="s">
        <v>117</v>
      </c>
      <c r="M3" s="593"/>
      <c r="N3" s="593"/>
      <c r="O3" s="593"/>
      <c r="P3" s="593"/>
      <c r="Q3" s="593" t="s">
        <v>226</v>
      </c>
      <c r="R3" s="593"/>
      <c r="S3" s="593"/>
      <c r="T3" s="593"/>
      <c r="U3" s="593"/>
    </row>
    <row r="4" spans="1:25" s="18" customFormat="1" ht="31.5">
      <c r="A4" s="595"/>
      <c r="B4" s="123" t="s">
        <v>504</v>
      </c>
      <c r="C4" s="123" t="s">
        <v>505</v>
      </c>
      <c r="D4" s="123" t="s">
        <v>506</v>
      </c>
      <c r="E4" s="115" t="s">
        <v>96</v>
      </c>
      <c r="F4" s="115" t="s">
        <v>8</v>
      </c>
      <c r="G4" s="123" t="s">
        <v>504</v>
      </c>
      <c r="H4" s="123" t="s">
        <v>505</v>
      </c>
      <c r="I4" s="123" t="s">
        <v>506</v>
      </c>
      <c r="J4" s="115" t="s">
        <v>96</v>
      </c>
      <c r="K4" s="115" t="s">
        <v>8</v>
      </c>
      <c r="L4" s="123" t="s">
        <v>504</v>
      </c>
      <c r="M4" s="123" t="s">
        <v>505</v>
      </c>
      <c r="N4" s="123" t="s">
        <v>506</v>
      </c>
      <c r="O4" s="115" t="s">
        <v>96</v>
      </c>
      <c r="P4" s="115" t="s">
        <v>8</v>
      </c>
      <c r="Q4" s="123" t="s">
        <v>504</v>
      </c>
      <c r="R4" s="123" t="s">
        <v>505</v>
      </c>
      <c r="S4" s="123" t="s">
        <v>506</v>
      </c>
      <c r="T4" s="115" t="s">
        <v>96</v>
      </c>
      <c r="U4" s="115" t="s">
        <v>8</v>
      </c>
      <c r="V4"/>
      <c r="W4"/>
      <c r="X4"/>
      <c r="Y4"/>
    </row>
    <row r="5" spans="1:25" ht="18">
      <c r="A5" s="116" t="s">
        <v>79</v>
      </c>
      <c r="B5" s="120">
        <v>9855.715216210001</v>
      </c>
      <c r="C5" s="120">
        <v>9629.2560641</v>
      </c>
      <c r="D5" s="120">
        <v>9108.358148270001</v>
      </c>
      <c r="E5" s="120">
        <f>IFERROR(C5/B5*100-100,0)</f>
        <v>-2.2977444776157654</v>
      </c>
      <c r="F5" s="120">
        <f>IFERROR(D5/C5*100-100,0)</f>
        <v>-5.4095343644668645</v>
      </c>
      <c r="G5" s="120">
        <v>14193.512667280003</v>
      </c>
      <c r="H5" s="120">
        <v>13656.447265769999</v>
      </c>
      <c r="I5" s="120">
        <v>11994.732215299999</v>
      </c>
      <c r="J5" s="120">
        <f>IFERROR(H5/G5*100-100,0)</f>
        <v>-3.7838793968746671</v>
      </c>
      <c r="K5" s="120">
        <f>IFERROR(I5/H5*100-100,0)</f>
        <v>-12.16798936158969</v>
      </c>
      <c r="L5" s="153">
        <v>12446.446971040001</v>
      </c>
      <c r="M5" s="153">
        <v>11158.41867458</v>
      </c>
      <c r="N5" s="153">
        <v>8241.7999999999993</v>
      </c>
      <c r="O5" s="120">
        <f t="shared" ref="O5:O22" si="0">IFERROR(M5/L5*100-100,0)</f>
        <v>-10.348562119430099</v>
      </c>
      <c r="P5" s="120">
        <f t="shared" ref="P5:P22" si="1">IFERROR(N5/M5*100-100,0)</f>
        <v>-26.138279622222385</v>
      </c>
      <c r="Q5" s="120">
        <v>3890.7800000000011</v>
      </c>
      <c r="R5" s="152">
        <v>3340.41</v>
      </c>
      <c r="S5" s="152">
        <v>2443.8274315600002</v>
      </c>
      <c r="T5" s="120">
        <f t="shared" ref="T5:T22" si="2">IFERROR(R5/Q5*100-100,0)</f>
        <v>-14.145492677560824</v>
      </c>
      <c r="U5" s="120">
        <f t="shared" ref="U5:U23" si="3">IFERROR(S5/R5*100-100,0)</f>
        <v>-26.840494682988009</v>
      </c>
    </row>
    <row r="6" spans="1:25" ht="18">
      <c r="A6" s="116" t="s">
        <v>80</v>
      </c>
      <c r="B6" s="120">
        <v>3252.7920034000003</v>
      </c>
      <c r="C6" s="120">
        <v>3001.9709193599997</v>
      </c>
      <c r="D6" s="120">
        <v>2641.0462796400002</v>
      </c>
      <c r="E6" s="120">
        <f t="shared" ref="E6:E23" si="4">IFERROR(C6/B6*100-100,0)</f>
        <v>-7.7109475114863812</v>
      </c>
      <c r="F6" s="120">
        <f t="shared" ref="F6:F23" si="5">IFERROR(D6/C6*100-100,0)</f>
        <v>-12.022922587036462</v>
      </c>
      <c r="G6" s="120">
        <v>3127.4900541900001</v>
      </c>
      <c r="H6" s="120">
        <v>3837.7047557199999</v>
      </c>
      <c r="I6" s="120">
        <v>3470.1590139199998</v>
      </c>
      <c r="J6" s="120">
        <f t="shared" ref="J6:J23" si="6">IFERROR(H6/G6*100-100,0)</f>
        <v>22.708775702691739</v>
      </c>
      <c r="K6" s="120">
        <f t="shared" ref="K6:K23" si="7">IFERROR(I6/H6*100-100,0)</f>
        <v>-9.5772281922464941</v>
      </c>
      <c r="L6" s="153">
        <v>7271.709749489999</v>
      </c>
      <c r="M6" s="153">
        <v>7737.183109300001</v>
      </c>
      <c r="N6" s="153">
        <v>6977.7</v>
      </c>
      <c r="O6" s="120">
        <f t="shared" si="0"/>
        <v>6.4011542793308962</v>
      </c>
      <c r="P6" s="120">
        <f t="shared" si="1"/>
        <v>-9.8160157071520189</v>
      </c>
      <c r="Q6" s="120">
        <v>2294.5500000000002</v>
      </c>
      <c r="R6" s="152">
        <v>2158.9499999999998</v>
      </c>
      <c r="S6" s="152">
        <v>1891.67999287</v>
      </c>
      <c r="T6" s="120">
        <f t="shared" si="2"/>
        <v>-5.9096554880041907</v>
      </c>
      <c r="U6" s="120">
        <f t="shared" si="3"/>
        <v>-12.379629316565925</v>
      </c>
    </row>
    <row r="7" spans="1:25" ht="18">
      <c r="A7" s="116" t="s">
        <v>81</v>
      </c>
      <c r="B7" s="120">
        <v>2182.8777677099997</v>
      </c>
      <c r="C7" s="120">
        <v>2270.57582417</v>
      </c>
      <c r="D7" s="120">
        <v>1603.2757480299999</v>
      </c>
      <c r="E7" s="120">
        <f t="shared" si="4"/>
        <v>4.0175431605591996</v>
      </c>
      <c r="F7" s="120">
        <f t="shared" si="5"/>
        <v>-29.38902409849841</v>
      </c>
      <c r="G7" s="120">
        <v>21.882055459999997</v>
      </c>
      <c r="H7" s="120">
        <v>34.640505789999999</v>
      </c>
      <c r="I7" s="120">
        <v>28.955125649999999</v>
      </c>
      <c r="J7" s="120">
        <f t="shared" si="6"/>
        <v>58.305538770442382</v>
      </c>
      <c r="K7" s="120">
        <f t="shared" si="7"/>
        <v>-16.412520574804219</v>
      </c>
      <c r="L7" s="153">
        <v>1574.2325108200002</v>
      </c>
      <c r="M7" s="153">
        <v>1543.4930161500001</v>
      </c>
      <c r="N7" s="153">
        <v>1664.9899999999998</v>
      </c>
      <c r="O7" s="120">
        <f t="shared" si="0"/>
        <v>-1.9526654708705138</v>
      </c>
      <c r="P7" s="120">
        <f t="shared" si="1"/>
        <v>7.871560323159386</v>
      </c>
      <c r="Q7" s="120">
        <v>51.599999999999994</v>
      </c>
      <c r="R7" s="152">
        <v>65.89</v>
      </c>
      <c r="S7" s="152">
        <v>14.608342519999999</v>
      </c>
      <c r="T7" s="120">
        <f t="shared" si="2"/>
        <v>27.693798449612416</v>
      </c>
      <c r="U7" s="120">
        <f t="shared" si="3"/>
        <v>-77.82919635756565</v>
      </c>
    </row>
    <row r="8" spans="1:25" ht="18">
      <c r="A8" s="116" t="s">
        <v>82</v>
      </c>
      <c r="B8" s="120">
        <v>10.88126316</v>
      </c>
      <c r="C8" s="120">
        <v>5.7422694199999995</v>
      </c>
      <c r="D8" s="120">
        <v>1</v>
      </c>
      <c r="E8" s="120">
        <f t="shared" si="4"/>
        <v>-47.227915219357676</v>
      </c>
      <c r="F8" s="120">
        <f t="shared" si="5"/>
        <v>-82.585282457889264</v>
      </c>
      <c r="G8" s="120">
        <v>56.828647220000008</v>
      </c>
      <c r="H8" s="120">
        <v>59.526353290000003</v>
      </c>
      <c r="I8" s="120">
        <v>57.788888530000001</v>
      </c>
      <c r="J8" s="120">
        <f t="shared" si="6"/>
        <v>4.7470883119149505</v>
      </c>
      <c r="K8" s="120">
        <f t="shared" si="7"/>
        <v>-2.9188160604017384</v>
      </c>
      <c r="L8" s="153">
        <v>101.87155883999998</v>
      </c>
      <c r="M8" s="153">
        <v>38.99180106</v>
      </c>
      <c r="N8" s="153">
        <v>59.28</v>
      </c>
      <c r="O8" s="120">
        <f t="shared" si="0"/>
        <v>-61.724546572178468</v>
      </c>
      <c r="P8" s="120">
        <f t="shared" si="1"/>
        <v>52.031961562331588</v>
      </c>
      <c r="Q8" s="120">
        <v>3.3</v>
      </c>
      <c r="R8" s="152">
        <v>12.45</v>
      </c>
      <c r="S8" s="152">
        <v>1.3403531100000001</v>
      </c>
      <c r="T8" s="120">
        <f t="shared" si="2"/>
        <v>277.27272727272731</v>
      </c>
      <c r="U8" s="120">
        <f t="shared" si="3"/>
        <v>-89.234111566265057</v>
      </c>
    </row>
    <row r="9" spans="1:25" ht="18">
      <c r="A9" s="116" t="s">
        <v>83</v>
      </c>
      <c r="B9" s="120">
        <v>983.84254164000004</v>
      </c>
      <c r="C9" s="120">
        <v>1870.1966204099999</v>
      </c>
      <c r="D9" s="120">
        <v>1879.5837270300003</v>
      </c>
      <c r="E9" s="120">
        <f t="shared" si="4"/>
        <v>90.091050270351872</v>
      </c>
      <c r="F9" s="120">
        <f t="shared" si="5"/>
        <v>0.50193153583725802</v>
      </c>
      <c r="G9" s="120">
        <v>17.662750550000002</v>
      </c>
      <c r="H9" s="120">
        <v>12.071783330000002</v>
      </c>
      <c r="I9" s="120">
        <v>11.14110037</v>
      </c>
      <c r="J9" s="120">
        <f t="shared" si="6"/>
        <v>-31.654000910973622</v>
      </c>
      <c r="K9" s="120">
        <f t="shared" si="7"/>
        <v>-7.7095730975151753</v>
      </c>
      <c r="L9" s="153">
        <v>420.14747793000004</v>
      </c>
      <c r="M9" s="153">
        <v>612.1660058199999</v>
      </c>
      <c r="N9" s="153">
        <v>348.42</v>
      </c>
      <c r="O9" s="120">
        <f t="shared" si="0"/>
        <v>45.702649183102238</v>
      </c>
      <c r="P9" s="120">
        <f t="shared" si="1"/>
        <v>-43.084065974344753</v>
      </c>
      <c r="Q9" s="120">
        <v>2.2399999999999998</v>
      </c>
      <c r="R9" s="152">
        <v>3.3099999999999996</v>
      </c>
      <c r="S9" s="152">
        <v>1.5355675099999999</v>
      </c>
      <c r="T9" s="120">
        <f t="shared" si="2"/>
        <v>47.767857142857139</v>
      </c>
      <c r="U9" s="120">
        <f t="shared" si="3"/>
        <v>-53.608232326283982</v>
      </c>
    </row>
    <row r="10" spans="1:25" ht="18">
      <c r="A10" s="116" t="s">
        <v>84</v>
      </c>
      <c r="B10" s="120">
        <v>1914.3099429900001</v>
      </c>
      <c r="C10" s="120">
        <v>1716.0423558499999</v>
      </c>
      <c r="D10" s="120">
        <v>2233.0072838699998</v>
      </c>
      <c r="E10" s="120">
        <f t="shared" si="4"/>
        <v>-10.357130926788273</v>
      </c>
      <c r="F10" s="120">
        <f t="shared" si="5"/>
        <v>30.125417723966024</v>
      </c>
      <c r="G10" s="120">
        <v>2160.0754407700001</v>
      </c>
      <c r="H10" s="120">
        <v>1973.6665092600001</v>
      </c>
      <c r="I10" s="120">
        <v>1896.8219720700001</v>
      </c>
      <c r="J10" s="120">
        <f t="shared" si="6"/>
        <v>-8.6297417206665301</v>
      </c>
      <c r="K10" s="120">
        <f t="shared" si="7"/>
        <v>-3.8934914702895611</v>
      </c>
      <c r="L10" s="153">
        <v>1451.4647328700003</v>
      </c>
      <c r="M10" s="153">
        <v>1361.75755424</v>
      </c>
      <c r="N10" s="153">
        <v>1703.6100000000001</v>
      </c>
      <c r="O10" s="120">
        <f t="shared" si="0"/>
        <v>-6.1804587185953324</v>
      </c>
      <c r="P10" s="120">
        <f t="shared" si="1"/>
        <v>25.10376716439724</v>
      </c>
      <c r="Q10" s="120">
        <v>464.40999999999991</v>
      </c>
      <c r="R10" s="152">
        <v>390.10999999999996</v>
      </c>
      <c r="S10" s="152">
        <v>679.23065821</v>
      </c>
      <c r="T10" s="120">
        <f t="shared" si="2"/>
        <v>-15.998794168945537</v>
      </c>
      <c r="U10" s="120">
        <f t="shared" si="3"/>
        <v>74.112598551690553</v>
      </c>
    </row>
    <row r="11" spans="1:25" ht="18">
      <c r="A11" s="116" t="s">
        <v>85</v>
      </c>
      <c r="B11" s="120">
        <v>773.40604227000006</v>
      </c>
      <c r="C11" s="120">
        <v>751.19731088999993</v>
      </c>
      <c r="D11" s="120">
        <v>807.09582417000013</v>
      </c>
      <c r="E11" s="120">
        <f t="shared" si="4"/>
        <v>-2.8715487294120408</v>
      </c>
      <c r="F11" s="120">
        <f t="shared" si="5"/>
        <v>7.441255775233401</v>
      </c>
      <c r="G11" s="120">
        <v>532.95328620999999</v>
      </c>
      <c r="H11" s="120">
        <v>502.91641243000004</v>
      </c>
      <c r="I11" s="120">
        <v>509.59025412</v>
      </c>
      <c r="J11" s="120">
        <f t="shared" si="6"/>
        <v>-5.6359299317960279</v>
      </c>
      <c r="K11" s="120">
        <f t="shared" si="7"/>
        <v>1.3270280159983514</v>
      </c>
      <c r="L11" s="153">
        <v>2769.7675167299999</v>
      </c>
      <c r="M11" s="153">
        <v>2985.8352979599999</v>
      </c>
      <c r="N11" s="153">
        <v>2758.8199999999997</v>
      </c>
      <c r="O11" s="120">
        <f t="shared" si="0"/>
        <v>7.8009356353882993</v>
      </c>
      <c r="P11" s="120">
        <f t="shared" si="1"/>
        <v>-7.6030750294600296</v>
      </c>
      <c r="Q11" s="120">
        <v>469.07</v>
      </c>
      <c r="R11" s="152">
        <v>494.17</v>
      </c>
      <c r="S11" s="152">
        <v>498.23518305999988</v>
      </c>
      <c r="T11" s="120">
        <f t="shared" si="2"/>
        <v>5.3510137079753548</v>
      </c>
      <c r="U11" s="120">
        <f t="shared" si="3"/>
        <v>0.82262845984173794</v>
      </c>
    </row>
    <row r="12" spans="1:25" ht="18">
      <c r="A12" s="116" t="s">
        <v>86</v>
      </c>
      <c r="B12" s="120">
        <v>539.64423539999996</v>
      </c>
      <c r="C12" s="120">
        <v>701.32885224000006</v>
      </c>
      <c r="D12" s="120">
        <v>568.08407713999998</v>
      </c>
      <c r="E12" s="120">
        <f t="shared" si="4"/>
        <v>29.961334937665896</v>
      </c>
      <c r="F12" s="120">
        <f t="shared" si="5"/>
        <v>-18.998901111001587</v>
      </c>
      <c r="G12" s="120">
        <v>472.53241345000004</v>
      </c>
      <c r="H12" s="120">
        <v>640.26822012999992</v>
      </c>
      <c r="I12" s="120">
        <v>593.45784364999997</v>
      </c>
      <c r="J12" s="120">
        <f t="shared" si="6"/>
        <v>35.497206520785795</v>
      </c>
      <c r="K12" s="120">
        <f t="shared" si="7"/>
        <v>-7.3110573050924899</v>
      </c>
      <c r="L12" s="153">
        <v>3452.48796545</v>
      </c>
      <c r="M12" s="153">
        <v>3827.4949139199998</v>
      </c>
      <c r="N12" s="153">
        <v>4606.7300000000005</v>
      </c>
      <c r="O12" s="120">
        <f t="shared" si="0"/>
        <v>10.861933545396766</v>
      </c>
      <c r="P12" s="120">
        <f t="shared" si="1"/>
        <v>20.358879726947364</v>
      </c>
      <c r="Q12" s="120">
        <v>127.92999999999999</v>
      </c>
      <c r="R12" s="152">
        <v>153.07000000000002</v>
      </c>
      <c r="S12" s="152">
        <v>92.315742999999998</v>
      </c>
      <c r="T12" s="120">
        <f t="shared" si="2"/>
        <v>19.651371843977202</v>
      </c>
      <c r="U12" s="120">
        <f t="shared" si="3"/>
        <v>-39.690505651009353</v>
      </c>
    </row>
    <row r="13" spans="1:25" ht="18">
      <c r="A13" s="116" t="s">
        <v>193</v>
      </c>
      <c r="B13" s="120">
        <v>1412.58078419</v>
      </c>
      <c r="C13" s="120">
        <v>1838.8417528799998</v>
      </c>
      <c r="D13" s="120">
        <v>2197.4536578399998</v>
      </c>
      <c r="E13" s="120">
        <f t="shared" si="4"/>
        <v>30.17604185621326</v>
      </c>
      <c r="F13" s="120">
        <f t="shared" si="5"/>
        <v>19.502053637749995</v>
      </c>
      <c r="G13" s="120">
        <v>2294.3146802199999</v>
      </c>
      <c r="H13" s="120">
        <v>3059.1042182199999</v>
      </c>
      <c r="I13" s="120">
        <v>2610.9574435</v>
      </c>
      <c r="J13" s="120">
        <f t="shared" si="6"/>
        <v>33.334116919247748</v>
      </c>
      <c r="K13" s="120">
        <f t="shared" si="7"/>
        <v>-14.649607948981966</v>
      </c>
      <c r="L13" s="153">
        <v>6771.3756548800002</v>
      </c>
      <c r="M13" s="153">
        <v>3663.9097423700005</v>
      </c>
      <c r="N13" s="153">
        <v>5085.28</v>
      </c>
      <c r="O13" s="120">
        <f t="shared" si="0"/>
        <v>-45.891205434312432</v>
      </c>
      <c r="P13" s="120">
        <f t="shared" si="1"/>
        <v>38.793812008878405</v>
      </c>
      <c r="Q13" s="120">
        <v>365.21999999999997</v>
      </c>
      <c r="R13" s="152">
        <v>321.14000000000004</v>
      </c>
      <c r="S13" s="152">
        <v>295.27971606</v>
      </c>
      <c r="T13" s="120">
        <f t="shared" si="2"/>
        <v>-12.069437599255224</v>
      </c>
      <c r="U13" s="120">
        <f t="shared" si="3"/>
        <v>-8.0526511614872049</v>
      </c>
    </row>
    <row r="14" spans="1:25" ht="18">
      <c r="A14" s="116" t="s">
        <v>87</v>
      </c>
      <c r="B14" s="120">
        <v>1049.69407987</v>
      </c>
      <c r="C14" s="120">
        <v>1134.1698078899999</v>
      </c>
      <c r="D14" s="120">
        <v>1348.3784709000001</v>
      </c>
      <c r="E14" s="120">
        <f t="shared" si="4"/>
        <v>8.0476521340828953</v>
      </c>
      <c r="F14" s="120">
        <f t="shared" si="5"/>
        <v>18.886824664157857</v>
      </c>
      <c r="G14" s="120">
        <v>1565.0739062400003</v>
      </c>
      <c r="H14" s="120">
        <v>1909.4541820099998</v>
      </c>
      <c r="I14" s="120">
        <v>1920.74301915</v>
      </c>
      <c r="J14" s="120">
        <f t="shared" si="6"/>
        <v>22.004090311450739</v>
      </c>
      <c r="K14" s="120">
        <f t="shared" si="7"/>
        <v>0.59120754225780558</v>
      </c>
      <c r="L14" s="153">
        <v>19863.89693141</v>
      </c>
      <c r="M14" s="153">
        <v>21127.47927407</v>
      </c>
      <c r="N14" s="153">
        <v>19280.870000000003</v>
      </c>
      <c r="O14" s="120">
        <f t="shared" si="0"/>
        <v>6.3612006597856663</v>
      </c>
      <c r="P14" s="120">
        <f t="shared" si="1"/>
        <v>-8.7403198938945934</v>
      </c>
      <c r="Q14" s="120">
        <v>10173.370000000001</v>
      </c>
      <c r="R14" s="152">
        <v>8790.619999999999</v>
      </c>
      <c r="S14" s="152">
        <v>7545.2414058700015</v>
      </c>
      <c r="T14" s="120">
        <f t="shared" si="2"/>
        <v>-13.591857958572248</v>
      </c>
      <c r="U14" s="120">
        <f t="shared" si="3"/>
        <v>-14.167130351784024</v>
      </c>
    </row>
    <row r="15" spans="1:25" ht="18">
      <c r="A15" s="116" t="s">
        <v>88</v>
      </c>
      <c r="B15" s="120">
        <v>11770.467157899999</v>
      </c>
      <c r="C15" s="120">
        <v>10840.01723584</v>
      </c>
      <c r="D15" s="120">
        <v>10579.472893360002</v>
      </c>
      <c r="E15" s="120">
        <f t="shared" si="4"/>
        <v>-7.9049532153488826</v>
      </c>
      <c r="F15" s="120">
        <f t="shared" si="5"/>
        <v>-2.4035417731492998</v>
      </c>
      <c r="G15" s="120">
        <v>9439.3964676100004</v>
      </c>
      <c r="H15" s="120">
        <v>9778.8473895099996</v>
      </c>
      <c r="I15" s="120">
        <v>9126.7659245800005</v>
      </c>
      <c r="J15" s="120">
        <f t="shared" si="6"/>
        <v>3.5961083218061418</v>
      </c>
      <c r="K15" s="120">
        <f t="shared" si="7"/>
        <v>-6.6682855244218473</v>
      </c>
      <c r="L15" s="153">
        <v>27150.15854448</v>
      </c>
      <c r="M15" s="153">
        <v>30424.972115639997</v>
      </c>
      <c r="N15" s="153">
        <v>29438.43</v>
      </c>
      <c r="O15" s="120">
        <f t="shared" si="0"/>
        <v>12.06185800276225</v>
      </c>
      <c r="P15" s="120">
        <f t="shared" si="1"/>
        <v>-3.2425407388717531</v>
      </c>
      <c r="Q15" s="120">
        <v>4546.0599999999995</v>
      </c>
      <c r="R15" s="152">
        <v>4197.24</v>
      </c>
      <c r="S15" s="152">
        <v>3713.10997881</v>
      </c>
      <c r="T15" s="120">
        <f t="shared" si="2"/>
        <v>-7.6730179540085146</v>
      </c>
      <c r="U15" s="120">
        <f t="shared" si="3"/>
        <v>-11.534485070903727</v>
      </c>
    </row>
    <row r="16" spans="1:25" ht="18">
      <c r="A16" s="116" t="s">
        <v>89</v>
      </c>
      <c r="B16" s="120">
        <v>4749.1398064799996</v>
      </c>
      <c r="C16" s="120">
        <v>4686.7138449900003</v>
      </c>
      <c r="D16" s="120">
        <v>4462.2725622799999</v>
      </c>
      <c r="E16" s="120">
        <f t="shared" si="4"/>
        <v>-1.314468809800502</v>
      </c>
      <c r="F16" s="120">
        <f t="shared" si="5"/>
        <v>-4.7888838562209912</v>
      </c>
      <c r="G16" s="120">
        <v>3104.8462388899998</v>
      </c>
      <c r="H16" s="120">
        <v>3688.2049971700003</v>
      </c>
      <c r="I16" s="120">
        <v>3604.1068356699998</v>
      </c>
      <c r="J16" s="120">
        <f t="shared" si="6"/>
        <v>18.788652106925412</v>
      </c>
      <c r="K16" s="120">
        <f t="shared" si="7"/>
        <v>-2.2801921683998074</v>
      </c>
      <c r="L16" s="153">
        <v>1234.0229496000002</v>
      </c>
      <c r="M16" s="153">
        <v>1052.9739630899999</v>
      </c>
      <c r="N16" s="153">
        <v>846.79</v>
      </c>
      <c r="O16" s="120">
        <f t="shared" si="0"/>
        <v>-14.671444041513666</v>
      </c>
      <c r="P16" s="120">
        <f t="shared" si="1"/>
        <v>-19.581107445899576</v>
      </c>
      <c r="Q16" s="120">
        <v>250.01</v>
      </c>
      <c r="R16" s="152">
        <v>170.71000000000004</v>
      </c>
      <c r="S16" s="152">
        <v>207.15029809000001</v>
      </c>
      <c r="T16" s="120">
        <f t="shared" si="2"/>
        <v>-31.718731250749954</v>
      </c>
      <c r="U16" s="120">
        <f t="shared" si="3"/>
        <v>21.346317198758101</v>
      </c>
    </row>
    <row r="17" spans="1:25" ht="18">
      <c r="A17" s="116" t="s">
        <v>90</v>
      </c>
      <c r="B17" s="120">
        <v>233.67969395</v>
      </c>
      <c r="C17" s="120">
        <v>223.26681443000001</v>
      </c>
      <c r="D17" s="120">
        <v>178.08322858</v>
      </c>
      <c r="E17" s="120">
        <f t="shared" si="4"/>
        <v>-4.4560480818791319</v>
      </c>
      <c r="F17" s="120">
        <f t="shared" si="5"/>
        <v>-20.237484001083487</v>
      </c>
      <c r="G17" s="120">
        <v>119.68139565999999</v>
      </c>
      <c r="H17" s="120">
        <v>121.00536076</v>
      </c>
      <c r="I17" s="120">
        <v>100.33020403</v>
      </c>
      <c r="J17" s="120">
        <f t="shared" si="6"/>
        <v>1.1062413608220538</v>
      </c>
      <c r="K17" s="120">
        <f t="shared" si="7"/>
        <v>-17.086149407055402</v>
      </c>
      <c r="L17" s="153">
        <v>24131.818979129999</v>
      </c>
      <c r="M17" s="153">
        <v>26129.710199109999</v>
      </c>
      <c r="N17" s="153">
        <v>34112.979999999996</v>
      </c>
      <c r="O17" s="120">
        <f t="shared" si="0"/>
        <v>8.2790742865585116</v>
      </c>
      <c r="P17" s="120">
        <f t="shared" si="1"/>
        <v>30.552462082652227</v>
      </c>
      <c r="Q17" s="120">
        <v>5040.5300000000007</v>
      </c>
      <c r="R17" s="152">
        <v>5227.3</v>
      </c>
      <c r="S17" s="152">
        <v>5050.9590033799996</v>
      </c>
      <c r="T17" s="120">
        <f t="shared" si="2"/>
        <v>3.7053643168476214</v>
      </c>
      <c r="U17" s="120">
        <f t="shared" si="3"/>
        <v>-3.3734623346660868</v>
      </c>
    </row>
    <row r="18" spans="1:25" ht="18">
      <c r="A18" s="116" t="s">
        <v>91</v>
      </c>
      <c r="B18" s="120">
        <v>16375.453313549999</v>
      </c>
      <c r="C18" s="120">
        <v>15711.462016280002</v>
      </c>
      <c r="D18" s="120">
        <v>15122.534073419998</v>
      </c>
      <c r="E18" s="120">
        <f t="shared" si="4"/>
        <v>-4.0547964355928627</v>
      </c>
      <c r="F18" s="120">
        <f t="shared" si="5"/>
        <v>-3.7483968216946693</v>
      </c>
      <c r="G18" s="120">
        <v>12883.641777030001</v>
      </c>
      <c r="H18" s="120">
        <v>14817.69671552</v>
      </c>
      <c r="I18" s="120">
        <v>15051.650656689999</v>
      </c>
      <c r="J18" s="120">
        <f t="shared" si="6"/>
        <v>15.011709980466776</v>
      </c>
      <c r="K18" s="120">
        <f t="shared" si="7"/>
        <v>1.5788819656765867</v>
      </c>
      <c r="L18" s="153">
        <v>421.44931656000006</v>
      </c>
      <c r="M18" s="153">
        <v>214.07015261999999</v>
      </c>
      <c r="N18" s="153">
        <v>155.74</v>
      </c>
      <c r="O18" s="120">
        <f t="shared" si="0"/>
        <v>-49.206192961159147</v>
      </c>
      <c r="P18" s="120">
        <f t="shared" si="1"/>
        <v>-27.248148285082479</v>
      </c>
      <c r="Q18" s="120">
        <v>7.2899999999999991</v>
      </c>
      <c r="R18" s="152">
        <v>7.1000000000000005</v>
      </c>
      <c r="S18" s="152">
        <v>7.7758769200000009</v>
      </c>
      <c r="T18" s="120">
        <f t="shared" si="2"/>
        <v>-2.6063100137174047</v>
      </c>
      <c r="U18" s="120">
        <f t="shared" si="3"/>
        <v>9.5193932394366243</v>
      </c>
    </row>
    <row r="19" spans="1:25" ht="18">
      <c r="A19" s="116" t="s">
        <v>66</v>
      </c>
      <c r="B19" s="120">
        <v>1.6283954999999999</v>
      </c>
      <c r="C19" s="120">
        <v>27.048456229999999</v>
      </c>
      <c r="D19" s="120">
        <v>23.400998809999997</v>
      </c>
      <c r="E19" s="120">
        <f t="shared" si="4"/>
        <v>1561.049556449892</v>
      </c>
      <c r="F19" s="120">
        <f t="shared" si="5"/>
        <v>-13.484900539183201</v>
      </c>
      <c r="G19" s="120">
        <v>43.160574279999999</v>
      </c>
      <c r="H19" s="120">
        <v>42.494368770000001</v>
      </c>
      <c r="I19" s="120">
        <v>43.93253232</v>
      </c>
      <c r="J19" s="120">
        <f t="shared" si="6"/>
        <v>-1.5435510789964297</v>
      </c>
      <c r="K19" s="120">
        <f t="shared" si="7"/>
        <v>3.3843626617541531</v>
      </c>
      <c r="L19" s="153">
        <v>1000.2560653399999</v>
      </c>
      <c r="M19" s="153">
        <v>952.81000541999992</v>
      </c>
      <c r="N19" s="153">
        <v>1452.93</v>
      </c>
      <c r="O19" s="120">
        <f t="shared" si="0"/>
        <v>-4.7433913738750988</v>
      </c>
      <c r="P19" s="120">
        <f t="shared" si="1"/>
        <v>52.488952858922431</v>
      </c>
      <c r="Q19" s="120">
        <v>108.68999999999998</v>
      </c>
      <c r="R19" s="152">
        <v>100.50000000000001</v>
      </c>
      <c r="S19" s="152">
        <v>95.531972429999996</v>
      </c>
      <c r="T19" s="120">
        <f t="shared" si="2"/>
        <v>-7.5351918299751333</v>
      </c>
      <c r="U19" s="120">
        <f t="shared" si="3"/>
        <v>-4.9433110149253849</v>
      </c>
    </row>
    <row r="20" spans="1:25" ht="18">
      <c r="A20" s="116" t="s">
        <v>92</v>
      </c>
      <c r="B20" s="120">
        <v>543.82149619000006</v>
      </c>
      <c r="C20" s="120">
        <v>985.73018511999999</v>
      </c>
      <c r="D20" s="120">
        <v>964.00423761000002</v>
      </c>
      <c r="E20" s="120">
        <f t="shared" si="4"/>
        <v>81.259878843701699</v>
      </c>
      <c r="F20" s="120">
        <f t="shared" si="5"/>
        <v>-2.2040460805565374</v>
      </c>
      <c r="G20" s="120">
        <v>275.03353048000002</v>
      </c>
      <c r="H20" s="120">
        <v>461.39725562000001</v>
      </c>
      <c r="I20" s="120">
        <v>489.61668734</v>
      </c>
      <c r="J20" s="120">
        <f t="shared" si="6"/>
        <v>67.760365368815286</v>
      </c>
      <c r="K20" s="120">
        <f t="shared" si="7"/>
        <v>6.1160813975974548</v>
      </c>
      <c r="L20" s="153">
        <v>1813.0029933800001</v>
      </c>
      <c r="M20" s="153">
        <v>2257.00052155</v>
      </c>
      <c r="N20" s="153">
        <v>2219.13</v>
      </c>
      <c r="O20" s="120">
        <f t="shared" si="0"/>
        <v>24.489619145208948</v>
      </c>
      <c r="P20" s="120">
        <f t="shared" si="1"/>
        <v>-1.6779137261338377</v>
      </c>
      <c r="Q20" s="120">
        <v>266.26</v>
      </c>
      <c r="R20" s="152">
        <v>297.84999999999997</v>
      </c>
      <c r="S20" s="152">
        <v>285.70756110000002</v>
      </c>
      <c r="T20" s="120">
        <f t="shared" si="2"/>
        <v>11.864343123262969</v>
      </c>
      <c r="U20" s="120">
        <f t="shared" si="3"/>
        <v>-4.0766959543394137</v>
      </c>
    </row>
    <row r="21" spans="1:25" ht="18">
      <c r="A21" s="117" t="s">
        <v>192</v>
      </c>
      <c r="B21" s="120">
        <v>212.60472583999999</v>
      </c>
      <c r="C21" s="120">
        <v>203.97033854000003</v>
      </c>
      <c r="D21" s="120">
        <v>176.67723595999999</v>
      </c>
      <c r="E21" s="120">
        <f t="shared" si="4"/>
        <v>-4.0612395918696222</v>
      </c>
      <c r="F21" s="120">
        <f t="shared" si="5"/>
        <v>-13.380917429152404</v>
      </c>
      <c r="G21" s="120">
        <v>289.51029821000003</v>
      </c>
      <c r="H21" s="120">
        <v>843.54661983000005</v>
      </c>
      <c r="I21" s="120">
        <v>396.72608716999997</v>
      </c>
      <c r="J21" s="120">
        <f t="shared" si="6"/>
        <v>191.37016024836623</v>
      </c>
      <c r="K21" s="120">
        <f t="shared" si="7"/>
        <v>-52.969275456292841</v>
      </c>
      <c r="L21" s="153">
        <v>1447.9554465200001</v>
      </c>
      <c r="M21" s="153">
        <v>1185.34565342</v>
      </c>
      <c r="N21" s="153">
        <v>1659.99</v>
      </c>
      <c r="O21" s="120">
        <f t="shared" si="0"/>
        <v>-18.136593479526837</v>
      </c>
      <c r="P21" s="120">
        <f t="shared" si="1"/>
        <v>40.042695159048321</v>
      </c>
      <c r="Q21" s="120">
        <v>1.35</v>
      </c>
      <c r="R21" s="152">
        <v>8.86</v>
      </c>
      <c r="S21" s="152">
        <v>41.824699840000001</v>
      </c>
      <c r="T21" s="120">
        <f t="shared" si="2"/>
        <v>556.29629629629619</v>
      </c>
      <c r="U21" s="120">
        <f t="shared" si="3"/>
        <v>372.06207494356664</v>
      </c>
    </row>
    <row r="22" spans="1:25" ht="18">
      <c r="A22" s="116" t="s">
        <v>93</v>
      </c>
      <c r="B22" s="120">
        <v>1572.2994640499999</v>
      </c>
      <c r="C22" s="120">
        <v>1304.2485011200001</v>
      </c>
      <c r="D22" s="120">
        <v>1274.6439417399999</v>
      </c>
      <c r="E22" s="120">
        <f t="shared" si="4"/>
        <v>-17.048340284969754</v>
      </c>
      <c r="F22" s="120">
        <f t="shared" si="5"/>
        <v>-2.2698557333650626</v>
      </c>
      <c r="G22" s="120">
        <v>7967.9712008500001</v>
      </c>
      <c r="H22" s="120">
        <v>9188.1783077399996</v>
      </c>
      <c r="I22" s="120">
        <v>9064.2389844200006</v>
      </c>
      <c r="J22" s="120">
        <f t="shared" si="6"/>
        <v>15.313899562787455</v>
      </c>
      <c r="K22" s="120">
        <f t="shared" si="7"/>
        <v>-1.3488998490113602</v>
      </c>
      <c r="L22" s="153">
        <v>2881.6591965699999</v>
      </c>
      <c r="M22" s="153">
        <v>3844.8791657199999</v>
      </c>
      <c r="N22" s="153">
        <v>2241.52</v>
      </c>
      <c r="O22" s="120">
        <f t="shared" si="0"/>
        <v>33.425880836169256</v>
      </c>
      <c r="P22" s="120">
        <f t="shared" si="1"/>
        <v>-41.701158778022396</v>
      </c>
      <c r="Q22" s="120">
        <v>268.89999999999998</v>
      </c>
      <c r="R22" s="152">
        <v>285.82</v>
      </c>
      <c r="S22" s="152">
        <v>297.63371940999997</v>
      </c>
      <c r="T22" s="120">
        <f t="shared" si="2"/>
        <v>6.2923019709929235</v>
      </c>
      <c r="U22" s="120">
        <f t="shared" si="3"/>
        <v>4.1332724826814058</v>
      </c>
    </row>
    <row r="23" spans="1:25" s="18" customFormat="1" ht="17.25">
      <c r="A23" s="118" t="s">
        <v>34</v>
      </c>
      <c r="B23" s="121">
        <f>SUM(B5:B22)</f>
        <v>57434.837930300004</v>
      </c>
      <c r="C23" s="121">
        <f t="shared" ref="C23:D23" si="8">SUM(C5:C22)</f>
        <v>56901.77916975999</v>
      </c>
      <c r="D23" s="121">
        <f t="shared" si="8"/>
        <v>55168.372388650008</v>
      </c>
      <c r="E23" s="120">
        <f t="shared" si="4"/>
        <v>-0.92811049834755011</v>
      </c>
      <c r="F23" s="120">
        <f t="shared" si="5"/>
        <v>-3.046313852399166</v>
      </c>
      <c r="G23" s="121">
        <f>SUM(G5:G22)</f>
        <v>58565.567384600006</v>
      </c>
      <c r="H23" s="121">
        <f t="shared" ref="H23:I23" si="9">SUM(H5:H22)</f>
        <v>64627.171220870005</v>
      </c>
      <c r="I23" s="121">
        <f t="shared" si="9"/>
        <v>60971.714788479992</v>
      </c>
      <c r="J23" s="122">
        <f t="shared" si="6"/>
        <v>10.350115446612946</v>
      </c>
      <c r="K23" s="122">
        <f t="shared" si="7"/>
        <v>-5.6562222411021423</v>
      </c>
      <c r="L23" s="121">
        <f>SUM(L5:L22)</f>
        <v>116203.72456104</v>
      </c>
      <c r="M23" s="121">
        <f>SUM(M5:M22)</f>
        <v>120118.49116604001</v>
      </c>
      <c r="N23" s="121">
        <f>SUM(N5:N22)</f>
        <v>122855.01</v>
      </c>
      <c r="O23" s="121">
        <f>IFERROR(M23/L23*100-100,0)</f>
        <v>3.3688822107794465</v>
      </c>
      <c r="P23" s="121">
        <f>IFERROR(N23/M23*100-100,0)</f>
        <v>2.2781828238062758</v>
      </c>
      <c r="Q23" s="121">
        <f>SUM(Q5:Q22)</f>
        <v>28331.559999999998</v>
      </c>
      <c r="R23" s="121">
        <f>SUM(R5:R22)</f>
        <v>26025.499999999996</v>
      </c>
      <c r="S23" s="121">
        <f>SUM(S5:S22)</f>
        <v>23162.987503750002</v>
      </c>
      <c r="T23" s="121">
        <f>IFERROR(R23/Q23*100-100,0)</f>
        <v>-8.1395447338586422</v>
      </c>
      <c r="U23" s="120">
        <f t="shared" si="3"/>
        <v>-10.998876087875331</v>
      </c>
      <c r="V23"/>
      <c r="W23"/>
      <c r="X23"/>
      <c r="Y23"/>
    </row>
    <row r="24" spans="1:25" ht="17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121"/>
    </row>
    <row r="25" spans="1:25" ht="16.5">
      <c r="A25" s="595" t="s">
        <v>78</v>
      </c>
      <c r="B25" s="593" t="s">
        <v>107</v>
      </c>
      <c r="C25" s="593"/>
      <c r="D25" s="593"/>
      <c r="E25" s="593"/>
      <c r="F25" s="593"/>
      <c r="G25" s="593" t="s">
        <v>119</v>
      </c>
      <c r="H25" s="593"/>
      <c r="I25" s="593"/>
      <c r="J25" s="593"/>
      <c r="K25" s="593"/>
      <c r="L25" s="593" t="s">
        <v>120</v>
      </c>
      <c r="M25" s="593"/>
      <c r="N25" s="593"/>
      <c r="O25" s="593"/>
      <c r="P25" s="593"/>
      <c r="Q25" s="593" t="s">
        <v>34</v>
      </c>
      <c r="R25" s="593"/>
      <c r="S25" s="593"/>
      <c r="T25" s="593"/>
      <c r="U25" s="593"/>
    </row>
    <row r="26" spans="1:25" s="18" customFormat="1" ht="31.5">
      <c r="A26" s="596"/>
      <c r="B26" s="123" t="s">
        <v>504</v>
      </c>
      <c r="C26" s="123" t="s">
        <v>505</v>
      </c>
      <c r="D26" s="123" t="s">
        <v>506</v>
      </c>
      <c r="E26" s="115" t="s">
        <v>96</v>
      </c>
      <c r="F26" s="115" t="s">
        <v>8</v>
      </c>
      <c r="G26" s="123" t="s">
        <v>504</v>
      </c>
      <c r="H26" s="123" t="s">
        <v>505</v>
      </c>
      <c r="I26" s="123" t="s">
        <v>506</v>
      </c>
      <c r="J26" s="115" t="s">
        <v>96</v>
      </c>
      <c r="K26" s="115" t="s">
        <v>8</v>
      </c>
      <c r="L26" s="123" t="s">
        <v>504</v>
      </c>
      <c r="M26" s="123" t="s">
        <v>505</v>
      </c>
      <c r="N26" s="123" t="s">
        <v>506</v>
      </c>
      <c r="O26" s="115" t="s">
        <v>96</v>
      </c>
      <c r="P26" s="115" t="s">
        <v>8</v>
      </c>
      <c r="Q26" s="123" t="s">
        <v>504</v>
      </c>
      <c r="R26" s="123" t="s">
        <v>505</v>
      </c>
      <c r="S26" s="123" t="s">
        <v>506</v>
      </c>
      <c r="T26" s="115" t="s">
        <v>96</v>
      </c>
      <c r="U26" s="115" t="s">
        <v>8</v>
      </c>
      <c r="V26"/>
      <c r="W26"/>
      <c r="X26"/>
      <c r="Y26"/>
    </row>
    <row r="27" spans="1:25" ht="18">
      <c r="A27" s="116" t="s">
        <v>79</v>
      </c>
      <c r="B27" s="163">
        <v>10602.361196420001</v>
      </c>
      <c r="C27" s="163">
        <v>10184.983</v>
      </c>
      <c r="D27" s="232">
        <v>7821.4164058100005</v>
      </c>
      <c r="E27" s="120">
        <f t="shared" ref="E27:E44" si="10">IFERROR(C27/B27*100-100,0)</f>
        <v>-3.9366532481550678</v>
      </c>
      <c r="F27" s="120">
        <f t="shared" ref="F27:F44" si="11">IFERROR(D27/C27*100-100,0)</f>
        <v>-23.206387229021388</v>
      </c>
      <c r="G27" s="120">
        <v>848.38655464999999</v>
      </c>
      <c r="H27" s="120">
        <v>925.22494457000005</v>
      </c>
      <c r="I27" s="231">
        <v>876.79674780000005</v>
      </c>
      <c r="J27" s="120">
        <f>IFERROR(H27/G27*100-100,0)</f>
        <v>9.0570023179704435</v>
      </c>
      <c r="K27" s="120">
        <f>IFERROR(I27/H27*100-100,0)</f>
        <v>-5.2342078598526314</v>
      </c>
      <c r="L27" s="120">
        <v>2681.2771175799999</v>
      </c>
      <c r="M27" s="120">
        <v>2870.4754204600004</v>
      </c>
      <c r="N27" s="151">
        <v>2420.3824793599997</v>
      </c>
      <c r="O27" s="120">
        <f t="shared" ref="O27:O44" si="12">IFERROR(M27/L27*100-100,0)</f>
        <v>7.0562755949210612</v>
      </c>
      <c r="P27" s="120">
        <f t="shared" ref="P27:P44" si="13">IFERROR(N27/M27*100-100,0)</f>
        <v>-15.680083441643689</v>
      </c>
      <c r="Q27" s="120">
        <f>B5+G5+L5+Q5+B27+G27+L27</f>
        <v>54518.479723180011</v>
      </c>
      <c r="R27" s="120">
        <f t="shared" ref="R27:S42" si="14">C5+H5+M5+R5+C27+H27+M27</f>
        <v>51765.21536948</v>
      </c>
      <c r="S27" s="120">
        <f t="shared" si="14"/>
        <v>42907.313428100002</v>
      </c>
      <c r="T27" s="120">
        <f t="shared" ref="T27:U44" si="15">IFERROR(R27/Q27*100-100,0)</f>
        <v>-5.0501488076700412</v>
      </c>
      <c r="U27" s="120">
        <f t="shared" si="15"/>
        <v>-17.111687603646061</v>
      </c>
      <c r="W27" s="43"/>
    </row>
    <row r="28" spans="1:25" ht="18">
      <c r="A28" s="116" t="s">
        <v>80</v>
      </c>
      <c r="B28" s="163">
        <v>2851.3015460299998</v>
      </c>
      <c r="C28" s="163">
        <v>3185.1460000000002</v>
      </c>
      <c r="D28" s="232">
        <v>3097.7533321499996</v>
      </c>
      <c r="E28" s="120">
        <f t="shared" si="10"/>
        <v>11.708493422410115</v>
      </c>
      <c r="F28" s="120">
        <f t="shared" si="11"/>
        <v>-2.7437570475576507</v>
      </c>
      <c r="G28" s="120">
        <v>707.77913562000003</v>
      </c>
      <c r="H28" s="120">
        <v>750.58802288000004</v>
      </c>
      <c r="I28" s="231">
        <v>623.70574508999994</v>
      </c>
      <c r="J28" s="120">
        <f t="shared" ref="J28:J44" si="16">IFERROR(H28/G28*100-100,0)</f>
        <v>6.0483398147220413</v>
      </c>
      <c r="K28" s="120">
        <f t="shared" ref="K28:K44" si="17">IFERROR(I28/H28*100-100,0)</f>
        <v>-16.904383486317016</v>
      </c>
      <c r="L28" s="120">
        <v>785.09400760000017</v>
      </c>
      <c r="M28" s="120">
        <v>953.98204177999992</v>
      </c>
      <c r="N28" s="151">
        <v>866.30513234</v>
      </c>
      <c r="O28" s="120">
        <f t="shared" si="12"/>
        <v>21.511823112277156</v>
      </c>
      <c r="P28" s="120">
        <f t="shared" si="13"/>
        <v>-9.1906247287849112</v>
      </c>
      <c r="Q28" s="120">
        <f t="shared" ref="Q28:S44" si="18">B6+G6+L6+Q6+B28+G28+L28</f>
        <v>20290.716496330002</v>
      </c>
      <c r="R28" s="120">
        <f t="shared" si="14"/>
        <v>21625.524849040004</v>
      </c>
      <c r="S28" s="120">
        <f t="shared" si="14"/>
        <v>19568.34949601</v>
      </c>
      <c r="T28" s="120">
        <f t="shared" ref="T28:T44" si="19">IFERROR(R28/Q28*100-100,0)</f>
        <v>6.5784190171472119</v>
      </c>
      <c r="U28" s="120">
        <f t="shared" si="15"/>
        <v>-9.5127187311771877</v>
      </c>
      <c r="W28" s="43"/>
    </row>
    <row r="29" spans="1:25" ht="18">
      <c r="A29" s="116" t="s">
        <v>81</v>
      </c>
      <c r="B29" s="163">
        <v>40.453804179999999</v>
      </c>
      <c r="C29" s="163">
        <v>35.755300000000005</v>
      </c>
      <c r="D29" s="232">
        <v>128.89264935000003</v>
      </c>
      <c r="E29" s="120">
        <f t="shared" si="10"/>
        <v>-11.614492815295947</v>
      </c>
      <c r="F29" s="120">
        <f t="shared" si="11"/>
        <v>260.48543670448862</v>
      </c>
      <c r="G29" s="120">
        <v>3.8829471400000002</v>
      </c>
      <c r="H29" s="120">
        <v>3.3077796400000001</v>
      </c>
      <c r="I29" s="231">
        <v>10.47647366</v>
      </c>
      <c r="J29" s="120">
        <f t="shared" si="16"/>
        <v>-14.812653359993973</v>
      </c>
      <c r="K29" s="120">
        <f t="shared" si="17"/>
        <v>216.72223667233163</v>
      </c>
      <c r="L29" s="120">
        <v>10.5937915</v>
      </c>
      <c r="M29" s="120">
        <v>25.738468649999998</v>
      </c>
      <c r="N29" s="151">
        <v>9.8316027100000021</v>
      </c>
      <c r="O29" s="120">
        <f t="shared" si="12"/>
        <v>142.95804434134843</v>
      </c>
      <c r="P29" s="120">
        <f t="shared" si="13"/>
        <v>-61.801912756763784</v>
      </c>
      <c r="Q29" s="120">
        <f t="shared" si="18"/>
        <v>3885.5228768100001</v>
      </c>
      <c r="R29" s="120">
        <f t="shared" si="14"/>
        <v>3979.4008943999997</v>
      </c>
      <c r="S29" s="120">
        <f t="shared" si="14"/>
        <v>3461.0299419199991</v>
      </c>
      <c r="T29" s="120">
        <f t="shared" si="19"/>
        <v>2.4160974099597325</v>
      </c>
      <c r="U29" s="120">
        <f t="shared" si="15"/>
        <v>-13.026356635981983</v>
      </c>
      <c r="W29" s="43"/>
    </row>
    <row r="30" spans="1:25" ht="18">
      <c r="A30" s="116" t="s">
        <v>82</v>
      </c>
      <c r="B30" s="163">
        <v>100.34578468000001</v>
      </c>
      <c r="C30" s="163">
        <v>124.73880000000001</v>
      </c>
      <c r="D30" s="232">
        <v>49.490846920000003</v>
      </c>
      <c r="E30" s="120">
        <f t="shared" si="10"/>
        <v>24.308958665068658</v>
      </c>
      <c r="F30" s="120">
        <f t="shared" si="11"/>
        <v>-60.324416364435123</v>
      </c>
      <c r="G30" s="120">
        <v>0</v>
      </c>
      <c r="H30" s="120">
        <v>0</v>
      </c>
      <c r="I30" s="231">
        <v>0</v>
      </c>
      <c r="J30" s="120">
        <f t="shared" si="16"/>
        <v>0</v>
      </c>
      <c r="K30" s="120">
        <f t="shared" si="17"/>
        <v>0</v>
      </c>
      <c r="L30" s="120">
        <v>0</v>
      </c>
      <c r="M30" s="120">
        <v>0</v>
      </c>
      <c r="N30" s="151">
        <v>0</v>
      </c>
      <c r="O30" s="120">
        <f t="shared" si="12"/>
        <v>0</v>
      </c>
      <c r="P30" s="120">
        <f t="shared" si="13"/>
        <v>0</v>
      </c>
      <c r="Q30" s="120">
        <f t="shared" si="18"/>
        <v>273.22725389999999</v>
      </c>
      <c r="R30" s="120">
        <f t="shared" si="14"/>
        <v>241.44922377</v>
      </c>
      <c r="S30" s="120">
        <f t="shared" si="14"/>
        <v>168.90008856</v>
      </c>
      <c r="T30" s="120">
        <f t="shared" si="19"/>
        <v>-11.630622376210908</v>
      </c>
      <c r="U30" s="120">
        <f t="shared" si="15"/>
        <v>-30.047367341759994</v>
      </c>
      <c r="W30" s="43"/>
    </row>
    <row r="31" spans="1:25" ht="18">
      <c r="A31" s="116" t="s">
        <v>83</v>
      </c>
      <c r="B31" s="163">
        <v>5.4129115700000003</v>
      </c>
      <c r="C31" s="163">
        <v>10.380799999999999</v>
      </c>
      <c r="D31" s="232">
        <v>5.5480915199999998</v>
      </c>
      <c r="E31" s="120">
        <f t="shared" si="10"/>
        <v>91.778488633243995</v>
      </c>
      <c r="F31" s="120">
        <f t="shared" si="11"/>
        <v>-46.554297163995059</v>
      </c>
      <c r="G31" s="120">
        <v>1.02736227</v>
      </c>
      <c r="H31" s="120">
        <v>1.7271493600000001</v>
      </c>
      <c r="I31" s="231">
        <v>0.86437587999999999</v>
      </c>
      <c r="J31" s="120">
        <f t="shared" si="16"/>
        <v>68.11492989712383</v>
      </c>
      <c r="K31" s="120">
        <f t="shared" si="17"/>
        <v>-49.953611423623492</v>
      </c>
      <c r="L31" s="120">
        <v>0.49935028999999997</v>
      </c>
      <c r="M31" s="120">
        <v>0.49882814000000003</v>
      </c>
      <c r="N31" s="151">
        <v>0.98927925999999999</v>
      </c>
      <c r="O31" s="120">
        <f t="shared" si="12"/>
        <v>-0.10456587498927661</v>
      </c>
      <c r="P31" s="120">
        <f t="shared" si="13"/>
        <v>98.320660097483653</v>
      </c>
      <c r="Q31" s="120">
        <f t="shared" si="18"/>
        <v>1430.8323942500001</v>
      </c>
      <c r="R31" s="120">
        <f t="shared" si="14"/>
        <v>2510.35118706</v>
      </c>
      <c r="S31" s="120">
        <f t="shared" si="14"/>
        <v>2248.0821415700002</v>
      </c>
      <c r="T31" s="120">
        <f t="shared" si="19"/>
        <v>75.446907488829368</v>
      </c>
      <c r="U31" s="120">
        <f t="shared" si="15"/>
        <v>-10.447504191521361</v>
      </c>
      <c r="W31" s="43"/>
    </row>
    <row r="32" spans="1:25" ht="18">
      <c r="A32" s="116" t="s">
        <v>84</v>
      </c>
      <c r="B32" s="163">
        <v>1197.3728346100002</v>
      </c>
      <c r="C32" s="163">
        <v>1145.0679999999998</v>
      </c>
      <c r="D32" s="232">
        <v>1498.9057576399998</v>
      </c>
      <c r="E32" s="120">
        <f t="shared" si="10"/>
        <v>-4.3682997557762917</v>
      </c>
      <c r="F32" s="120">
        <f t="shared" si="11"/>
        <v>30.901025759168903</v>
      </c>
      <c r="G32" s="120">
        <v>79.09686978000002</v>
      </c>
      <c r="H32" s="120">
        <v>91.272318739999989</v>
      </c>
      <c r="I32" s="231">
        <v>90.471234629999998</v>
      </c>
      <c r="J32" s="120">
        <f t="shared" si="16"/>
        <v>15.393085711058802</v>
      </c>
      <c r="K32" s="120">
        <f t="shared" si="17"/>
        <v>-0.87768572230751829</v>
      </c>
      <c r="L32" s="120">
        <v>331.56338292000004</v>
      </c>
      <c r="M32" s="120">
        <v>371.67419533999998</v>
      </c>
      <c r="N32" s="151">
        <v>451.38465760000003</v>
      </c>
      <c r="O32" s="120">
        <f t="shared" si="12"/>
        <v>12.097479542750932</v>
      </c>
      <c r="P32" s="120">
        <f t="shared" si="13"/>
        <v>21.44632671823841</v>
      </c>
      <c r="Q32" s="120">
        <f t="shared" si="18"/>
        <v>7598.2932039400002</v>
      </c>
      <c r="R32" s="120">
        <f t="shared" si="14"/>
        <v>7049.5909334299986</v>
      </c>
      <c r="S32" s="120">
        <f t="shared" si="14"/>
        <v>8553.4315640200002</v>
      </c>
      <c r="T32" s="120">
        <f t="shared" si="19"/>
        <v>-7.2213884853177177</v>
      </c>
      <c r="U32" s="120">
        <f t="shared" si="15"/>
        <v>21.332310552355736</v>
      </c>
      <c r="W32" s="43"/>
    </row>
    <row r="33" spans="1:23" ht="18">
      <c r="A33" s="116" t="s">
        <v>85</v>
      </c>
      <c r="B33" s="163">
        <v>484.90132818000001</v>
      </c>
      <c r="C33" s="163">
        <v>517.25299999999993</v>
      </c>
      <c r="D33" s="232">
        <v>446.27347809000003</v>
      </c>
      <c r="E33" s="120">
        <f t="shared" si="10"/>
        <v>6.6718051570258154</v>
      </c>
      <c r="F33" s="120">
        <f t="shared" si="11"/>
        <v>-13.722399272696322</v>
      </c>
      <c r="G33" s="120">
        <v>290.76511249000004</v>
      </c>
      <c r="H33" s="120">
        <v>318.29877171999999</v>
      </c>
      <c r="I33" s="231">
        <v>344.50836846999994</v>
      </c>
      <c r="J33" s="120">
        <f t="shared" si="16"/>
        <v>9.4693820019232362</v>
      </c>
      <c r="K33" s="120">
        <f t="shared" si="17"/>
        <v>8.2342751774913978</v>
      </c>
      <c r="L33" s="120">
        <v>254.45518322000001</v>
      </c>
      <c r="M33" s="120">
        <v>258.83528100000001</v>
      </c>
      <c r="N33" s="151">
        <v>215.08350981000001</v>
      </c>
      <c r="O33" s="120">
        <f t="shared" si="12"/>
        <v>1.7213631589547873</v>
      </c>
      <c r="P33" s="120">
        <f t="shared" si="13"/>
        <v>-16.903325938012287</v>
      </c>
      <c r="Q33" s="120">
        <f t="shared" si="18"/>
        <v>5575.3184691000006</v>
      </c>
      <c r="R33" s="120">
        <f t="shared" si="14"/>
        <v>5828.5060739999999</v>
      </c>
      <c r="S33" s="120">
        <f t="shared" si="14"/>
        <v>5579.60661772</v>
      </c>
      <c r="T33" s="120">
        <f t="shared" si="19"/>
        <v>4.5412222871794086</v>
      </c>
      <c r="U33" s="120">
        <f t="shared" si="15"/>
        <v>-4.270381691636203</v>
      </c>
      <c r="W33" s="43"/>
    </row>
    <row r="34" spans="1:23" ht="18">
      <c r="A34" s="116" t="s">
        <v>86</v>
      </c>
      <c r="B34" s="163">
        <v>510.45123576999998</v>
      </c>
      <c r="C34" s="163">
        <v>569.04500000000007</v>
      </c>
      <c r="D34" s="232">
        <v>506.65280460000002</v>
      </c>
      <c r="E34" s="120">
        <f t="shared" si="10"/>
        <v>11.478817196242687</v>
      </c>
      <c r="F34" s="120">
        <f t="shared" si="11"/>
        <v>-10.964369320528249</v>
      </c>
      <c r="G34" s="120">
        <v>103.64094132</v>
      </c>
      <c r="H34" s="120">
        <v>97.277997470000003</v>
      </c>
      <c r="I34" s="231">
        <v>85.265416560000006</v>
      </c>
      <c r="J34" s="120">
        <f t="shared" si="16"/>
        <v>-6.1394114805980848</v>
      </c>
      <c r="K34" s="120">
        <f t="shared" si="17"/>
        <v>-12.348713195606862</v>
      </c>
      <c r="L34" s="120">
        <v>81.684767809999997</v>
      </c>
      <c r="M34" s="120">
        <v>218.22930638999998</v>
      </c>
      <c r="N34" s="151">
        <v>142.4818143</v>
      </c>
      <c r="O34" s="120">
        <f t="shared" si="12"/>
        <v>167.16034364889748</v>
      </c>
      <c r="P34" s="120">
        <f t="shared" si="13"/>
        <v>-34.710045750972967</v>
      </c>
      <c r="Q34" s="120">
        <f t="shared" si="18"/>
        <v>5288.3715591999999</v>
      </c>
      <c r="R34" s="120">
        <f t="shared" si="14"/>
        <v>6206.7142901499992</v>
      </c>
      <c r="S34" s="120">
        <f t="shared" si="14"/>
        <v>6594.9876992500012</v>
      </c>
      <c r="T34" s="120">
        <f t="shared" si="19"/>
        <v>17.365321643340081</v>
      </c>
      <c r="U34" s="120">
        <f t="shared" si="15"/>
        <v>6.2556997301485069</v>
      </c>
      <c r="W34" s="43"/>
    </row>
    <row r="35" spans="1:23" ht="18">
      <c r="A35" s="116" t="s">
        <v>193</v>
      </c>
      <c r="B35" s="163">
        <v>2276.60071049</v>
      </c>
      <c r="C35" s="163">
        <v>3428.9220000000005</v>
      </c>
      <c r="D35" s="232">
        <v>3146.5898334499998</v>
      </c>
      <c r="E35" s="120">
        <f t="shared" si="10"/>
        <v>50.615871470143873</v>
      </c>
      <c r="F35" s="120">
        <f t="shared" si="11"/>
        <v>-8.2338462802595274</v>
      </c>
      <c r="G35" s="120">
        <v>106.88637102</v>
      </c>
      <c r="H35" s="120">
        <v>34.281293099999999</v>
      </c>
      <c r="I35" s="231">
        <v>143.69492500999996</v>
      </c>
      <c r="J35" s="120">
        <f t="shared" si="16"/>
        <v>-67.927348666758022</v>
      </c>
      <c r="K35" s="120">
        <f t="shared" si="17"/>
        <v>319.16424969978732</v>
      </c>
      <c r="L35" s="120">
        <v>1868.7780402999999</v>
      </c>
      <c r="M35" s="120">
        <v>2408.1533537999999</v>
      </c>
      <c r="N35" s="151">
        <v>2201.6500446099999</v>
      </c>
      <c r="O35" s="120">
        <f t="shared" si="12"/>
        <v>28.862459953425656</v>
      </c>
      <c r="P35" s="120">
        <f t="shared" si="13"/>
        <v>-8.5751727091691805</v>
      </c>
      <c r="Q35" s="120">
        <f t="shared" si="18"/>
        <v>15095.7562411</v>
      </c>
      <c r="R35" s="120">
        <f t="shared" si="14"/>
        <v>14754.352360370001</v>
      </c>
      <c r="S35" s="120">
        <f t="shared" si="14"/>
        <v>15680.905620469999</v>
      </c>
      <c r="T35" s="120">
        <f t="shared" si="19"/>
        <v>-2.261588457559256</v>
      </c>
      <c r="U35" s="120">
        <f t="shared" si="15"/>
        <v>6.2798639850076228</v>
      </c>
      <c r="W35" s="43"/>
    </row>
    <row r="36" spans="1:23" ht="18">
      <c r="A36" s="116" t="s">
        <v>87</v>
      </c>
      <c r="B36" s="163">
        <v>677.03534836999995</v>
      </c>
      <c r="C36" s="163">
        <v>875.63699999999994</v>
      </c>
      <c r="D36" s="232">
        <v>915.23268939000002</v>
      </c>
      <c r="E36" s="120">
        <f t="shared" si="10"/>
        <v>29.334015145316187</v>
      </c>
      <c r="F36" s="120">
        <f t="shared" si="11"/>
        <v>4.5219296797645683</v>
      </c>
      <c r="G36" s="120">
        <v>39.41936819</v>
      </c>
      <c r="H36" s="120">
        <v>1207.5926671300001</v>
      </c>
      <c r="I36" s="231">
        <v>33.160044470000003</v>
      </c>
      <c r="J36" s="120">
        <f t="shared" si="16"/>
        <v>2963.4500819735235</v>
      </c>
      <c r="K36" s="120">
        <f t="shared" si="17"/>
        <v>-97.254037278248049</v>
      </c>
      <c r="L36" s="120">
        <v>255.64413157999999</v>
      </c>
      <c r="M36" s="120">
        <v>316.78037646000001</v>
      </c>
      <c r="N36" s="151">
        <v>305.54781636000001</v>
      </c>
      <c r="O36" s="120">
        <f t="shared" si="12"/>
        <v>23.914589590674169</v>
      </c>
      <c r="P36" s="120">
        <f t="shared" si="13"/>
        <v>-3.5458509853176849</v>
      </c>
      <c r="Q36" s="120">
        <f t="shared" si="18"/>
        <v>33624.133765660001</v>
      </c>
      <c r="R36" s="120">
        <f t="shared" si="14"/>
        <v>35361.733307559996</v>
      </c>
      <c r="S36" s="120">
        <f t="shared" si="14"/>
        <v>31349.173446140001</v>
      </c>
      <c r="T36" s="120">
        <f t="shared" si="19"/>
        <v>5.1677154094437583</v>
      </c>
      <c r="U36" s="120">
        <f t="shared" si="15"/>
        <v>-11.347180938560356</v>
      </c>
      <c r="W36" s="43"/>
    </row>
    <row r="37" spans="1:23" ht="18">
      <c r="A37" s="116" t="s">
        <v>88</v>
      </c>
      <c r="B37" s="163">
        <v>10721.52907131</v>
      </c>
      <c r="C37" s="163">
        <v>10957.594999999998</v>
      </c>
      <c r="D37" s="232">
        <v>9816.6944895899996</v>
      </c>
      <c r="E37" s="120">
        <f t="shared" si="10"/>
        <v>2.2017934859841262</v>
      </c>
      <c r="F37" s="120">
        <f t="shared" si="11"/>
        <v>-10.411960931299234</v>
      </c>
      <c r="G37" s="120">
        <v>960.01092599000003</v>
      </c>
      <c r="H37" s="120">
        <v>373.03164588000004</v>
      </c>
      <c r="I37" s="231">
        <v>1129.33413408</v>
      </c>
      <c r="J37" s="120">
        <f t="shared" si="16"/>
        <v>-61.142979128564029</v>
      </c>
      <c r="K37" s="120">
        <f t="shared" si="17"/>
        <v>202.74486000131304</v>
      </c>
      <c r="L37" s="120">
        <v>3128.1123053900005</v>
      </c>
      <c r="M37" s="120">
        <v>2788.7570306900002</v>
      </c>
      <c r="N37" s="151">
        <v>2644.6965392800003</v>
      </c>
      <c r="O37" s="120">
        <f t="shared" si="12"/>
        <v>-10.848564295957743</v>
      </c>
      <c r="P37" s="120">
        <f t="shared" si="13"/>
        <v>-5.1657598645069527</v>
      </c>
      <c r="Q37" s="120">
        <f t="shared" si="18"/>
        <v>67715.734472679993</v>
      </c>
      <c r="R37" s="120">
        <f t="shared" si="14"/>
        <v>69360.460417559982</v>
      </c>
      <c r="S37" s="120">
        <f t="shared" si="14"/>
        <v>66448.503959700014</v>
      </c>
      <c r="T37" s="120">
        <f t="shared" si="19"/>
        <v>2.4288682057248536</v>
      </c>
      <c r="U37" s="120">
        <f t="shared" si="15"/>
        <v>-4.1982945907936227</v>
      </c>
      <c r="W37" s="43"/>
    </row>
    <row r="38" spans="1:23" ht="18">
      <c r="A38" s="116" t="s">
        <v>89</v>
      </c>
      <c r="B38" s="163">
        <v>6009.3132799799996</v>
      </c>
      <c r="C38" s="163">
        <v>5448.5430000000006</v>
      </c>
      <c r="D38" s="232">
        <v>5146.7980725399993</v>
      </c>
      <c r="E38" s="120">
        <f t="shared" si="10"/>
        <v>-9.331686564722844</v>
      </c>
      <c r="F38" s="120">
        <f t="shared" si="11"/>
        <v>-5.5380847220991285</v>
      </c>
      <c r="G38" s="120">
        <v>379.10244401</v>
      </c>
      <c r="H38" s="120">
        <v>35.820661999999999</v>
      </c>
      <c r="I38" s="231">
        <v>359.99674900999997</v>
      </c>
      <c r="J38" s="120">
        <f t="shared" si="16"/>
        <v>-90.551192015249811</v>
      </c>
      <c r="K38" s="120">
        <f t="shared" si="17"/>
        <v>904.99747606562937</v>
      </c>
      <c r="L38" s="120">
        <v>1904.9868047100001</v>
      </c>
      <c r="M38" s="120">
        <v>1901.6970923700001</v>
      </c>
      <c r="N38" s="151">
        <v>1961.54990075</v>
      </c>
      <c r="O38" s="120">
        <f t="shared" si="12"/>
        <v>-0.17268950797277682</v>
      </c>
      <c r="P38" s="120">
        <f t="shared" si="13"/>
        <v>3.1473365879425046</v>
      </c>
      <c r="Q38" s="120">
        <f t="shared" si="18"/>
        <v>17631.42152367</v>
      </c>
      <c r="R38" s="120">
        <f t="shared" si="14"/>
        <v>16984.663559620003</v>
      </c>
      <c r="S38" s="120">
        <f t="shared" si="14"/>
        <v>16588.664418339999</v>
      </c>
      <c r="T38" s="120">
        <f t="shared" si="19"/>
        <v>-3.6682122492603924</v>
      </c>
      <c r="U38" s="120">
        <f t="shared" si="15"/>
        <v>-2.3315100701874769</v>
      </c>
      <c r="W38" s="43"/>
    </row>
    <row r="39" spans="1:23" ht="18">
      <c r="A39" s="116" t="s">
        <v>90</v>
      </c>
      <c r="B39" s="163">
        <v>356.60165586000005</v>
      </c>
      <c r="C39" s="163">
        <v>340.81899999999996</v>
      </c>
      <c r="D39" s="232">
        <v>284.62033353999999</v>
      </c>
      <c r="E39" s="120">
        <f t="shared" si="10"/>
        <v>-4.4258504133800898</v>
      </c>
      <c r="F39" s="120">
        <f t="shared" si="11"/>
        <v>-16.489299733876322</v>
      </c>
      <c r="G39" s="120">
        <v>43.412404729999999</v>
      </c>
      <c r="H39" s="120">
        <v>989.81125982000003</v>
      </c>
      <c r="I39" s="231">
        <v>30.113184440000001</v>
      </c>
      <c r="J39" s="120">
        <f t="shared" si="16"/>
        <v>2180.019422964594</v>
      </c>
      <c r="K39" s="120">
        <f t="shared" si="17"/>
        <v>-96.957684190673262</v>
      </c>
      <c r="L39" s="120">
        <v>85.649411490000006</v>
      </c>
      <c r="M39" s="120">
        <v>51.368939040000001</v>
      </c>
      <c r="N39" s="151">
        <v>45.04855594</v>
      </c>
      <c r="O39" s="120">
        <f t="shared" si="12"/>
        <v>-40.024177462097818</v>
      </c>
      <c r="P39" s="120">
        <f t="shared" si="13"/>
        <v>-12.303900407751158</v>
      </c>
      <c r="Q39" s="120">
        <f t="shared" si="18"/>
        <v>30011.373540820001</v>
      </c>
      <c r="R39" s="120">
        <f t="shared" si="14"/>
        <v>33083.281573159999</v>
      </c>
      <c r="S39" s="120">
        <f t="shared" si="14"/>
        <v>39802.134509909993</v>
      </c>
      <c r="T39" s="120">
        <f t="shared" si="19"/>
        <v>10.235812859953697</v>
      </c>
      <c r="U39" s="120">
        <f t="shared" si="15"/>
        <v>20.308907149648974</v>
      </c>
      <c r="W39" s="43"/>
    </row>
    <row r="40" spans="1:23" ht="18">
      <c r="A40" s="116" t="s">
        <v>91</v>
      </c>
      <c r="B40" s="163">
        <v>11399.84910342</v>
      </c>
      <c r="C40" s="163">
        <v>12082.136</v>
      </c>
      <c r="D40" s="232">
        <v>13966.012785020001</v>
      </c>
      <c r="E40" s="120">
        <f t="shared" si="10"/>
        <v>5.9850519984103272</v>
      </c>
      <c r="F40" s="120">
        <f t="shared" si="11"/>
        <v>15.592249458373914</v>
      </c>
      <c r="G40" s="120">
        <v>824.29456634999997</v>
      </c>
      <c r="H40" s="120">
        <v>0</v>
      </c>
      <c r="I40" s="231">
        <v>1002.0023302600001</v>
      </c>
      <c r="J40" s="120">
        <f t="shared" si="16"/>
        <v>-100</v>
      </c>
      <c r="K40" s="120">
        <f t="shared" si="17"/>
        <v>0</v>
      </c>
      <c r="L40" s="120">
        <v>3004.4881207199996</v>
      </c>
      <c r="M40" s="120">
        <v>3002.3274116899997</v>
      </c>
      <c r="N40" s="151">
        <v>3277.6414854800005</v>
      </c>
      <c r="O40" s="120">
        <f t="shared" si="12"/>
        <v>-7.191604503606186E-2</v>
      </c>
      <c r="P40" s="120">
        <f t="shared" si="13"/>
        <v>9.1700216544679591</v>
      </c>
      <c r="Q40" s="120">
        <f t="shared" si="18"/>
        <v>44916.466197629998</v>
      </c>
      <c r="R40" s="120">
        <f t="shared" si="14"/>
        <v>45834.792296109998</v>
      </c>
      <c r="S40" s="120">
        <f t="shared" si="14"/>
        <v>48583.35720779001</v>
      </c>
      <c r="T40" s="120">
        <f t="shared" si="19"/>
        <v>2.044519919352993</v>
      </c>
      <c r="U40" s="120">
        <f t="shared" si="15"/>
        <v>5.9966780124653951</v>
      </c>
      <c r="W40" s="43"/>
    </row>
    <row r="41" spans="1:23" ht="18">
      <c r="A41" s="116" t="s">
        <v>66</v>
      </c>
      <c r="B41" s="163">
        <v>24.510733209999998</v>
      </c>
      <c r="C41" s="163">
        <v>26.321999999999996</v>
      </c>
      <c r="D41" s="232">
        <v>24.25460124</v>
      </c>
      <c r="E41" s="120">
        <f t="shared" si="10"/>
        <v>7.389688323403675</v>
      </c>
      <c r="F41" s="120">
        <f t="shared" si="11"/>
        <v>-7.8542616822429778</v>
      </c>
      <c r="G41" s="120">
        <v>0</v>
      </c>
      <c r="H41" s="120">
        <v>102.57692565000001</v>
      </c>
      <c r="I41" s="231">
        <v>0</v>
      </c>
      <c r="J41" s="120">
        <f t="shared" si="16"/>
        <v>0</v>
      </c>
      <c r="K41" s="120">
        <f t="shared" si="17"/>
        <v>-100</v>
      </c>
      <c r="L41" s="120">
        <v>27.146414</v>
      </c>
      <c r="M41" s="120">
        <v>19.822161000000001</v>
      </c>
      <c r="N41" s="151">
        <v>19.211916909999999</v>
      </c>
      <c r="O41" s="120">
        <f t="shared" si="12"/>
        <v>-26.980554411348763</v>
      </c>
      <c r="P41" s="120">
        <f t="shared" si="13"/>
        <v>-3.0785951642709506</v>
      </c>
      <c r="Q41" s="120">
        <f t="shared" si="18"/>
        <v>1205.3921823299997</v>
      </c>
      <c r="R41" s="120">
        <f t="shared" si="14"/>
        <v>1271.5739170699999</v>
      </c>
      <c r="S41" s="120">
        <f t="shared" si="14"/>
        <v>1659.26202171</v>
      </c>
      <c r="T41" s="120">
        <f t="shared" si="19"/>
        <v>5.4904732011843578</v>
      </c>
      <c r="U41" s="120">
        <f>IFERROR(S41/R41*100-100,0)</f>
        <v>30.488837450623663</v>
      </c>
      <c r="W41" s="43"/>
    </row>
    <row r="42" spans="1:23" ht="18">
      <c r="A42" s="116" t="s">
        <v>92</v>
      </c>
      <c r="B42" s="163">
        <v>278.78692096000003</v>
      </c>
      <c r="C42" s="163">
        <v>355.12099999999998</v>
      </c>
      <c r="D42" s="232">
        <v>653.39786755</v>
      </c>
      <c r="E42" s="120">
        <f t="shared" si="10"/>
        <v>27.380796336192631</v>
      </c>
      <c r="F42" s="120">
        <f t="shared" si="11"/>
        <v>83.99302422272973</v>
      </c>
      <c r="G42" s="120">
        <v>104.08213862000001</v>
      </c>
      <c r="H42" s="120">
        <v>41.897659199999993</v>
      </c>
      <c r="I42" s="231">
        <v>115.69849433000002</v>
      </c>
      <c r="J42" s="120">
        <f t="shared" si="16"/>
        <v>-59.745581945652773</v>
      </c>
      <c r="K42" s="120">
        <f t="shared" si="17"/>
        <v>176.14548530673051</v>
      </c>
      <c r="L42" s="120">
        <v>61.779010479999997</v>
      </c>
      <c r="M42" s="120">
        <v>59.786443429999991</v>
      </c>
      <c r="N42" s="151">
        <v>61.500545249999995</v>
      </c>
      <c r="O42" s="120">
        <f t="shared" si="12"/>
        <v>-3.2253139610338479</v>
      </c>
      <c r="P42" s="120">
        <f t="shared" si="13"/>
        <v>2.8670409572145559</v>
      </c>
      <c r="Q42" s="120">
        <f t="shared" si="18"/>
        <v>3342.7660901100003</v>
      </c>
      <c r="R42" s="120">
        <f t="shared" si="14"/>
        <v>4458.7830649199996</v>
      </c>
      <c r="S42" s="120">
        <f t="shared" si="14"/>
        <v>4789.0553931800005</v>
      </c>
      <c r="T42" s="120">
        <f t="shared" si="19"/>
        <v>33.386032546874219</v>
      </c>
      <c r="U42" s="120">
        <f t="shared" si="15"/>
        <v>7.4072302565795951</v>
      </c>
      <c r="W42" s="43"/>
    </row>
    <row r="43" spans="1:23" ht="18">
      <c r="A43" s="117" t="s">
        <v>192</v>
      </c>
      <c r="B43" s="163">
        <v>571.16455028999997</v>
      </c>
      <c r="C43" s="163">
        <v>596.75399999999991</v>
      </c>
      <c r="D43" s="232">
        <v>598.00080574000003</v>
      </c>
      <c r="E43" s="120">
        <f t="shared" si="10"/>
        <v>4.4802237283471555</v>
      </c>
      <c r="F43" s="120">
        <f t="shared" si="11"/>
        <v>0.20893127486370133</v>
      </c>
      <c r="G43" s="120">
        <v>7.156E-3</v>
      </c>
      <c r="H43" s="120">
        <v>1.18252983</v>
      </c>
      <c r="I43" s="231">
        <v>2.4502081900000001</v>
      </c>
      <c r="J43" s="120">
        <f t="shared" si="16"/>
        <v>16425.011598658468</v>
      </c>
      <c r="K43" s="120">
        <f t="shared" si="17"/>
        <v>107.20053971069805</v>
      </c>
      <c r="L43" s="120">
        <v>137.19186315000002</v>
      </c>
      <c r="M43" s="120">
        <v>126.02797291</v>
      </c>
      <c r="N43" s="151">
        <v>159.06543860999997</v>
      </c>
      <c r="O43" s="120">
        <f t="shared" si="12"/>
        <v>-8.137428841383894</v>
      </c>
      <c r="P43" s="120">
        <f t="shared" si="13"/>
        <v>26.214391088867956</v>
      </c>
      <c r="Q43" s="120">
        <f t="shared" si="18"/>
        <v>2659.7840400100004</v>
      </c>
      <c r="R43" s="120">
        <f t="shared" si="18"/>
        <v>2965.6871145300001</v>
      </c>
      <c r="S43" s="120">
        <f t="shared" si="18"/>
        <v>3034.7344755099998</v>
      </c>
      <c r="T43" s="120">
        <f>IFERROR(R43/Q43*100-100,0)</f>
        <v>11.501049330262532</v>
      </c>
      <c r="U43" s="120">
        <f t="shared" si="15"/>
        <v>2.3282078760672675</v>
      </c>
      <c r="W43" s="43"/>
    </row>
    <row r="44" spans="1:23" ht="18">
      <c r="A44" s="116" t="s">
        <v>93</v>
      </c>
      <c r="B44" s="163">
        <v>1997.6407542499999</v>
      </c>
      <c r="C44" s="163">
        <v>2525.4520000000002</v>
      </c>
      <c r="D44" s="232">
        <v>2315.0260334100003</v>
      </c>
      <c r="E44" s="120">
        <f t="shared" si="10"/>
        <v>26.421729964563283</v>
      </c>
      <c r="F44" s="120">
        <f t="shared" si="11"/>
        <v>-8.3322100990238539</v>
      </c>
      <c r="G44" s="120">
        <v>30.127504329999997</v>
      </c>
      <c r="H44" s="120">
        <v>181.71084539000003</v>
      </c>
      <c r="I44" s="231">
        <v>45.50132464</v>
      </c>
      <c r="J44" s="120">
        <f t="shared" si="16"/>
        <v>503.13938851237083</v>
      </c>
      <c r="K44" s="120">
        <f t="shared" si="17"/>
        <v>-74.959488773307953</v>
      </c>
      <c r="L44" s="120">
        <v>783.46970636999993</v>
      </c>
      <c r="M44" s="120">
        <v>994.15524488000005</v>
      </c>
      <c r="N44" s="151">
        <v>858.73548300000004</v>
      </c>
      <c r="O44" s="120">
        <f t="shared" si="12"/>
        <v>26.891344591503866</v>
      </c>
      <c r="P44" s="120">
        <f t="shared" si="13"/>
        <v>-13.621591052043982</v>
      </c>
      <c r="Q44" s="120">
        <f t="shared" si="18"/>
        <v>15502.067826419998</v>
      </c>
      <c r="R44" s="120">
        <f t="shared" si="18"/>
        <v>18324.444064849999</v>
      </c>
      <c r="S44" s="120">
        <f t="shared" si="18"/>
        <v>16097.299486620001</v>
      </c>
      <c r="T44" s="120">
        <f t="shared" si="19"/>
        <v>18.206450068679601</v>
      </c>
      <c r="U44" s="120">
        <f t="shared" si="15"/>
        <v>-12.153954413831926</v>
      </c>
      <c r="W44" s="43"/>
    </row>
    <row r="45" spans="1:23" ht="17.25">
      <c r="A45" s="150" t="s">
        <v>34</v>
      </c>
      <c r="B45" s="121">
        <f>SUM(B27:B44)</f>
        <v>50105.632769580006</v>
      </c>
      <c r="C45" s="121">
        <f>SUM(C27:C44)</f>
        <v>52409.670899999997</v>
      </c>
      <c r="D45" s="121">
        <f>SUM(D27:D44)</f>
        <v>50421.560877549993</v>
      </c>
      <c r="E45" s="121">
        <f>IFERROR(C45/B45*100-100,0)</f>
        <v>4.5983615076084163</v>
      </c>
      <c r="F45" s="121">
        <f>IFERROR(D45/C45*100-100,0)</f>
        <v>-3.7934029890082854</v>
      </c>
      <c r="G45" s="121">
        <f>SUM(G27:G44)</f>
        <v>4521.9218025099999</v>
      </c>
      <c r="H45" s="121">
        <f>SUM(H27:H44)</f>
        <v>5155.6024723800001</v>
      </c>
      <c r="I45" s="121">
        <f>SUM(I27:I44)</f>
        <v>4894.0397565200001</v>
      </c>
      <c r="J45" s="121">
        <f>IFERROR(H45/G45*100-100,0)</f>
        <v>14.01352561024521</v>
      </c>
      <c r="K45" s="121">
        <f>IFERROR(I45/H45*100-100,0)</f>
        <v>-5.0733685783817606</v>
      </c>
      <c r="L45" s="121">
        <f>SUM(L27:L44)</f>
        <v>15402.413409110002</v>
      </c>
      <c r="M45" s="121">
        <f>SUM(M27:M44)</f>
        <v>16368.309568030001</v>
      </c>
      <c r="N45" s="121">
        <f>SUM(N27:N44)</f>
        <v>15641.106201570003</v>
      </c>
      <c r="O45" s="121">
        <f>IFERROR(M45/L45*100-100,0)</f>
        <v>6.2710702100016675</v>
      </c>
      <c r="P45" s="121">
        <f>IFERROR(N45/M45*100-100,0)</f>
        <v>-4.4427517908162315</v>
      </c>
      <c r="Q45" s="121">
        <f t="shared" ref="Q45" si="20">B23+G23+L23+Q23+B45+G45+L45</f>
        <v>330565.65785714</v>
      </c>
      <c r="R45" s="121">
        <f t="shared" ref="R45:S45" si="21">C23+H23+M23+R23+C45+H45+M45</f>
        <v>341606.52449708001</v>
      </c>
      <c r="S45" s="122">
        <f t="shared" si="21"/>
        <v>333114.79151652002</v>
      </c>
      <c r="T45" s="121">
        <f>IFERROR(R45/Q45*100-100,0)</f>
        <v>3.339992034112484</v>
      </c>
      <c r="U45" s="121">
        <f>IFERROR(S45/R45*100-100,0)</f>
        <v>-2.4858228317101663</v>
      </c>
      <c r="W45" s="43"/>
    </row>
    <row r="46" spans="1:23" ht="17.25">
      <c r="A46" s="140" t="s">
        <v>94</v>
      </c>
      <c r="S46" s="120">
        <f t="shared" ref="S46" si="22">D24+I24+N24+S24+D46+I46+N46</f>
        <v>0</v>
      </c>
      <c r="W46" s="43"/>
    </row>
    <row r="47" spans="1:23">
      <c r="Q47" s="43"/>
      <c r="R47" s="43"/>
      <c r="S47" s="43"/>
    </row>
    <row r="49" spans="1:3" ht="15" customHeight="1"/>
    <row r="50" spans="1:3" ht="15" customHeight="1"/>
    <row r="51" spans="1:3" ht="15" customHeight="1">
      <c r="A51" s="104"/>
      <c r="B51" s="104"/>
      <c r="C51" s="104"/>
    </row>
    <row r="52" spans="1:3" ht="15" customHeight="1">
      <c r="A52" s="104"/>
      <c r="B52" s="284"/>
      <c r="C52" s="285"/>
    </row>
    <row r="53" spans="1:3" ht="15" customHeight="1">
      <c r="A53" s="104"/>
      <c r="B53" s="284"/>
      <c r="C53" s="285"/>
    </row>
    <row r="54" spans="1:3" ht="15" customHeight="1">
      <c r="A54" s="104"/>
      <c r="B54" s="284"/>
      <c r="C54" s="285"/>
    </row>
    <row r="55" spans="1:3" ht="18" customHeight="1">
      <c r="A55" s="104"/>
      <c r="B55" s="284"/>
      <c r="C55" s="285"/>
    </row>
    <row r="56" spans="1:3" ht="15" customHeight="1">
      <c r="A56" s="104"/>
      <c r="B56" s="284"/>
      <c r="C56" s="285"/>
    </row>
    <row r="57" spans="1:3" ht="15" customHeight="1">
      <c r="A57" s="104"/>
      <c r="B57" s="284"/>
      <c r="C57" s="285"/>
    </row>
    <row r="58" spans="1:3" ht="15" customHeight="1">
      <c r="A58" s="104"/>
      <c r="B58" s="284"/>
      <c r="C58" s="285"/>
    </row>
    <row r="59" spans="1:3" ht="15" customHeight="1">
      <c r="A59" s="104"/>
      <c r="B59" s="284"/>
      <c r="C59" s="284"/>
    </row>
    <row r="60" spans="1:3" ht="15" customHeight="1"/>
  </sheetData>
  <customSheetViews>
    <customSheetView guid="{62EA56A0-18BB-45A4-9B93-8F9305D00B2F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1"/>
    </customSheetView>
    <customSheetView guid="{5D933180-90A2-4635-8406-162CDBA83F77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2"/>
    </customSheetView>
    <customSheetView guid="{57D09834-7566-4B23-A236-55447A728EAF}" fitToPage="1">
      <pane xSplit="1" ySplit="4" topLeftCell="G29" activePane="bottomRight" state="frozen"/>
      <selection pane="bottomRight" activeCell="I38" sqref="I38"/>
      <pageMargins left="0.46" right="0.28999999999999998" top="0.75" bottom="0.75" header="0.3" footer="0.3"/>
      <pageSetup paperSize="9" scale="47" orientation="landscape" r:id="rId3"/>
    </customSheetView>
  </customSheetViews>
  <mergeCells count="12">
    <mergeCell ref="A25:A26"/>
    <mergeCell ref="B25:F25"/>
    <mergeCell ref="G25:K25"/>
    <mergeCell ref="L25:P25"/>
    <mergeCell ref="Q25:U25"/>
    <mergeCell ref="A1:U1"/>
    <mergeCell ref="A2:U2"/>
    <mergeCell ref="B3:F3"/>
    <mergeCell ref="G3:K3"/>
    <mergeCell ref="L3:P3"/>
    <mergeCell ref="Q3:U3"/>
    <mergeCell ref="A3:A4"/>
  </mergeCells>
  <pageMargins left="0.46" right="0.28999999999999998" top="0.75" bottom="0.75" header="0.3" footer="0.3"/>
  <pageSetup paperSize="9" scale="58" orientation="landscape" r:id="rId4"/>
  <colBreaks count="1" manualBreakCount="1">
    <brk id="11" max="4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</sheetPr>
  <dimension ref="A1:G71"/>
  <sheetViews>
    <sheetView tabSelected="1" view="pageBreakPreview" topLeftCell="A42" zoomScale="106" zoomScaleNormal="100" zoomScaleSheetLayoutView="106" workbookViewId="0">
      <selection activeCell="M64" sqref="M64"/>
    </sheetView>
  </sheetViews>
  <sheetFormatPr defaultRowHeight="15"/>
  <cols>
    <col min="1" max="1" width="20.85546875" style="4" customWidth="1"/>
    <col min="2" max="2" width="24.85546875" bestFit="1" customWidth="1"/>
    <col min="3" max="3" width="10.5703125" customWidth="1"/>
    <col min="4" max="4" width="15.5703125" bestFit="1" customWidth="1"/>
    <col min="5" max="5" width="17.7109375" bestFit="1" customWidth="1"/>
    <col min="6" max="6" width="11.5703125" customWidth="1"/>
    <col min="7" max="7" width="18.85546875" style="300" customWidth="1"/>
  </cols>
  <sheetData>
    <row r="1" spans="1:7" ht="18">
      <c r="A1" s="544" t="s">
        <v>239</v>
      </c>
      <c r="B1" s="544"/>
      <c r="C1" s="544"/>
      <c r="D1" s="544"/>
      <c r="E1" s="544"/>
      <c r="F1" s="544"/>
      <c r="G1" s="544"/>
    </row>
    <row r="2" spans="1:7" ht="18.75" thickBot="1">
      <c r="A2" s="544" t="s">
        <v>240</v>
      </c>
      <c r="B2" s="544"/>
      <c r="C2" s="544"/>
      <c r="D2" s="544"/>
      <c r="E2" s="544"/>
      <c r="F2" s="544"/>
      <c r="G2" s="544"/>
    </row>
    <row r="3" spans="1:7" ht="17.25" thickTop="1">
      <c r="A3" s="597" t="s">
        <v>241</v>
      </c>
      <c r="B3" s="599" t="s">
        <v>242</v>
      </c>
      <c r="C3" s="599" t="s">
        <v>243</v>
      </c>
      <c r="D3" s="601" t="s">
        <v>3</v>
      </c>
      <c r="E3" s="601"/>
      <c r="F3" s="601"/>
      <c r="G3" s="602"/>
    </row>
    <row r="4" spans="1:7" ht="15.75" customHeight="1">
      <c r="A4" s="598"/>
      <c r="B4" s="600"/>
      <c r="C4" s="600"/>
      <c r="D4" s="603" t="s">
        <v>244</v>
      </c>
      <c r="E4" s="603" t="s">
        <v>245</v>
      </c>
      <c r="F4" s="603" t="s">
        <v>246</v>
      </c>
      <c r="G4" s="604" t="s">
        <v>247</v>
      </c>
    </row>
    <row r="5" spans="1:7">
      <c r="A5" s="598"/>
      <c r="B5" s="600"/>
      <c r="C5" s="600"/>
      <c r="D5" s="603"/>
      <c r="E5" s="603"/>
      <c r="F5" s="603"/>
      <c r="G5" s="604"/>
    </row>
    <row r="6" spans="1:7" ht="25.5" customHeight="1">
      <c r="A6" s="598"/>
      <c r="B6" s="600"/>
      <c r="C6" s="600"/>
      <c r="D6" s="603"/>
      <c r="E6" s="603"/>
      <c r="F6" s="603"/>
      <c r="G6" s="604"/>
    </row>
    <row r="7" spans="1:7" ht="16.5">
      <c r="A7" s="606" t="s">
        <v>248</v>
      </c>
      <c r="B7" s="143" t="s">
        <v>249</v>
      </c>
      <c r="C7" s="143" t="s">
        <v>250</v>
      </c>
      <c r="D7" s="142">
        <f>'Table 7b'!AF7</f>
        <v>1666.92</v>
      </c>
      <c r="E7" s="142">
        <f>'Table 7b'!AG7</f>
        <v>268000</v>
      </c>
      <c r="F7" s="142">
        <f>'Table 7b'!AH7</f>
        <v>1.0814208494208495</v>
      </c>
      <c r="G7" s="288">
        <f>'Table 7b'!AI7</f>
        <v>0.6219850746268657</v>
      </c>
    </row>
    <row r="8" spans="1:7" ht="16.5">
      <c r="A8" s="606"/>
      <c r="B8" s="143" t="s">
        <v>251</v>
      </c>
      <c r="C8" s="143" t="s">
        <v>250</v>
      </c>
      <c r="D8" s="142">
        <f>'Table 7b'!AF8</f>
        <v>12171.230000000001</v>
      </c>
      <c r="E8" s="142">
        <f>'Table 7b'!AG8</f>
        <v>29624.400000000001</v>
      </c>
      <c r="F8" s="142">
        <f>'Table 7b'!AH8</f>
        <v>54.127654348175938</v>
      </c>
      <c r="G8" s="288">
        <f>'Table 7b'!AI8</f>
        <v>41.085152779465581</v>
      </c>
    </row>
    <row r="9" spans="1:7" ht="16.5">
      <c r="A9" s="606"/>
      <c r="B9" s="143" t="s">
        <v>252</v>
      </c>
      <c r="C9" s="143" t="s">
        <v>250</v>
      </c>
      <c r="D9" s="142">
        <f>'Table 7b'!AF9</f>
        <v>56784.6</v>
      </c>
      <c r="E9" s="142">
        <f>'Table 7b'!AG9</f>
        <v>138000</v>
      </c>
      <c r="F9" s="142">
        <f>'Table 7b'!AH9</f>
        <v>37.976755186721988</v>
      </c>
      <c r="G9" s="288">
        <f>'Table 7b'!AI9</f>
        <v>41.14826086956522</v>
      </c>
    </row>
    <row r="10" spans="1:7" ht="16.5">
      <c r="A10" s="289" t="s">
        <v>253</v>
      </c>
      <c r="B10" s="143" t="s">
        <v>254</v>
      </c>
      <c r="C10" s="143" t="s">
        <v>43</v>
      </c>
      <c r="D10" s="142">
        <f>'Table 7b'!AF10</f>
        <v>22712.8838</v>
      </c>
      <c r="E10" s="142">
        <f>'Table 7b'!AG10</f>
        <v>79164.5</v>
      </c>
      <c r="F10" s="142">
        <f>'Table 7b'!AH10</f>
        <v>42.202885231545991</v>
      </c>
      <c r="G10" s="288">
        <f>'Table 7b'!AI10</f>
        <v>28.690743704564547</v>
      </c>
    </row>
    <row r="11" spans="1:7" ht="16.5">
      <c r="A11" s="605" t="s">
        <v>255</v>
      </c>
      <c r="B11" s="290" t="s">
        <v>256</v>
      </c>
      <c r="C11" s="291" t="s">
        <v>257</v>
      </c>
      <c r="D11" s="142">
        <f>'Table 7b'!AF11</f>
        <v>5887.2150000000001</v>
      </c>
      <c r="E11" s="142">
        <f>'Table 7b'!AG11</f>
        <v>19094</v>
      </c>
      <c r="F11" s="142">
        <f>'Table 7b'!AH11</f>
        <v>28.117298037425837</v>
      </c>
      <c r="G11" s="288">
        <f>'Table 7b'!AI11</f>
        <v>30.832800879857547</v>
      </c>
    </row>
    <row r="12" spans="1:7" ht="16.5">
      <c r="A12" s="605"/>
      <c r="B12" s="290" t="s">
        <v>258</v>
      </c>
      <c r="C12" s="291" t="s">
        <v>257</v>
      </c>
      <c r="D12" s="142">
        <f>'Table 7b'!AF12</f>
        <v>30585.415000000001</v>
      </c>
      <c r="E12" s="142">
        <f>'Table 7b'!AG12</f>
        <v>55978.75</v>
      </c>
      <c r="F12" s="142">
        <f>'Table 7b'!AH12</f>
        <v>62.780929788824999</v>
      </c>
      <c r="G12" s="288">
        <f>'Table 7b'!AI12</f>
        <v>54.637545497175267</v>
      </c>
    </row>
    <row r="13" spans="1:7" ht="16.5">
      <c r="A13" s="605"/>
      <c r="B13" s="290" t="s">
        <v>259</v>
      </c>
      <c r="C13" s="291" t="s">
        <v>257</v>
      </c>
      <c r="D13" s="142">
        <f>'Table 7b'!AF13</f>
        <v>63969.369999999995</v>
      </c>
      <c r="E13" s="142">
        <f>'Table 7b'!AG13</f>
        <v>142635</v>
      </c>
      <c r="F13" s="142">
        <f>'Table 7b'!AH13</f>
        <v>47.383565045896127</v>
      </c>
      <c r="G13" s="288">
        <f>'Table 7b'!AI13</f>
        <v>44.848298103551024</v>
      </c>
    </row>
    <row r="14" spans="1:7" ht="16.5">
      <c r="A14" s="605" t="s">
        <v>260</v>
      </c>
      <c r="B14" s="143" t="s">
        <v>261</v>
      </c>
      <c r="C14" s="143" t="s">
        <v>45</v>
      </c>
      <c r="D14" s="142">
        <f>'Table 7b'!AF14</f>
        <v>6885.52</v>
      </c>
      <c r="E14" s="142">
        <f>'Table 7b'!AG14</f>
        <v>9843</v>
      </c>
      <c r="F14" s="142">
        <f>'Table 7b'!AH14</f>
        <v>65.202248201438849</v>
      </c>
      <c r="G14" s="288">
        <f>'Table 7b'!AI14</f>
        <v>69.953469470689839</v>
      </c>
    </row>
    <row r="15" spans="1:7" ht="16.5">
      <c r="A15" s="605"/>
      <c r="B15" s="143" t="s">
        <v>262</v>
      </c>
      <c r="C15" s="143" t="s">
        <v>45</v>
      </c>
      <c r="D15" s="142">
        <f>'Table 7b'!AF15</f>
        <v>0</v>
      </c>
      <c r="E15" s="142">
        <f>'Table 7b'!AG15</f>
        <v>0</v>
      </c>
      <c r="F15" s="142">
        <f>'Table 7b'!AH15</f>
        <v>0</v>
      </c>
      <c r="G15" s="288">
        <f>'Table 7b'!AI15</f>
        <v>0</v>
      </c>
    </row>
    <row r="16" spans="1:7" ht="16.5">
      <c r="A16" s="605"/>
      <c r="B16" s="143" t="s">
        <v>263</v>
      </c>
      <c r="C16" s="143" t="s">
        <v>45</v>
      </c>
      <c r="D16" s="142">
        <f>'Table 7b'!AF16</f>
        <v>77314.600000000006</v>
      </c>
      <c r="E16" s="142">
        <f>'Table 7b'!AG16</f>
        <v>213200</v>
      </c>
      <c r="F16" s="142">
        <f>'Table 7b'!AH16</f>
        <v>14.980745212323063</v>
      </c>
      <c r="G16" s="288">
        <f>'Table 7b'!AI16</f>
        <v>36.263883677298317</v>
      </c>
    </row>
    <row r="17" spans="1:7" ht="16.5">
      <c r="A17" s="605"/>
      <c r="B17" s="143" t="s">
        <v>264</v>
      </c>
      <c r="C17" s="143" t="s">
        <v>45</v>
      </c>
      <c r="D17" s="142">
        <f>'Table 7b'!AF17</f>
        <v>2038</v>
      </c>
      <c r="E17" s="142">
        <f>'Table 7b'!AG17</f>
        <v>4810</v>
      </c>
      <c r="F17" s="142">
        <f>'Table 7b'!AH17</f>
        <v>41.697505197505194</v>
      </c>
      <c r="G17" s="288">
        <f>'Table 7b'!AI17</f>
        <v>42.370062370062371</v>
      </c>
    </row>
    <row r="18" spans="1:7" ht="16.5">
      <c r="A18" s="605"/>
      <c r="B18" s="143" t="s">
        <v>265</v>
      </c>
      <c r="C18" s="143" t="s">
        <v>45</v>
      </c>
      <c r="D18" s="142">
        <f>'Table 7b'!AF18</f>
        <v>35580.259999999995</v>
      </c>
      <c r="E18" s="142">
        <f>'Table 7b'!AG18</f>
        <v>50782.5</v>
      </c>
      <c r="F18" s="142">
        <f>'Table 7b'!AH18</f>
        <v>70.324065374382357</v>
      </c>
      <c r="G18" s="288">
        <f>'Table 7b'!AI18</f>
        <v>70.064018116477129</v>
      </c>
    </row>
    <row r="19" spans="1:7" ht="16.5">
      <c r="A19" s="605"/>
      <c r="B19" s="143" t="s">
        <v>266</v>
      </c>
      <c r="C19" s="143" t="s">
        <v>45</v>
      </c>
      <c r="D19" s="142">
        <f>'Table 7b'!AF19</f>
        <v>2353.15</v>
      </c>
      <c r="E19" s="142">
        <f>'Table 7b'!AG19</f>
        <v>4500</v>
      </c>
      <c r="F19" s="142">
        <f>'Table 7b'!AH19</f>
        <v>72.731376975169297</v>
      </c>
      <c r="G19" s="288">
        <f>'Table 7b'!AI19</f>
        <v>52.292222222222229</v>
      </c>
    </row>
    <row r="20" spans="1:7" ht="16.5">
      <c r="A20" s="605"/>
      <c r="B20" s="143" t="s">
        <v>267</v>
      </c>
      <c r="C20" s="143" t="s">
        <v>45</v>
      </c>
      <c r="D20" s="142">
        <f>'Table 7b'!AF20</f>
        <v>0</v>
      </c>
      <c r="E20" s="142">
        <f>'Table 7b'!AG20</f>
        <v>0</v>
      </c>
      <c r="F20" s="142">
        <f>'Table 7b'!AH20</f>
        <v>87</v>
      </c>
      <c r="G20" s="288">
        <f>'Table 7b'!AI20</f>
        <v>0</v>
      </c>
    </row>
    <row r="21" spans="1:7" ht="16.5">
      <c r="A21" s="606" t="s">
        <v>268</v>
      </c>
      <c r="B21" s="143" t="s">
        <v>269</v>
      </c>
      <c r="C21" s="291" t="s">
        <v>43</v>
      </c>
      <c r="D21" s="142">
        <f>'Table 7b'!AF21</f>
        <v>17291.73</v>
      </c>
      <c r="E21" s="142">
        <f>'Table 7b'!AG21</f>
        <v>25256</v>
      </c>
      <c r="F21" s="142">
        <f>'Table 7b'!AH21</f>
        <v>65.304244535951852</v>
      </c>
      <c r="G21" s="288">
        <f>'Table 7b'!AI21</f>
        <v>68.465829901805506</v>
      </c>
    </row>
    <row r="22" spans="1:7" ht="16.5">
      <c r="A22" s="606"/>
      <c r="B22" s="143" t="s">
        <v>270</v>
      </c>
      <c r="C22" s="291" t="s">
        <v>43</v>
      </c>
      <c r="D22" s="142">
        <f>'Table 7b'!AF22</f>
        <v>169087.03</v>
      </c>
      <c r="E22" s="142">
        <f>'Table 7b'!AG22</f>
        <v>370730</v>
      </c>
      <c r="F22" s="142">
        <f>'Table 7b'!AH22</f>
        <v>45.436738510301112</v>
      </c>
      <c r="G22" s="288">
        <f>'Table 7b'!AI22</f>
        <v>45.609211555579535</v>
      </c>
    </row>
    <row r="23" spans="1:7" ht="16.5">
      <c r="A23" s="606"/>
      <c r="B23" s="143" t="s">
        <v>271</v>
      </c>
      <c r="C23" s="291" t="s">
        <v>43</v>
      </c>
      <c r="D23" s="142">
        <f>'Table 7b'!AF23</f>
        <v>110607.429</v>
      </c>
      <c r="E23" s="142">
        <f>'Table 7b'!AG23</f>
        <v>378549</v>
      </c>
      <c r="F23" s="142">
        <f>'Table 7b'!AH23</f>
        <v>60.449555442866796</v>
      </c>
      <c r="G23" s="288">
        <f>'Table 7b'!AI23</f>
        <v>29.218787792333355</v>
      </c>
    </row>
    <row r="24" spans="1:7" ht="16.5">
      <c r="A24" s="289" t="s">
        <v>272</v>
      </c>
      <c r="B24" s="143" t="s">
        <v>273</v>
      </c>
      <c r="C24" s="291" t="s">
        <v>274</v>
      </c>
      <c r="D24" s="142">
        <f>'Table 7b'!AF24</f>
        <v>471354.47000000003</v>
      </c>
      <c r="E24" s="142">
        <f>'Table 7b'!AG24</f>
        <v>2515600</v>
      </c>
      <c r="F24" s="142">
        <f>'Table 7b'!AH24</f>
        <v>10.831898077996648</v>
      </c>
      <c r="G24" s="288">
        <f>'Table 7b'!AI24</f>
        <v>18.737258308157102</v>
      </c>
    </row>
    <row r="25" spans="1:7" ht="16.5">
      <c r="A25" s="605" t="s">
        <v>275</v>
      </c>
      <c r="B25" s="143" t="s">
        <v>276</v>
      </c>
      <c r="C25" s="291" t="s">
        <v>45</v>
      </c>
      <c r="D25" s="142">
        <f>'Table 7b'!AF25</f>
        <v>16783</v>
      </c>
      <c r="E25" s="142">
        <f>'Table 7b'!AG25</f>
        <v>24241.5</v>
      </c>
      <c r="F25" s="142">
        <f>'Table 7b'!AH25</f>
        <v>67.714456613658385</v>
      </c>
      <c r="G25" s="288">
        <f>'Table 7b'!AI25</f>
        <v>69.232514489614914</v>
      </c>
    </row>
    <row r="26" spans="1:7" ht="16.5">
      <c r="A26" s="605"/>
      <c r="B26" s="143" t="s">
        <v>277</v>
      </c>
      <c r="C26" s="143" t="s">
        <v>278</v>
      </c>
      <c r="D26" s="142">
        <f>'Table 7b'!AF26</f>
        <v>8539.7099999999991</v>
      </c>
      <c r="E26" s="142">
        <f>'Table 7b'!AG26</f>
        <v>70300</v>
      </c>
      <c r="F26" s="142">
        <f>'Table 7b'!AH26</f>
        <v>14.241733524355299</v>
      </c>
      <c r="G26" s="288">
        <f>'Table 7b'!AI26</f>
        <v>12.147524893314365</v>
      </c>
    </row>
    <row r="27" spans="1:7" ht="16.5">
      <c r="A27" s="605"/>
      <c r="B27" s="143" t="s">
        <v>279</v>
      </c>
      <c r="C27" s="143" t="s">
        <v>278</v>
      </c>
      <c r="D27" s="142">
        <f>'Table 7b'!AF27</f>
        <v>0</v>
      </c>
      <c r="E27" s="142">
        <f>'Table 7b'!AG27</f>
        <v>0</v>
      </c>
      <c r="F27" s="142">
        <f>'Table 7b'!AH27</f>
        <v>0</v>
      </c>
      <c r="G27" s="288">
        <f>'Table 7b'!AI27</f>
        <v>0</v>
      </c>
    </row>
    <row r="28" spans="1:7" ht="16.5">
      <c r="A28" s="605"/>
      <c r="B28" s="143" t="s">
        <v>280</v>
      </c>
      <c r="C28" s="143"/>
      <c r="D28" s="142">
        <f>'Table 7b'!AF28</f>
        <v>0</v>
      </c>
      <c r="E28" s="142">
        <f>'Table 7b'!AG28</f>
        <v>0</v>
      </c>
      <c r="F28" s="142">
        <f>'Table 7b'!AH28</f>
        <v>0</v>
      </c>
      <c r="G28" s="288">
        <f>'Table 7b'!AI28</f>
        <v>0</v>
      </c>
    </row>
    <row r="29" spans="1:7" ht="16.5">
      <c r="A29" s="605"/>
      <c r="B29" s="143" t="s">
        <v>281</v>
      </c>
      <c r="C29" s="291" t="s">
        <v>282</v>
      </c>
      <c r="D29" s="142">
        <f>'Table 7b'!AF29</f>
        <v>16952</v>
      </c>
      <c r="E29" s="142">
        <f>'Table 7b'!AG29</f>
        <v>42000</v>
      </c>
      <c r="F29" s="142">
        <f>'Table 7b'!AH29</f>
        <v>0</v>
      </c>
      <c r="G29" s="288">
        <f>'Table 7b'!AI29</f>
        <v>0</v>
      </c>
    </row>
    <row r="30" spans="1:7" ht="16.5">
      <c r="A30" s="605"/>
      <c r="B30" s="143" t="s">
        <v>283</v>
      </c>
      <c r="C30" s="291"/>
      <c r="D30" s="142">
        <f>'Table 7b'!AF30</f>
        <v>71917.3</v>
      </c>
      <c r="E30" s="142">
        <f>'Table 7b'!AG30</f>
        <v>75120</v>
      </c>
      <c r="F30" s="142">
        <f>'Table 7b'!AH30</f>
        <v>39.173406279733584</v>
      </c>
      <c r="G30" s="288">
        <f>'Table 7b'!AI30</f>
        <v>95.736554845580415</v>
      </c>
    </row>
    <row r="31" spans="1:7" ht="16.5">
      <c r="A31" s="605"/>
      <c r="B31" s="143" t="s">
        <v>284</v>
      </c>
      <c r="C31" s="291"/>
      <c r="D31" s="142">
        <f>'Table 7b'!AF31</f>
        <v>45</v>
      </c>
      <c r="E31" s="142">
        <f>'Table 7b'!AG31</f>
        <v>50</v>
      </c>
      <c r="F31" s="142">
        <f>'Table 7b'!AH31</f>
        <v>47.5</v>
      </c>
      <c r="G31" s="288">
        <f>'Table 7b'!AI31</f>
        <v>90</v>
      </c>
    </row>
    <row r="32" spans="1:7" ht="16.5">
      <c r="A32" s="605" t="s">
        <v>285</v>
      </c>
      <c r="B32" s="143" t="s">
        <v>286</v>
      </c>
      <c r="C32" s="291" t="s">
        <v>287</v>
      </c>
      <c r="D32" s="142">
        <f>'Table 7b'!AF32</f>
        <v>0.5</v>
      </c>
      <c r="E32" s="142">
        <f>'Table 7b'!AG32</f>
        <v>0.66</v>
      </c>
      <c r="F32" s="142">
        <f>'Table 7b'!AH32</f>
        <v>0</v>
      </c>
      <c r="G32" s="288">
        <f>'Table 7b'!AI32</f>
        <v>0</v>
      </c>
    </row>
    <row r="33" spans="1:7" ht="16.5">
      <c r="A33" s="605"/>
      <c r="B33" s="143" t="s">
        <v>288</v>
      </c>
      <c r="C33" s="291" t="s">
        <v>45</v>
      </c>
      <c r="D33" s="142">
        <f>'Table 7b'!AF33</f>
        <v>1</v>
      </c>
      <c r="E33" s="142">
        <f>'Table 7b'!AG33</f>
        <v>6</v>
      </c>
      <c r="F33" s="142">
        <f>'Table 7b'!AH33</f>
        <v>0</v>
      </c>
      <c r="G33" s="288">
        <f>'Table 7b'!AI33</f>
        <v>0</v>
      </c>
    </row>
    <row r="34" spans="1:7" ht="16.5">
      <c r="A34" s="605"/>
      <c r="B34" s="143" t="s">
        <v>289</v>
      </c>
      <c r="C34" s="291" t="s">
        <v>290</v>
      </c>
      <c r="D34" s="142">
        <f>'Table 7b'!AF34</f>
        <v>16214.04</v>
      </c>
      <c r="E34" s="142">
        <f>'Table 7b'!AG34</f>
        <v>25257.5</v>
      </c>
      <c r="F34" s="142">
        <f>'Table 7b'!AH34</f>
        <v>59.933691000060271</v>
      </c>
      <c r="G34" s="288">
        <f>'Table 7b'!AI34</f>
        <v>64.194951994457099</v>
      </c>
    </row>
    <row r="35" spans="1:7" ht="16.5">
      <c r="A35" s="606" t="s">
        <v>291</v>
      </c>
      <c r="B35" s="143" t="s">
        <v>292</v>
      </c>
      <c r="C35" s="143"/>
      <c r="D35" s="142">
        <f>'Table 7b'!AF35</f>
        <v>820</v>
      </c>
      <c r="E35" s="142">
        <f>'Table 7b'!AG35</f>
        <v>2305</v>
      </c>
      <c r="F35" s="142">
        <f>'Table 7b'!AH35</f>
        <v>35.574837310195228</v>
      </c>
      <c r="G35" s="288">
        <f>'Table 7b'!AI35</f>
        <v>35.574837310195228</v>
      </c>
    </row>
    <row r="36" spans="1:7" ht="16.5">
      <c r="A36" s="606"/>
      <c r="B36" s="143" t="s">
        <v>293</v>
      </c>
      <c r="C36" s="143" t="s">
        <v>294</v>
      </c>
      <c r="D36" s="142">
        <f>'Table 7b'!AF36</f>
        <v>1032</v>
      </c>
      <c r="E36" s="142">
        <f>'Table 7b'!AG36</f>
        <v>9040</v>
      </c>
      <c r="F36" s="142">
        <f>'Table 7b'!AH36</f>
        <v>0</v>
      </c>
      <c r="G36" s="288">
        <f>'Table 7b'!AI36</f>
        <v>0</v>
      </c>
    </row>
    <row r="37" spans="1:7" ht="25.5" customHeight="1">
      <c r="A37" s="605" t="s">
        <v>295</v>
      </c>
      <c r="B37" s="143" t="s">
        <v>296</v>
      </c>
      <c r="C37" s="143"/>
      <c r="D37" s="142">
        <f>'Table 7b'!AF37</f>
        <v>10</v>
      </c>
      <c r="E37" s="142">
        <f>'Table 7b'!AG37</f>
        <v>20</v>
      </c>
      <c r="F37" s="142">
        <f>'Table 7b'!AH37</f>
        <v>33.333333333333329</v>
      </c>
      <c r="G37" s="288">
        <f>'Table 7b'!AI37</f>
        <v>50</v>
      </c>
    </row>
    <row r="38" spans="1:7" ht="16.5">
      <c r="A38" s="605"/>
      <c r="B38" s="143" t="s">
        <v>297</v>
      </c>
      <c r="C38" s="143"/>
      <c r="D38" s="142">
        <f>'Table 7b'!AF38</f>
        <v>22816.4375</v>
      </c>
      <c r="E38" s="142">
        <f>'Table 7b'!AG38</f>
        <v>93750</v>
      </c>
      <c r="F38" s="142">
        <f>'Table 7b'!AH38</f>
        <v>26.146666666666668</v>
      </c>
      <c r="G38" s="288">
        <f>'Table 7b'!AI38</f>
        <v>24.337533333333333</v>
      </c>
    </row>
    <row r="39" spans="1:7" ht="16.5">
      <c r="A39" s="605"/>
      <c r="B39" s="143" t="s">
        <v>298</v>
      </c>
      <c r="C39" s="143"/>
      <c r="D39" s="142">
        <f>'Table 7b'!AF39</f>
        <v>0</v>
      </c>
      <c r="E39" s="142">
        <f>'Table 7b'!AG39</f>
        <v>0</v>
      </c>
      <c r="F39" s="142">
        <f>'Table 7b'!AH39</f>
        <v>0</v>
      </c>
      <c r="G39" s="288">
        <f>'Table 7b'!AI39</f>
        <v>0</v>
      </c>
    </row>
    <row r="40" spans="1:7" ht="30" customHeight="1">
      <c r="A40" s="292" t="s">
        <v>299</v>
      </c>
      <c r="B40" s="143" t="s">
        <v>300</v>
      </c>
      <c r="C40" s="143" t="s">
        <v>51</v>
      </c>
      <c r="D40" s="142">
        <f>'Table 7b'!AF40</f>
        <v>5125</v>
      </c>
      <c r="E40" s="142">
        <f>'Table 7b'!AG40</f>
        <v>23140</v>
      </c>
      <c r="F40" s="142">
        <f>'Table 7b'!AH40</f>
        <v>27.31317494600432</v>
      </c>
      <c r="G40" s="288">
        <f>'Table 7b'!AI40</f>
        <v>22.14779602420052</v>
      </c>
    </row>
    <row r="41" spans="1:7" ht="16.5">
      <c r="A41" s="606" t="s">
        <v>301</v>
      </c>
      <c r="B41" s="143" t="s">
        <v>302</v>
      </c>
      <c r="C41" s="143"/>
      <c r="D41" s="142">
        <f>'Table 7b'!AF41</f>
        <v>2240.6</v>
      </c>
      <c r="E41" s="142">
        <f>'Table 7b'!AG41</f>
        <v>6510</v>
      </c>
      <c r="F41" s="142">
        <f>'Table 7b'!AH41</f>
        <v>32.104608294930884</v>
      </c>
      <c r="G41" s="288">
        <f>'Table 7b'!AI41</f>
        <v>34.417818740399383</v>
      </c>
    </row>
    <row r="42" spans="1:7" ht="16.5">
      <c r="A42" s="606"/>
      <c r="B42" s="143" t="s">
        <v>303</v>
      </c>
      <c r="C42" s="143" t="s">
        <v>43</v>
      </c>
      <c r="D42" s="142">
        <f>'Table 7b'!AF42</f>
        <v>0</v>
      </c>
      <c r="E42" s="142">
        <f>'Table 7b'!AG42</f>
        <v>0</v>
      </c>
      <c r="F42" s="142">
        <f>'Table 7b'!AH42</f>
        <v>0</v>
      </c>
      <c r="G42" s="288">
        <f>'Table 7b'!AI42</f>
        <v>0</v>
      </c>
    </row>
    <row r="43" spans="1:7" ht="16.5">
      <c r="A43" s="605" t="s">
        <v>304</v>
      </c>
      <c r="B43" s="143" t="s">
        <v>305</v>
      </c>
      <c r="C43" s="143" t="s">
        <v>45</v>
      </c>
      <c r="D43" s="142">
        <f>'Table 7b'!AF43</f>
        <v>10853.5</v>
      </c>
      <c r="E43" s="142">
        <f>'Table 7b'!AG43</f>
        <v>21812.5</v>
      </c>
      <c r="F43" s="142">
        <f>'Table 7b'!AH43</f>
        <v>46.238481639389356</v>
      </c>
      <c r="G43" s="288">
        <f>'Table 7b'!AI43</f>
        <v>49.758166189111748</v>
      </c>
    </row>
    <row r="44" spans="1:7" ht="16.5">
      <c r="A44" s="605"/>
      <c r="B44" s="293" t="s">
        <v>306</v>
      </c>
      <c r="C44" s="143" t="s">
        <v>290</v>
      </c>
      <c r="D44" s="142">
        <f>'Table 7b'!AF44</f>
        <v>439927.44400000002</v>
      </c>
      <c r="E44" s="142">
        <f>'Table 7b'!AG44</f>
        <v>1413665.45</v>
      </c>
      <c r="F44" s="142">
        <f>'Table 7b'!AH44</f>
        <v>19.232193212738284</v>
      </c>
      <c r="G44" s="288">
        <f>'Table 7b'!AI44</f>
        <v>31.119629046603634</v>
      </c>
    </row>
    <row r="45" spans="1:7" ht="16.5">
      <c r="A45" s="605"/>
      <c r="B45" s="293" t="s">
        <v>307</v>
      </c>
      <c r="C45" s="143" t="s">
        <v>290</v>
      </c>
      <c r="D45" s="142">
        <f>'Table 7b'!AF45</f>
        <v>73710.092999999993</v>
      </c>
      <c r="E45" s="142">
        <f>'Table 7b'!AG45</f>
        <v>264412.875</v>
      </c>
      <c r="F45" s="142">
        <f>'Table 7b'!AH45</f>
        <v>13.70819970104634</v>
      </c>
      <c r="G45" s="288">
        <f>'Table 7b'!AI45</f>
        <v>27.876892530289982</v>
      </c>
    </row>
    <row r="46" spans="1:7" ht="16.5">
      <c r="A46" s="605"/>
      <c r="B46" s="293" t="s">
        <v>308</v>
      </c>
      <c r="C46" s="143" t="s">
        <v>309</v>
      </c>
      <c r="D46" s="142">
        <f>'Table 7b'!AF46</f>
        <v>3254.0190000000002</v>
      </c>
      <c r="E46" s="142">
        <f>'Table 7b'!AG46</f>
        <v>17686.900000000001</v>
      </c>
      <c r="F46" s="142">
        <f>'Table 7b'!AH46</f>
        <v>11.324872317859183</v>
      </c>
      <c r="G46" s="288">
        <f>'Table 7b'!AI46</f>
        <v>18.397904663903795</v>
      </c>
    </row>
    <row r="47" spans="1:7" ht="16.5">
      <c r="A47" s="605"/>
      <c r="B47" s="293" t="s">
        <v>310</v>
      </c>
      <c r="C47" s="143" t="s">
        <v>311</v>
      </c>
      <c r="D47" s="142">
        <f>'Table 7b'!AF47</f>
        <v>1123.883</v>
      </c>
      <c r="E47" s="142">
        <f>'Table 7b'!AG47</f>
        <v>12171.16</v>
      </c>
      <c r="F47" s="142">
        <f>'Table 7b'!AH47</f>
        <v>7.3193649778381857</v>
      </c>
      <c r="G47" s="288">
        <f>'Table 7b'!AI47</f>
        <v>9.2339842710144318</v>
      </c>
    </row>
    <row r="48" spans="1:7" ht="16.5">
      <c r="A48" s="605"/>
      <c r="B48" s="293" t="s">
        <v>312</v>
      </c>
      <c r="C48" s="143" t="s">
        <v>311</v>
      </c>
      <c r="D48" s="142">
        <f>'Table 7b'!AF48</f>
        <v>8233.487000000001</v>
      </c>
      <c r="E48" s="142">
        <f>'Table 7b'!AG48</f>
        <v>33476.06</v>
      </c>
      <c r="F48" s="142">
        <f>'Table 7b'!AH48</f>
        <v>12.384643248004283</v>
      </c>
      <c r="G48" s="288">
        <f>'Table 7b'!AI48</f>
        <v>24.595149488918356</v>
      </c>
    </row>
    <row r="49" spans="1:7" ht="16.5">
      <c r="A49" s="605"/>
      <c r="B49" s="143" t="s">
        <v>313</v>
      </c>
      <c r="C49" s="143" t="s">
        <v>257</v>
      </c>
      <c r="D49" s="142">
        <f>'Table 7b'!AF49</f>
        <v>7789.77</v>
      </c>
      <c r="E49" s="142">
        <f>'Table 7b'!AG49</f>
        <v>31706</v>
      </c>
      <c r="F49" s="142">
        <f>'Table 7b'!AH49</f>
        <v>20.483166607423957</v>
      </c>
      <c r="G49" s="288">
        <f>'Table 7b'!AI49</f>
        <v>24.568756702201476</v>
      </c>
    </row>
    <row r="50" spans="1:7" ht="16.5">
      <c r="A50" s="605" t="s">
        <v>314</v>
      </c>
      <c r="B50" s="294" t="s">
        <v>315</v>
      </c>
      <c r="C50" s="143" t="s">
        <v>316</v>
      </c>
      <c r="D50" s="142">
        <f>'Table 7b'!AF50</f>
        <v>4734.799</v>
      </c>
      <c r="E50" s="142">
        <f>'Table 7b'!AG50</f>
        <v>15150</v>
      </c>
      <c r="F50" s="142">
        <f>'Table 7b'!AH50</f>
        <v>21.783419423379858</v>
      </c>
      <c r="G50" s="288">
        <f>'Table 7b'!AI50</f>
        <v>31.252798679867986</v>
      </c>
    </row>
    <row r="51" spans="1:7" ht="16.5">
      <c r="A51" s="605"/>
      <c r="B51" s="294" t="s">
        <v>317</v>
      </c>
      <c r="C51" s="143" t="s">
        <v>45</v>
      </c>
      <c r="D51" s="142">
        <f>'Table 7b'!AF51</f>
        <v>240</v>
      </c>
      <c r="E51" s="142">
        <f>'Table 7b'!AG51</f>
        <v>3000</v>
      </c>
      <c r="F51" s="142">
        <f>'Table 7b'!AH51</f>
        <v>0</v>
      </c>
      <c r="G51" s="288">
        <f>'Table 7b'!AI51</f>
        <v>0</v>
      </c>
    </row>
    <row r="52" spans="1:7" ht="25.5" customHeight="1">
      <c r="A52" s="605" t="s">
        <v>318</v>
      </c>
      <c r="B52" s="143" t="s">
        <v>319</v>
      </c>
      <c r="C52" s="143" t="s">
        <v>320</v>
      </c>
      <c r="D52" s="142">
        <f>'Table 7b'!AF52</f>
        <v>5.75</v>
      </c>
      <c r="E52" s="142">
        <f>'Table 7b'!AG52</f>
        <v>95.78</v>
      </c>
      <c r="F52" s="142">
        <f>'Table 7b'!AH52</f>
        <v>31.630519893977759</v>
      </c>
      <c r="G52" s="288">
        <f>'Table 7b'!AI52</f>
        <v>6.0033409897682191</v>
      </c>
    </row>
    <row r="53" spans="1:7" ht="16.5">
      <c r="A53" s="605"/>
      <c r="B53" s="143" t="s">
        <v>321</v>
      </c>
      <c r="C53" s="143" t="s">
        <v>45</v>
      </c>
      <c r="D53" s="142">
        <f>'Table 7b'!AF53</f>
        <v>1468156.94</v>
      </c>
      <c r="E53" s="142">
        <f>'Table 7b'!AG53</f>
        <v>4926615.1400000006</v>
      </c>
      <c r="F53" s="142">
        <f>'Table 7b'!AH53</f>
        <v>38.375693226217088</v>
      </c>
      <c r="G53" s="288">
        <f>'Table 7b'!AI53</f>
        <v>29.800520200569185</v>
      </c>
    </row>
    <row r="54" spans="1:7" ht="16.5">
      <c r="A54" s="605"/>
      <c r="B54" s="143" t="s">
        <v>322</v>
      </c>
      <c r="C54" s="143" t="s">
        <v>45</v>
      </c>
      <c r="D54" s="142">
        <f>'Table 7b'!AF54</f>
        <v>3.2</v>
      </c>
      <c r="E54" s="142">
        <f>'Table 7b'!AG54</f>
        <v>6</v>
      </c>
      <c r="F54" s="142">
        <f>'Table 7b'!AH54</f>
        <v>55.000000000000007</v>
      </c>
      <c r="G54" s="288">
        <f>'Table 7b'!AI54</f>
        <v>53.333333333333336</v>
      </c>
    </row>
    <row r="55" spans="1:7" ht="16.5">
      <c r="A55" s="605"/>
      <c r="B55" s="143" t="s">
        <v>323</v>
      </c>
      <c r="C55" s="143" t="s">
        <v>45</v>
      </c>
      <c r="D55" s="142">
        <f>'Table 7b'!AF55</f>
        <v>0</v>
      </c>
      <c r="E55" s="142">
        <f>'Table 7b'!AG55</f>
        <v>0</v>
      </c>
      <c r="F55" s="142">
        <f>'Table 7b'!AH55</f>
        <v>0</v>
      </c>
      <c r="G55" s="288">
        <f>'Table 7b'!AI55</f>
        <v>0</v>
      </c>
    </row>
    <row r="56" spans="1:7" ht="16.5">
      <c r="A56" s="605" t="s">
        <v>324</v>
      </c>
      <c r="B56" s="143" t="s">
        <v>325</v>
      </c>
      <c r="C56" s="143" t="s">
        <v>257</v>
      </c>
      <c r="D56" s="142">
        <f>'Table 7b'!AF56</f>
        <v>198222.43900000001</v>
      </c>
      <c r="E56" s="142">
        <f>'Table 7b'!AG56</f>
        <v>618808</v>
      </c>
      <c r="F56" s="142">
        <f>'Table 7b'!AH56</f>
        <v>35.847414241712492</v>
      </c>
      <c r="G56" s="288">
        <f>'Table 7b'!AI56</f>
        <v>32.03294705304392</v>
      </c>
    </row>
    <row r="57" spans="1:7" ht="16.5">
      <c r="A57" s="605"/>
      <c r="B57" s="143" t="s">
        <v>326</v>
      </c>
      <c r="C57" s="143" t="s">
        <v>257</v>
      </c>
      <c r="D57" s="142">
        <f>'Table 7b'!AF57</f>
        <v>190891</v>
      </c>
      <c r="E57" s="142">
        <f>'Table 7b'!AG57</f>
        <v>642000</v>
      </c>
      <c r="F57" s="142">
        <f>'Table 7b'!AH57</f>
        <v>13.481931464174455</v>
      </c>
      <c r="G57" s="288">
        <f>'Table 7b'!AI57</f>
        <v>29.733800623052957</v>
      </c>
    </row>
    <row r="58" spans="1:7" ht="16.5">
      <c r="A58" s="605"/>
      <c r="B58" s="143" t="s">
        <v>327</v>
      </c>
      <c r="C58" s="143" t="s">
        <v>257</v>
      </c>
      <c r="D58" s="142">
        <f>'Table 7b'!AF58</f>
        <v>7386.4639999999999</v>
      </c>
      <c r="E58" s="142">
        <f>'Table 7b'!AG58</f>
        <v>33500</v>
      </c>
      <c r="F58" s="142">
        <f>'Table 7b'!AH58</f>
        <v>21.367913043478261</v>
      </c>
      <c r="G58" s="288">
        <f>'Table 7b'!AI58</f>
        <v>22.049146268656717</v>
      </c>
    </row>
    <row r="59" spans="1:7" ht="16.5">
      <c r="A59" s="605"/>
      <c r="B59" s="143" t="s">
        <v>328</v>
      </c>
      <c r="C59" s="143" t="s">
        <v>51</v>
      </c>
      <c r="D59" s="142">
        <f>'Table 7b'!AF59</f>
        <v>8825.0400000000009</v>
      </c>
      <c r="E59" s="142">
        <f>'Table 7b'!AG59</f>
        <v>10800</v>
      </c>
      <c r="F59" s="142">
        <f>'Table 7b'!AH59</f>
        <v>0</v>
      </c>
      <c r="G59" s="288">
        <f>'Table 7b'!AI59</f>
        <v>0</v>
      </c>
    </row>
    <row r="60" spans="1:7" ht="16.5">
      <c r="A60" s="606" t="s">
        <v>329</v>
      </c>
      <c r="B60" s="143" t="s">
        <v>330</v>
      </c>
      <c r="C60" s="143" t="s">
        <v>257</v>
      </c>
      <c r="D60" s="142">
        <f>'Table 7b'!AF60</f>
        <v>20570.266</v>
      </c>
      <c r="E60" s="142">
        <f>'Table 7b'!AG60</f>
        <v>63550</v>
      </c>
      <c r="F60" s="142">
        <f>'Table 7b'!AH60</f>
        <v>43.082822974036191</v>
      </c>
      <c r="G60" s="288">
        <f>'Table 7b'!AI60</f>
        <v>32.368632572777337</v>
      </c>
    </row>
    <row r="61" spans="1:7" ht="16.5">
      <c r="A61" s="606"/>
      <c r="B61" s="143" t="s">
        <v>331</v>
      </c>
      <c r="C61" s="143" t="s">
        <v>290</v>
      </c>
      <c r="D61" s="142">
        <f>'Table 7b'!AF61</f>
        <v>1883.316</v>
      </c>
      <c r="E61" s="142">
        <f>'Table 7b'!AG61</f>
        <v>1400</v>
      </c>
      <c r="F61" s="142">
        <f>'Table 7b'!AH61</f>
        <v>87.609285714285718</v>
      </c>
      <c r="G61" s="288">
        <f>'Table 7b'!AI61</f>
        <v>134.52257142857144</v>
      </c>
    </row>
    <row r="62" spans="1:7" ht="16.5">
      <c r="A62" s="606" t="s">
        <v>332</v>
      </c>
      <c r="B62" s="143" t="s">
        <v>333</v>
      </c>
      <c r="C62" s="143" t="s">
        <v>257</v>
      </c>
      <c r="D62" s="142">
        <f>'Table 7b'!AF62</f>
        <v>445893.413</v>
      </c>
      <c r="E62" s="142">
        <f>'Table 7b'!AG62</f>
        <v>1572805</v>
      </c>
      <c r="F62" s="142">
        <f>'Table 7b'!AH62</f>
        <v>50.659451996439472</v>
      </c>
      <c r="G62" s="288">
        <f>'Table 7b'!AI62</f>
        <v>28.350203172039762</v>
      </c>
    </row>
    <row r="63" spans="1:7" ht="16.5">
      <c r="A63" s="606"/>
      <c r="B63" s="143" t="s">
        <v>334</v>
      </c>
      <c r="C63" s="295" t="s">
        <v>335</v>
      </c>
      <c r="D63" s="142">
        <f>'Table 7b'!AF63</f>
        <v>313</v>
      </c>
      <c r="E63" s="142">
        <f>'Table 7b'!AG63</f>
        <v>2000</v>
      </c>
      <c r="F63" s="142">
        <f>'Table 7b'!AH63</f>
        <v>14.680000000000001</v>
      </c>
      <c r="G63" s="288">
        <f>'Table 7b'!AI63</f>
        <v>15.65</v>
      </c>
    </row>
    <row r="64" spans="1:7" ht="16.5">
      <c r="A64" s="289" t="s">
        <v>336</v>
      </c>
      <c r="B64" s="143" t="s">
        <v>337</v>
      </c>
      <c r="C64" s="143" t="s">
        <v>338</v>
      </c>
      <c r="D64" s="142">
        <f>'Table 7b'!AF64</f>
        <v>33174</v>
      </c>
      <c r="E64" s="142">
        <f>'Table 7b'!AG64</f>
        <v>43537</v>
      </c>
      <c r="F64" s="142">
        <f>'Table 7b'!AH64</f>
        <v>95.295955164572661</v>
      </c>
      <c r="G64" s="288">
        <f>'Table 7b'!AI64</f>
        <v>76.197257505110599</v>
      </c>
    </row>
    <row r="65" spans="1:7" ht="16.5">
      <c r="A65" s="606" t="s">
        <v>339</v>
      </c>
      <c r="B65" s="143" t="s">
        <v>340</v>
      </c>
      <c r="C65" s="143" t="s">
        <v>341</v>
      </c>
      <c r="D65" s="142">
        <f>'Table 7b'!AF65</f>
        <v>500</v>
      </c>
      <c r="E65" s="142">
        <f>'Table 7b'!AG65</f>
        <v>3000</v>
      </c>
      <c r="F65" s="142">
        <f>'Table 7b'!AH65</f>
        <v>0</v>
      </c>
      <c r="G65" s="288">
        <f>'Table 7b'!AI65</f>
        <v>0</v>
      </c>
    </row>
    <row r="66" spans="1:7" ht="16.5">
      <c r="A66" s="606"/>
      <c r="B66" s="143" t="s">
        <v>342</v>
      </c>
      <c r="C66" s="143" t="s">
        <v>341</v>
      </c>
      <c r="D66" s="142">
        <f>'Table 7b'!AF66</f>
        <v>0</v>
      </c>
      <c r="E66" s="142">
        <f>'Table 7b'!AG66</f>
        <v>0</v>
      </c>
      <c r="F66" s="142">
        <f>'Table 7b'!AH66</f>
        <v>22.888953085278484</v>
      </c>
      <c r="G66" s="288"/>
    </row>
    <row r="67" spans="1:7" ht="16.5">
      <c r="A67" s="606"/>
      <c r="B67" s="143" t="s">
        <v>343</v>
      </c>
      <c r="C67" s="143"/>
      <c r="D67" s="142">
        <f>'Table 7b'!AF67</f>
        <v>3180874</v>
      </c>
      <c r="E67" s="142">
        <f>'Table 7b'!AG67</f>
        <v>6780000</v>
      </c>
      <c r="F67" s="142">
        <f>'Table 7b'!AH67</f>
        <v>61.403795620437954</v>
      </c>
      <c r="G67" s="288">
        <f>'Table 7b'!AI67</f>
        <v>46.915545722713865</v>
      </c>
    </row>
    <row r="68" spans="1:7" ht="16.5">
      <c r="A68" s="289" t="s">
        <v>344</v>
      </c>
      <c r="B68" s="143" t="s">
        <v>345</v>
      </c>
      <c r="C68" s="143"/>
      <c r="D68" s="142">
        <f>'Table 7b'!AF68</f>
        <v>91.46</v>
      </c>
      <c r="E68" s="142">
        <f>'Table 7b'!AG68</f>
        <v>110.533</v>
      </c>
      <c r="F68" s="142">
        <f>'Table 7b'!AH68</f>
        <v>99.912166861592382</v>
      </c>
      <c r="G68" s="288">
        <f>'Table 7b'!AI68</f>
        <v>82.744519736187371</v>
      </c>
    </row>
    <row r="69" spans="1:7" ht="17.25" customHeight="1" thickBot="1">
      <c r="A69" s="296"/>
      <c r="B69" s="607" t="s">
        <v>346</v>
      </c>
      <c r="C69" s="607"/>
      <c r="D69" s="607"/>
      <c r="E69" s="607"/>
      <c r="F69" s="297">
        <f>AVERAGEIF(F7:F68,"&gt;0")</f>
        <v>41.109694661199335</v>
      </c>
      <c r="G69" s="298">
        <f>AVERAGEIF(G7:G68,"&gt;0")</f>
        <v>42.109237492175808</v>
      </c>
    </row>
    <row r="70" spans="1:7" ht="15.75" thickTop="1">
      <c r="F70" s="299"/>
    </row>
    <row r="71" spans="1:7">
      <c r="F71" s="299"/>
    </row>
  </sheetData>
  <mergeCells count="27">
    <mergeCell ref="A56:A59"/>
    <mergeCell ref="A60:A61"/>
    <mergeCell ref="A62:A63"/>
    <mergeCell ref="A65:A67"/>
    <mergeCell ref="B69:E69"/>
    <mergeCell ref="A52:A55"/>
    <mergeCell ref="A7:A9"/>
    <mergeCell ref="A11:A13"/>
    <mergeCell ref="A14:A20"/>
    <mergeCell ref="A21:A23"/>
    <mergeCell ref="A25:A31"/>
    <mergeCell ref="A32:A34"/>
    <mergeCell ref="A35:A36"/>
    <mergeCell ref="A37:A39"/>
    <mergeCell ref="A41:A42"/>
    <mergeCell ref="A43:A49"/>
    <mergeCell ref="A50:A51"/>
    <mergeCell ref="A1:G1"/>
    <mergeCell ref="A2:G2"/>
    <mergeCell ref="A3:A6"/>
    <mergeCell ref="B3:B6"/>
    <mergeCell ref="C3:C6"/>
    <mergeCell ref="D3:G3"/>
    <mergeCell ref="D4:D6"/>
    <mergeCell ref="E4:E6"/>
    <mergeCell ref="F4:F6"/>
    <mergeCell ref="G4:G6"/>
  </mergeCells>
  <pageMargins left="0.48" right="0.24" top="0.75" bottom="0.75" header="0.3" footer="0.3"/>
  <pageSetup paperSize="9" scale="74" fitToHeight="2" orientation="portrait" r:id="rId1"/>
  <rowBreaks count="1" manualBreakCount="1">
    <brk id="49" max="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</sheetPr>
  <dimension ref="A1:AK87"/>
  <sheetViews>
    <sheetView view="pageBreakPreview" zoomScale="96" zoomScaleNormal="90" zoomScaleSheetLayoutView="96" workbookViewId="0">
      <pane xSplit="3" ySplit="6" topLeftCell="D56" activePane="bottomRight" state="frozen"/>
      <selection activeCell="B66" sqref="B66"/>
      <selection pane="topRight" activeCell="B66" sqref="B66"/>
      <selection pane="bottomLeft" activeCell="B66" sqref="B66"/>
      <selection pane="bottomRight" activeCell="H26" sqref="H26"/>
    </sheetView>
  </sheetViews>
  <sheetFormatPr defaultColWidth="9.140625" defaultRowHeight="15.75"/>
  <cols>
    <col min="1" max="1" width="18.42578125" style="4" customWidth="1"/>
    <col min="2" max="2" width="24.85546875" style="332" bestFit="1" customWidth="1"/>
    <col min="3" max="3" width="11.85546875" customWidth="1"/>
    <col min="4" max="4" width="15.7109375" bestFit="1" customWidth="1"/>
    <col min="5" max="5" width="15.5703125" customWidth="1"/>
    <col min="6" max="6" width="12.5703125" customWidth="1"/>
    <col min="7" max="7" width="12.85546875" customWidth="1"/>
    <col min="8" max="8" width="13.85546875" bestFit="1" customWidth="1"/>
    <col min="9" max="9" width="13.7109375" customWidth="1"/>
    <col min="10" max="10" width="12.140625" customWidth="1"/>
    <col min="11" max="11" width="11.7109375" customWidth="1"/>
    <col min="12" max="12" width="15.7109375" bestFit="1" customWidth="1"/>
    <col min="13" max="13" width="16" bestFit="1" customWidth="1"/>
    <col min="14" max="14" width="12.140625" customWidth="1"/>
    <col min="15" max="15" width="10.28515625" bestFit="1" customWidth="1"/>
    <col min="16" max="16" width="14.85546875" bestFit="1" customWidth="1"/>
    <col min="17" max="17" width="15.42578125" bestFit="1" customWidth="1"/>
    <col min="18" max="18" width="12.7109375" customWidth="1"/>
    <col min="19" max="19" width="10.28515625" bestFit="1" customWidth="1"/>
    <col min="20" max="20" width="16" customWidth="1"/>
    <col min="21" max="21" width="15.85546875" bestFit="1" customWidth="1"/>
    <col min="22" max="22" width="12.5703125" customWidth="1"/>
    <col min="23" max="23" width="10.28515625" bestFit="1" customWidth="1"/>
    <col min="24" max="24" width="11.85546875" customWidth="1"/>
    <col min="25" max="25" width="15.140625" bestFit="1" customWidth="1"/>
    <col min="26" max="26" width="11.7109375" customWidth="1"/>
    <col min="27" max="27" width="10.28515625" bestFit="1" customWidth="1"/>
    <col min="28" max="28" width="11.7109375" customWidth="1"/>
    <col min="29" max="29" width="13.140625" bestFit="1" customWidth="1"/>
    <col min="30" max="30" width="12.85546875" customWidth="1"/>
    <col min="31" max="31" width="10.28515625" bestFit="1" customWidth="1"/>
    <col min="32" max="32" width="14.85546875" customWidth="1"/>
    <col min="33" max="33" width="16.140625" bestFit="1" customWidth="1"/>
    <col min="34" max="34" width="12.85546875" customWidth="1"/>
    <col min="35" max="35" width="13.5703125" bestFit="1" customWidth="1"/>
    <col min="37" max="37" width="18.42578125" bestFit="1" customWidth="1"/>
  </cols>
  <sheetData>
    <row r="1" spans="1:37" ht="18">
      <c r="A1" s="525" t="s">
        <v>347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</row>
    <row r="2" spans="1:37" ht="18.75" thickBot="1">
      <c r="A2" s="526" t="s">
        <v>348</v>
      </c>
      <c r="B2" s="526"/>
      <c r="C2" s="526"/>
      <c r="D2" s="526"/>
      <c r="E2" s="526"/>
      <c r="F2" s="526"/>
      <c r="G2" s="526"/>
      <c r="H2" s="526"/>
      <c r="I2" s="526"/>
      <c r="J2" s="526"/>
      <c r="K2" s="526"/>
      <c r="L2" s="526"/>
      <c r="M2" s="526"/>
      <c r="N2" s="526"/>
      <c r="O2" s="526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</row>
    <row r="3" spans="1:37" ht="17.25" thickTop="1">
      <c r="A3" s="527" t="s">
        <v>241</v>
      </c>
      <c r="B3" s="529" t="s">
        <v>242</v>
      </c>
      <c r="C3" s="531" t="s">
        <v>243</v>
      </c>
      <c r="D3" s="533" t="s">
        <v>211</v>
      </c>
      <c r="E3" s="533"/>
      <c r="F3" s="533"/>
      <c r="G3" s="533"/>
      <c r="H3" s="533" t="s">
        <v>194</v>
      </c>
      <c r="I3" s="533"/>
      <c r="J3" s="533"/>
      <c r="K3" s="533"/>
      <c r="L3" s="533" t="s">
        <v>117</v>
      </c>
      <c r="M3" s="533"/>
      <c r="N3" s="533"/>
      <c r="O3" s="533"/>
      <c r="P3" s="533" t="s">
        <v>118</v>
      </c>
      <c r="Q3" s="533"/>
      <c r="R3" s="533"/>
      <c r="S3" s="533"/>
      <c r="T3" s="533" t="s">
        <v>107</v>
      </c>
      <c r="U3" s="533"/>
      <c r="V3" s="533"/>
      <c r="W3" s="533"/>
      <c r="X3" s="533" t="s">
        <v>119</v>
      </c>
      <c r="Y3" s="533"/>
      <c r="Z3" s="533"/>
      <c r="AA3" s="533"/>
      <c r="AB3" s="533" t="s">
        <v>191</v>
      </c>
      <c r="AC3" s="533"/>
      <c r="AD3" s="533"/>
      <c r="AE3" s="533"/>
      <c r="AF3" s="533" t="s">
        <v>3</v>
      </c>
      <c r="AG3" s="533"/>
      <c r="AH3" s="533"/>
      <c r="AI3" s="535"/>
      <c r="AJ3" s="301"/>
      <c r="AK3" s="301"/>
    </row>
    <row r="4" spans="1:37" ht="15" customHeight="1">
      <c r="A4" s="528"/>
      <c r="B4" s="530"/>
      <c r="C4" s="532"/>
      <c r="D4" s="534" t="s">
        <v>244</v>
      </c>
      <c r="E4" s="534" t="s">
        <v>245</v>
      </c>
      <c r="F4" s="534" t="s">
        <v>246</v>
      </c>
      <c r="G4" s="534" t="s">
        <v>247</v>
      </c>
      <c r="H4" s="534" t="s">
        <v>244</v>
      </c>
      <c r="I4" s="534" t="s">
        <v>245</v>
      </c>
      <c r="J4" s="534" t="s">
        <v>246</v>
      </c>
      <c r="K4" s="534" t="s">
        <v>247</v>
      </c>
      <c r="L4" s="534" t="s">
        <v>244</v>
      </c>
      <c r="M4" s="534" t="s">
        <v>245</v>
      </c>
      <c r="N4" s="534" t="s">
        <v>246</v>
      </c>
      <c r="O4" s="534" t="s">
        <v>247</v>
      </c>
      <c r="P4" s="534" t="s">
        <v>244</v>
      </c>
      <c r="Q4" s="534" t="s">
        <v>245</v>
      </c>
      <c r="R4" s="534" t="s">
        <v>246</v>
      </c>
      <c r="S4" s="534" t="s">
        <v>247</v>
      </c>
      <c r="T4" s="534" t="s">
        <v>244</v>
      </c>
      <c r="U4" s="534" t="s">
        <v>245</v>
      </c>
      <c r="V4" s="534" t="s">
        <v>246</v>
      </c>
      <c r="W4" s="534" t="s">
        <v>247</v>
      </c>
      <c r="X4" s="534" t="s">
        <v>244</v>
      </c>
      <c r="Y4" s="534" t="s">
        <v>245</v>
      </c>
      <c r="Z4" s="534" t="s">
        <v>246</v>
      </c>
      <c r="AA4" s="534" t="s">
        <v>247</v>
      </c>
      <c r="AB4" s="534" t="s">
        <v>244</v>
      </c>
      <c r="AC4" s="534" t="s">
        <v>245</v>
      </c>
      <c r="AD4" s="534" t="s">
        <v>246</v>
      </c>
      <c r="AE4" s="534" t="s">
        <v>247</v>
      </c>
      <c r="AF4" s="534" t="s">
        <v>244</v>
      </c>
      <c r="AG4" s="534" t="s">
        <v>245</v>
      </c>
      <c r="AH4" s="534" t="s">
        <v>246</v>
      </c>
      <c r="AI4" s="537" t="s">
        <v>247</v>
      </c>
      <c r="AJ4" s="301"/>
      <c r="AK4" s="301"/>
    </row>
    <row r="5" spans="1:37" ht="15" customHeight="1">
      <c r="A5" s="528"/>
      <c r="B5" s="530"/>
      <c r="C5" s="532"/>
      <c r="D5" s="534"/>
      <c r="E5" s="534"/>
      <c r="F5" s="534"/>
      <c r="G5" s="534"/>
      <c r="H5" s="534"/>
      <c r="I5" s="534"/>
      <c r="J5" s="534"/>
      <c r="K5" s="534"/>
      <c r="L5" s="534"/>
      <c r="M5" s="534"/>
      <c r="N5" s="534"/>
      <c r="O5" s="534"/>
      <c r="P5" s="534"/>
      <c r="Q5" s="534"/>
      <c r="R5" s="534"/>
      <c r="S5" s="534"/>
      <c r="T5" s="534"/>
      <c r="U5" s="534"/>
      <c r="V5" s="534"/>
      <c r="W5" s="534"/>
      <c r="X5" s="534"/>
      <c r="Y5" s="534"/>
      <c r="Z5" s="534"/>
      <c r="AA5" s="534"/>
      <c r="AB5" s="534"/>
      <c r="AC5" s="534"/>
      <c r="AD5" s="534"/>
      <c r="AE5" s="534"/>
      <c r="AF5" s="534"/>
      <c r="AG5" s="534"/>
      <c r="AH5" s="534"/>
      <c r="AI5" s="537"/>
      <c r="AJ5" s="301"/>
      <c r="AK5" s="301"/>
    </row>
    <row r="6" spans="1:37" ht="15">
      <c r="A6" s="528"/>
      <c r="B6" s="530"/>
      <c r="C6" s="532"/>
      <c r="D6" s="534"/>
      <c r="E6" s="534"/>
      <c r="F6" s="534"/>
      <c r="G6" s="534"/>
      <c r="H6" s="534"/>
      <c r="I6" s="534"/>
      <c r="J6" s="534"/>
      <c r="K6" s="534"/>
      <c r="L6" s="534"/>
      <c r="M6" s="534"/>
      <c r="N6" s="534"/>
      <c r="O6" s="534"/>
      <c r="P6" s="534"/>
      <c r="Q6" s="534"/>
      <c r="R6" s="534"/>
      <c r="S6" s="534"/>
      <c r="T6" s="534"/>
      <c r="U6" s="534"/>
      <c r="V6" s="534"/>
      <c r="W6" s="534"/>
      <c r="X6" s="534"/>
      <c r="Y6" s="534"/>
      <c r="Z6" s="534"/>
      <c r="AA6" s="534"/>
      <c r="AB6" s="534"/>
      <c r="AC6" s="534"/>
      <c r="AD6" s="534"/>
      <c r="AE6" s="534"/>
      <c r="AF6" s="534"/>
      <c r="AG6" s="534"/>
      <c r="AH6" s="534"/>
      <c r="AI6" s="537"/>
      <c r="AJ6" s="301"/>
      <c r="AK6" s="301"/>
    </row>
    <row r="7" spans="1:37" ht="15.75" customHeight="1">
      <c r="A7" s="536" t="s">
        <v>248</v>
      </c>
      <c r="B7" s="302" t="s">
        <v>249</v>
      </c>
      <c r="C7" s="302" t="s">
        <v>250</v>
      </c>
      <c r="D7" s="131">
        <v>1405.92</v>
      </c>
      <c r="E7" s="131">
        <v>33000</v>
      </c>
      <c r="F7" s="139">
        <v>5.4187500000000002</v>
      </c>
      <c r="G7" s="303">
        <v>4.2603636363636364</v>
      </c>
      <c r="H7" s="131">
        <v>261</v>
      </c>
      <c r="I7" s="131">
        <v>235000</v>
      </c>
      <c r="J7" s="139">
        <v>0.63845957446808521</v>
      </c>
      <c r="K7" s="131">
        <v>0.11106382978723404</v>
      </c>
      <c r="L7" s="131"/>
      <c r="M7" s="131"/>
      <c r="N7" s="139"/>
      <c r="O7" s="131"/>
      <c r="P7" s="131"/>
      <c r="Q7" s="131"/>
      <c r="R7" s="139"/>
      <c r="S7" s="131"/>
      <c r="T7" s="131"/>
      <c r="U7" s="131"/>
      <c r="V7" s="139"/>
      <c r="W7" s="131"/>
      <c r="X7" s="131"/>
      <c r="Y7" s="131"/>
      <c r="Z7" s="139"/>
      <c r="AA7" s="131"/>
      <c r="AB7" s="131"/>
      <c r="AC7" s="131"/>
      <c r="AD7" s="139"/>
      <c r="AE7" s="131"/>
      <c r="AF7" s="131">
        <f>D7+H7+L7+P7+T7+X7+AB7</f>
        <v>1666.92</v>
      </c>
      <c r="AG7" s="131">
        <f>E7+I7+M7+Q7+U7+Y7+AC7</f>
        <v>268000</v>
      </c>
      <c r="AH7" s="131">
        <v>1.0814208494208495</v>
      </c>
      <c r="AI7" s="304">
        <f>AF7/AG7*100</f>
        <v>0.6219850746268657</v>
      </c>
      <c r="AJ7" s="305"/>
      <c r="AK7" s="306"/>
    </row>
    <row r="8" spans="1:37" s="251" customFormat="1" ht="16.5">
      <c r="A8" s="536"/>
      <c r="B8" s="302" t="s">
        <v>251</v>
      </c>
      <c r="C8" s="302" t="s">
        <v>250</v>
      </c>
      <c r="D8" s="131">
        <v>1768</v>
      </c>
      <c r="E8" s="131">
        <v>2000</v>
      </c>
      <c r="F8" s="139">
        <v>68.760000000000005</v>
      </c>
      <c r="G8" s="303">
        <v>88.4</v>
      </c>
      <c r="H8" s="131">
        <v>4729.79</v>
      </c>
      <c r="I8" s="131">
        <v>15000</v>
      </c>
      <c r="J8" s="139">
        <v>52.111533333333327</v>
      </c>
      <c r="K8" s="131">
        <v>31.531933333333335</v>
      </c>
      <c r="L8" s="131"/>
      <c r="M8" s="131"/>
      <c r="N8" s="139"/>
      <c r="O8" s="131"/>
      <c r="P8" s="131">
        <v>2937</v>
      </c>
      <c r="Q8" s="131">
        <v>5760</v>
      </c>
      <c r="R8" s="131">
        <v>47.9166666666667</v>
      </c>
      <c r="S8" s="131">
        <v>50.989583333333336</v>
      </c>
      <c r="T8" s="131">
        <v>1736.44</v>
      </c>
      <c r="U8" s="131">
        <v>3000</v>
      </c>
      <c r="V8" s="139">
        <v>55.533333333333331</v>
      </c>
      <c r="W8" s="131">
        <v>57.881333333333338</v>
      </c>
      <c r="X8" s="131"/>
      <c r="Y8" s="131"/>
      <c r="Z8" s="139"/>
      <c r="AA8" s="131"/>
      <c r="AB8" s="307">
        <v>1000</v>
      </c>
      <c r="AC8" s="307">
        <v>3864.4</v>
      </c>
      <c r="AD8" s="307">
        <v>55.56</v>
      </c>
      <c r="AE8" s="131">
        <v>25.877238381119966</v>
      </c>
      <c r="AF8" s="131">
        <f t="shared" ref="AF8:AG68" si="0">D8+H8+L8+P8+T8+X8+AB8</f>
        <v>12171.230000000001</v>
      </c>
      <c r="AG8" s="131">
        <f t="shared" si="0"/>
        <v>29624.400000000001</v>
      </c>
      <c r="AH8" s="131">
        <v>54.127654348175938</v>
      </c>
      <c r="AI8" s="304">
        <f t="shared" ref="AI8:AI68" si="1">AF8/AG8*100</f>
        <v>41.085152779465581</v>
      </c>
      <c r="AJ8" s="301"/>
      <c r="AK8" s="306"/>
    </row>
    <row r="9" spans="1:37" s="251" customFormat="1" ht="16.5">
      <c r="A9" s="536"/>
      <c r="B9" s="302" t="s">
        <v>252</v>
      </c>
      <c r="C9" s="302" t="s">
        <v>250</v>
      </c>
      <c r="D9" s="131">
        <v>24870</v>
      </c>
      <c r="E9" s="131">
        <v>25000</v>
      </c>
      <c r="F9" s="139">
        <v>107.10666666666665</v>
      </c>
      <c r="G9" s="303">
        <v>99.48</v>
      </c>
      <c r="H9" s="131">
        <v>31914.6</v>
      </c>
      <c r="I9" s="131">
        <v>113000</v>
      </c>
      <c r="J9" s="139">
        <v>33.388486725663711</v>
      </c>
      <c r="K9" s="131">
        <v>28.243008849557523</v>
      </c>
      <c r="L9" s="131"/>
      <c r="M9" s="131"/>
      <c r="N9" s="139"/>
      <c r="O9" s="131"/>
      <c r="P9" s="131">
        <v>0</v>
      </c>
      <c r="Q9" s="131"/>
      <c r="R9" s="131"/>
      <c r="S9" s="131"/>
      <c r="T9" s="131"/>
      <c r="U9" s="131"/>
      <c r="V9" s="139"/>
      <c r="W9" s="131"/>
      <c r="X9" s="131"/>
      <c r="Y9" s="131"/>
      <c r="Z9" s="139"/>
      <c r="AA9" s="131"/>
      <c r="AB9" s="131"/>
      <c r="AC9" s="131"/>
      <c r="AD9" s="139"/>
      <c r="AE9" s="131"/>
      <c r="AF9" s="131">
        <f t="shared" si="0"/>
        <v>56784.6</v>
      </c>
      <c r="AG9" s="131">
        <f t="shared" si="0"/>
        <v>138000</v>
      </c>
      <c r="AH9" s="131">
        <v>37.976755186721988</v>
      </c>
      <c r="AI9" s="304">
        <f t="shared" si="1"/>
        <v>41.14826086956522</v>
      </c>
      <c r="AJ9" s="301"/>
      <c r="AK9" s="306"/>
    </row>
    <row r="10" spans="1:37" s="251" customFormat="1" ht="16.5">
      <c r="A10" s="308" t="s">
        <v>253</v>
      </c>
      <c r="B10" s="302" t="s">
        <v>254</v>
      </c>
      <c r="C10" s="302" t="s">
        <v>43</v>
      </c>
      <c r="D10" s="131">
        <v>2091.9337999999998</v>
      </c>
      <c r="E10" s="131">
        <v>22950</v>
      </c>
      <c r="F10" s="139">
        <v>38.45629050764412</v>
      </c>
      <c r="G10" s="303">
        <v>9.1151799564270153</v>
      </c>
      <c r="H10" s="131"/>
      <c r="I10" s="131"/>
      <c r="J10" s="139"/>
      <c r="K10" s="131"/>
      <c r="L10" s="131">
        <v>16042.99</v>
      </c>
      <c r="M10" s="131">
        <v>43581</v>
      </c>
      <c r="N10" s="139">
        <v>42.27</v>
      </c>
      <c r="O10" s="131">
        <v>36.811890502742017</v>
      </c>
      <c r="P10" s="131">
        <v>3857.96</v>
      </c>
      <c r="Q10" s="131">
        <v>9033.5</v>
      </c>
      <c r="R10" s="131">
        <v>48.829422182864732</v>
      </c>
      <c r="S10" s="131">
        <v>42.707256323684064</v>
      </c>
      <c r="T10" s="131"/>
      <c r="U10" s="131"/>
      <c r="V10" s="139"/>
      <c r="W10" s="131"/>
      <c r="X10" s="131">
        <v>720</v>
      </c>
      <c r="Y10" s="131">
        <v>3600</v>
      </c>
      <c r="Z10" s="139">
        <v>26</v>
      </c>
      <c r="AA10" s="131">
        <v>20</v>
      </c>
      <c r="AB10" s="131"/>
      <c r="AC10" s="131"/>
      <c r="AD10" s="139"/>
      <c r="AE10" s="131"/>
      <c r="AF10" s="131">
        <f t="shared" si="0"/>
        <v>22712.8838</v>
      </c>
      <c r="AG10" s="131">
        <f t="shared" si="0"/>
        <v>79164.5</v>
      </c>
      <c r="AH10" s="131">
        <v>42.202885231545991</v>
      </c>
      <c r="AI10" s="304">
        <f t="shared" si="1"/>
        <v>28.690743704564547</v>
      </c>
      <c r="AJ10" s="301"/>
      <c r="AK10" s="306"/>
    </row>
    <row r="11" spans="1:37" ht="15.75" customHeight="1">
      <c r="A11" s="536" t="s">
        <v>255</v>
      </c>
      <c r="B11" s="309" t="s">
        <v>256</v>
      </c>
      <c r="C11" s="302" t="s">
        <v>257</v>
      </c>
      <c r="D11" s="131">
        <v>423</v>
      </c>
      <c r="E11" s="131">
        <v>2000</v>
      </c>
      <c r="F11" s="139">
        <v>27.162500000000001</v>
      </c>
      <c r="G11" s="303">
        <v>21.15</v>
      </c>
      <c r="H11" s="131">
        <v>1111</v>
      </c>
      <c r="I11" s="131">
        <v>3900</v>
      </c>
      <c r="J11" s="139">
        <v>28.487179487179485</v>
      </c>
      <c r="K11" s="131">
        <v>28.487179487179485</v>
      </c>
      <c r="L11" s="131">
        <v>0</v>
      </c>
      <c r="M11" s="131"/>
      <c r="N11" s="139">
        <v>0</v>
      </c>
      <c r="O11" s="131">
        <v>0</v>
      </c>
      <c r="P11" s="131"/>
      <c r="Q11" s="131"/>
      <c r="R11" s="131"/>
      <c r="S11" s="131"/>
      <c r="T11" s="131">
        <v>2517.4499999999998</v>
      </c>
      <c r="U11" s="131">
        <v>5250</v>
      </c>
      <c r="V11" s="139">
        <v>40.567123287671237</v>
      </c>
      <c r="W11" s="131">
        <v>47.951428571428565</v>
      </c>
      <c r="X11" s="131">
        <v>18</v>
      </c>
      <c r="Y11" s="131">
        <v>60</v>
      </c>
      <c r="Z11" s="139">
        <v>21.666666666666668</v>
      </c>
      <c r="AA11" s="131">
        <v>30</v>
      </c>
      <c r="AB11" s="131">
        <v>1817.7650000000001</v>
      </c>
      <c r="AC11" s="131">
        <v>7884</v>
      </c>
      <c r="AD11" s="139">
        <v>19.63</v>
      </c>
      <c r="AE11" s="131">
        <v>23.056380010147134</v>
      </c>
      <c r="AF11" s="131">
        <f t="shared" si="0"/>
        <v>5887.2150000000001</v>
      </c>
      <c r="AG11" s="131">
        <f t="shared" si="0"/>
        <v>19094</v>
      </c>
      <c r="AH11" s="131">
        <v>28.117298037425837</v>
      </c>
      <c r="AI11" s="304">
        <f t="shared" si="1"/>
        <v>30.832800879857547</v>
      </c>
      <c r="AJ11" s="301"/>
      <c r="AK11" s="306"/>
    </row>
    <row r="12" spans="1:37" ht="16.5">
      <c r="A12" s="536"/>
      <c r="B12" s="309" t="s">
        <v>349</v>
      </c>
      <c r="C12" s="302" t="s">
        <v>257</v>
      </c>
      <c r="D12" s="131">
        <v>0</v>
      </c>
      <c r="E12" s="131">
        <v>0</v>
      </c>
      <c r="F12" s="139"/>
      <c r="G12" s="303"/>
      <c r="H12" s="131">
        <v>2109</v>
      </c>
      <c r="I12" s="131">
        <v>3500</v>
      </c>
      <c r="J12" s="139">
        <v>60.257142857142853</v>
      </c>
      <c r="K12" s="131">
        <v>60.257142857142853</v>
      </c>
      <c r="L12" s="131">
        <v>0</v>
      </c>
      <c r="M12" s="131"/>
      <c r="N12" s="139">
        <v>0</v>
      </c>
      <c r="O12" s="131">
        <v>0</v>
      </c>
      <c r="P12" s="131"/>
      <c r="Q12" s="131"/>
      <c r="R12" s="131"/>
      <c r="S12" s="131"/>
      <c r="T12" s="131">
        <v>26259.82</v>
      </c>
      <c r="U12" s="131">
        <v>45900</v>
      </c>
      <c r="V12" s="139">
        <v>67.862005208333329</v>
      </c>
      <c r="W12" s="131">
        <v>57.210936819172112</v>
      </c>
      <c r="X12" s="131">
        <v>8</v>
      </c>
      <c r="Y12" s="131">
        <v>20</v>
      </c>
      <c r="Z12" s="139">
        <v>30</v>
      </c>
      <c r="AA12" s="131">
        <v>40</v>
      </c>
      <c r="AB12" s="131">
        <v>2208.5949999999998</v>
      </c>
      <c r="AC12" s="131">
        <v>6558.75</v>
      </c>
      <c r="AD12" s="139">
        <v>34.479999999999997</v>
      </c>
      <c r="AE12" s="131">
        <v>33.67402325138174</v>
      </c>
      <c r="AF12" s="131">
        <f t="shared" si="0"/>
        <v>30585.415000000001</v>
      </c>
      <c r="AG12" s="131">
        <f t="shared" si="0"/>
        <v>55978.75</v>
      </c>
      <c r="AH12" s="131">
        <v>62.780929788824999</v>
      </c>
      <c r="AI12" s="304">
        <f t="shared" si="1"/>
        <v>54.637545497175267</v>
      </c>
      <c r="AJ12" s="301"/>
      <c r="AK12" s="306"/>
    </row>
    <row r="13" spans="1:37" s="251" customFormat="1" ht="16.5">
      <c r="A13" s="536"/>
      <c r="B13" s="309" t="s">
        <v>259</v>
      </c>
      <c r="C13" s="302" t="s">
        <v>257</v>
      </c>
      <c r="D13" s="131">
        <v>12000</v>
      </c>
      <c r="E13" s="131">
        <v>30000</v>
      </c>
      <c r="F13" s="139">
        <v>38.194444444444443</v>
      </c>
      <c r="G13" s="303">
        <v>40</v>
      </c>
      <c r="H13" s="131">
        <v>25707</v>
      </c>
      <c r="I13" s="131">
        <v>55000</v>
      </c>
      <c r="J13" s="139">
        <v>45.9</v>
      </c>
      <c r="K13" s="131">
        <v>46.739999999999995</v>
      </c>
      <c r="L13" s="131">
        <v>19392.37</v>
      </c>
      <c r="M13" s="131">
        <v>43200</v>
      </c>
      <c r="N13" s="139">
        <v>50.02</v>
      </c>
      <c r="O13" s="131">
        <v>44.889745370370363</v>
      </c>
      <c r="P13" s="131"/>
      <c r="Q13" s="131"/>
      <c r="R13" s="131"/>
      <c r="S13" s="131"/>
      <c r="T13" s="131">
        <v>6865</v>
      </c>
      <c r="U13" s="131">
        <v>14400</v>
      </c>
      <c r="V13" s="139">
        <v>51.9375</v>
      </c>
      <c r="W13" s="131">
        <v>47.673611111111114</v>
      </c>
      <c r="X13" s="131">
        <v>5</v>
      </c>
      <c r="Y13" s="131">
        <v>35</v>
      </c>
      <c r="Z13" s="139">
        <v>10</v>
      </c>
      <c r="AA13" s="131">
        <v>14.285714285714285</v>
      </c>
      <c r="AB13" s="131"/>
      <c r="AC13" s="131"/>
      <c r="AD13" s="139"/>
      <c r="AE13" s="131"/>
      <c r="AF13" s="131">
        <f t="shared" si="0"/>
        <v>63969.369999999995</v>
      </c>
      <c r="AG13" s="131">
        <f t="shared" si="0"/>
        <v>142635</v>
      </c>
      <c r="AH13" s="131">
        <v>47.383565045896127</v>
      </c>
      <c r="AI13" s="304">
        <f t="shared" si="1"/>
        <v>44.848298103551024</v>
      </c>
      <c r="AJ13" s="301"/>
      <c r="AK13" s="306"/>
    </row>
    <row r="14" spans="1:37" s="251" customFormat="1" ht="16.5" customHeight="1">
      <c r="A14" s="536" t="s">
        <v>260</v>
      </c>
      <c r="B14" s="302" t="s">
        <v>261</v>
      </c>
      <c r="C14" s="302" t="s">
        <v>45</v>
      </c>
      <c r="D14" s="131">
        <v>3000.52</v>
      </c>
      <c r="E14" s="131">
        <v>4600</v>
      </c>
      <c r="F14" s="139">
        <v>66.338775510204087</v>
      </c>
      <c r="G14" s="303">
        <v>65.228695652173911</v>
      </c>
      <c r="H14" s="131"/>
      <c r="I14" s="131"/>
      <c r="J14" s="139"/>
      <c r="K14" s="131"/>
      <c r="L14" s="131">
        <v>94.3</v>
      </c>
      <c r="M14" s="131">
        <v>123</v>
      </c>
      <c r="N14" s="139">
        <v>40.840000000000003</v>
      </c>
      <c r="O14" s="131">
        <v>76.666666666666657</v>
      </c>
      <c r="P14" s="131">
        <v>3790.7</v>
      </c>
      <c r="Q14" s="131">
        <v>5120</v>
      </c>
      <c r="R14" s="131">
        <v>73.1318359375</v>
      </c>
      <c r="S14" s="131">
        <v>74.037109375</v>
      </c>
      <c r="T14" s="131"/>
      <c r="U14" s="131"/>
      <c r="V14" s="139"/>
      <c r="W14" s="131"/>
      <c r="X14" s="131"/>
      <c r="Y14" s="131"/>
      <c r="Z14" s="139"/>
      <c r="AA14" s="131"/>
      <c r="AB14" s="131"/>
      <c r="AC14" s="131"/>
      <c r="AD14" s="139"/>
      <c r="AE14" s="131"/>
      <c r="AF14" s="131">
        <f t="shared" si="0"/>
        <v>6885.52</v>
      </c>
      <c r="AG14" s="131">
        <f t="shared" si="0"/>
        <v>9843</v>
      </c>
      <c r="AH14" s="131">
        <v>65.202248201438849</v>
      </c>
      <c r="AI14" s="304">
        <f t="shared" si="1"/>
        <v>69.953469470689839</v>
      </c>
      <c r="AJ14" s="301"/>
      <c r="AK14" s="306"/>
    </row>
    <row r="15" spans="1:37" ht="16.5">
      <c r="A15" s="536"/>
      <c r="B15" s="302" t="s">
        <v>262</v>
      </c>
      <c r="C15" s="302" t="s">
        <v>45</v>
      </c>
      <c r="D15" s="131">
        <v>0</v>
      </c>
      <c r="E15" s="131">
        <v>0</v>
      </c>
      <c r="F15" s="139"/>
      <c r="G15" s="303"/>
      <c r="H15" s="131"/>
      <c r="I15" s="131"/>
      <c r="J15" s="139"/>
      <c r="K15" s="131"/>
      <c r="L15" s="131"/>
      <c r="M15" s="131"/>
      <c r="N15" s="139"/>
      <c r="O15" s="131"/>
      <c r="P15" s="131">
        <v>0</v>
      </c>
      <c r="Q15" s="131"/>
      <c r="R15" s="131"/>
      <c r="S15" s="131"/>
      <c r="T15" s="131"/>
      <c r="U15" s="131"/>
      <c r="V15" s="139"/>
      <c r="W15" s="131"/>
      <c r="X15" s="131"/>
      <c r="Y15" s="131"/>
      <c r="Z15" s="139"/>
      <c r="AA15" s="131"/>
      <c r="AB15" s="131"/>
      <c r="AC15" s="131"/>
      <c r="AD15" s="139"/>
      <c r="AE15" s="131"/>
      <c r="AF15" s="131">
        <f t="shared" si="0"/>
        <v>0</v>
      </c>
      <c r="AG15" s="131">
        <f t="shared" si="0"/>
        <v>0</v>
      </c>
      <c r="AH15" s="139"/>
      <c r="AI15" s="304"/>
      <c r="AJ15" s="301"/>
      <c r="AK15" s="306"/>
    </row>
    <row r="16" spans="1:37" ht="16.5">
      <c r="A16" s="536"/>
      <c r="B16" s="302" t="s">
        <v>263</v>
      </c>
      <c r="C16" s="302" t="s">
        <v>45</v>
      </c>
      <c r="D16" s="131">
        <v>2241</v>
      </c>
      <c r="E16" s="131">
        <v>13200</v>
      </c>
      <c r="F16" s="139">
        <v>22.668939393939393</v>
      </c>
      <c r="G16" s="303">
        <v>16.977272727272727</v>
      </c>
      <c r="H16" s="131">
        <v>68796.100000000006</v>
      </c>
      <c r="I16" s="131">
        <v>175000</v>
      </c>
      <c r="J16" s="139">
        <v>9.8588285714285711</v>
      </c>
      <c r="K16" s="131">
        <v>39.312057142857149</v>
      </c>
      <c r="L16" s="131"/>
      <c r="M16" s="131"/>
      <c r="N16" s="139"/>
      <c r="O16" s="131"/>
      <c r="P16" s="131">
        <v>0</v>
      </c>
      <c r="Q16" s="131"/>
      <c r="R16" s="131"/>
      <c r="S16" s="131"/>
      <c r="T16" s="131"/>
      <c r="U16" s="131"/>
      <c r="V16" s="139"/>
      <c r="W16" s="131"/>
      <c r="X16" s="131"/>
      <c r="Y16" s="131"/>
      <c r="Z16" s="139"/>
      <c r="AA16" s="131"/>
      <c r="AB16" s="131">
        <v>6277.5</v>
      </c>
      <c r="AC16" s="131">
        <v>25000</v>
      </c>
      <c r="AD16" s="139">
        <v>30.27</v>
      </c>
      <c r="AE16" s="131">
        <v>25.11</v>
      </c>
      <c r="AF16" s="131">
        <f t="shared" si="0"/>
        <v>77314.600000000006</v>
      </c>
      <c r="AG16" s="131">
        <f t="shared" si="0"/>
        <v>213200</v>
      </c>
      <c r="AH16" s="131">
        <v>14.980745212323063</v>
      </c>
      <c r="AI16" s="304">
        <f t="shared" si="1"/>
        <v>36.263883677298317</v>
      </c>
      <c r="AJ16" s="301"/>
      <c r="AK16" s="306"/>
    </row>
    <row r="17" spans="1:37" ht="16.5">
      <c r="A17" s="536"/>
      <c r="B17" s="302" t="s">
        <v>264</v>
      </c>
      <c r="C17" s="302" t="s">
        <v>45</v>
      </c>
      <c r="D17" s="131">
        <v>0</v>
      </c>
      <c r="E17" s="131">
        <v>0</v>
      </c>
      <c r="F17" s="139"/>
      <c r="G17" s="303"/>
      <c r="H17" s="131"/>
      <c r="I17" s="131"/>
      <c r="J17" s="139"/>
      <c r="K17" s="131"/>
      <c r="L17" s="131">
        <v>0</v>
      </c>
      <c r="M17" s="131"/>
      <c r="N17" s="139">
        <v>0</v>
      </c>
      <c r="O17" s="131">
        <v>0</v>
      </c>
      <c r="P17" s="131">
        <v>2038</v>
      </c>
      <c r="Q17" s="131">
        <v>4810</v>
      </c>
      <c r="R17" s="131">
        <v>47.089397089397089</v>
      </c>
      <c r="S17" s="131">
        <v>42.370062370062371</v>
      </c>
      <c r="T17" s="131"/>
      <c r="U17" s="131"/>
      <c r="V17" s="139"/>
      <c r="W17" s="131"/>
      <c r="X17" s="131"/>
      <c r="Y17" s="131"/>
      <c r="Z17" s="139"/>
      <c r="AA17" s="131"/>
      <c r="AB17" s="131"/>
      <c r="AC17" s="131"/>
      <c r="AD17" s="139"/>
      <c r="AE17" s="131"/>
      <c r="AF17" s="131">
        <f t="shared" si="0"/>
        <v>2038</v>
      </c>
      <c r="AG17" s="131">
        <f t="shared" si="0"/>
        <v>4810</v>
      </c>
      <c r="AH17" s="131">
        <v>41.697505197505194</v>
      </c>
      <c r="AI17" s="304">
        <f t="shared" si="1"/>
        <v>42.370062370062371</v>
      </c>
      <c r="AJ17" s="301"/>
      <c r="AK17" s="306"/>
    </row>
    <row r="18" spans="1:37" s="251" customFormat="1" ht="16.5">
      <c r="A18" s="536"/>
      <c r="B18" s="302" t="s">
        <v>265</v>
      </c>
      <c r="C18" s="302" t="s">
        <v>45</v>
      </c>
      <c r="D18" s="131">
        <v>14910</v>
      </c>
      <c r="E18" s="131">
        <v>21000</v>
      </c>
      <c r="F18" s="139">
        <v>86.586666666666673</v>
      </c>
      <c r="G18" s="303">
        <v>71</v>
      </c>
      <c r="H18" s="131"/>
      <c r="I18" s="131"/>
      <c r="J18" s="139"/>
      <c r="K18" s="131"/>
      <c r="L18" s="131">
        <v>13052.96</v>
      </c>
      <c r="M18" s="131">
        <v>15775</v>
      </c>
      <c r="N18" s="139">
        <v>82.74</v>
      </c>
      <c r="O18" s="131">
        <v>82.744595879556258</v>
      </c>
      <c r="P18" s="131">
        <v>3114.3</v>
      </c>
      <c r="Q18" s="131">
        <v>9450</v>
      </c>
      <c r="R18" s="131">
        <v>20.95</v>
      </c>
      <c r="S18" s="131">
        <v>32.955555555555556</v>
      </c>
      <c r="T18" s="131">
        <v>4498</v>
      </c>
      <c r="U18" s="131">
        <v>4550</v>
      </c>
      <c r="V18" s="139">
        <v>67.863013698630141</v>
      </c>
      <c r="W18" s="131">
        <v>98.857142857142861</v>
      </c>
      <c r="X18" s="131">
        <v>5</v>
      </c>
      <c r="Y18" s="131">
        <v>7.5</v>
      </c>
      <c r="Z18" s="139">
        <v>53.333333333333336</v>
      </c>
      <c r="AA18" s="131">
        <v>66.666666666666657</v>
      </c>
      <c r="AB18" s="131"/>
      <c r="AC18" s="131"/>
      <c r="AD18" s="139"/>
      <c r="AE18" s="131"/>
      <c r="AF18" s="131">
        <f t="shared" si="0"/>
        <v>35580.259999999995</v>
      </c>
      <c r="AG18" s="131">
        <f t="shared" si="0"/>
        <v>50782.5</v>
      </c>
      <c r="AH18" s="131">
        <v>70.324065374382357</v>
      </c>
      <c r="AI18" s="304">
        <f t="shared" si="1"/>
        <v>70.064018116477129</v>
      </c>
      <c r="AJ18" s="301"/>
      <c r="AK18" s="306"/>
    </row>
    <row r="19" spans="1:37" ht="16.5">
      <c r="A19" s="536"/>
      <c r="B19" s="302" t="s">
        <v>266</v>
      </c>
      <c r="C19" s="302" t="s">
        <v>45</v>
      </c>
      <c r="D19" s="131">
        <v>2353.15</v>
      </c>
      <c r="E19" s="131">
        <v>4500</v>
      </c>
      <c r="F19" s="139">
        <v>72.731376975169297</v>
      </c>
      <c r="G19" s="303">
        <v>52.292222222222229</v>
      </c>
      <c r="H19" s="131"/>
      <c r="I19" s="131"/>
      <c r="J19" s="139"/>
      <c r="K19" s="131"/>
      <c r="L19" s="131">
        <v>0</v>
      </c>
      <c r="M19" s="131"/>
      <c r="N19" s="139">
        <v>0</v>
      </c>
      <c r="O19" s="131">
        <v>0</v>
      </c>
      <c r="P19" s="131">
        <v>0</v>
      </c>
      <c r="Q19" s="131"/>
      <c r="R19" s="131"/>
      <c r="S19" s="131"/>
      <c r="T19" s="310"/>
      <c r="U19" s="310"/>
      <c r="V19" s="310"/>
      <c r="W19" s="310"/>
      <c r="X19" s="131"/>
      <c r="Y19" s="131"/>
      <c r="Z19" s="139"/>
      <c r="AA19" s="131"/>
      <c r="AB19" s="131"/>
      <c r="AC19" s="131"/>
      <c r="AD19" s="139"/>
      <c r="AE19" s="131"/>
      <c r="AF19" s="131">
        <f t="shared" si="0"/>
        <v>2353.15</v>
      </c>
      <c r="AG19" s="131">
        <f t="shared" si="0"/>
        <v>4500</v>
      </c>
      <c r="AH19" s="131">
        <v>72.731376975169297</v>
      </c>
      <c r="AI19" s="304">
        <f t="shared" si="1"/>
        <v>52.292222222222229</v>
      </c>
      <c r="AJ19" s="301"/>
      <c r="AK19" s="306"/>
    </row>
    <row r="20" spans="1:37" ht="16.5">
      <c r="A20" s="536"/>
      <c r="B20" s="302" t="s">
        <v>267</v>
      </c>
      <c r="C20" s="302" t="s">
        <v>45</v>
      </c>
      <c r="D20" s="131">
        <v>0</v>
      </c>
      <c r="E20" s="131">
        <v>0</v>
      </c>
      <c r="F20" s="139"/>
      <c r="G20" s="303"/>
      <c r="H20" s="131"/>
      <c r="I20" s="131"/>
      <c r="J20" s="139"/>
      <c r="K20" s="131"/>
      <c r="L20" s="131"/>
      <c r="M20" s="131"/>
      <c r="N20" s="139"/>
      <c r="O20" s="131"/>
      <c r="P20" s="131">
        <v>0</v>
      </c>
      <c r="Q20" s="131"/>
      <c r="R20" s="131"/>
      <c r="S20" s="131"/>
      <c r="T20" s="131"/>
      <c r="U20" s="131"/>
      <c r="V20" s="139"/>
      <c r="W20" s="131"/>
      <c r="X20" s="131"/>
      <c r="Y20" s="131"/>
      <c r="Z20" s="139"/>
      <c r="AA20" s="131"/>
      <c r="AB20" s="131"/>
      <c r="AC20" s="131"/>
      <c r="AD20" s="139"/>
      <c r="AE20" s="131"/>
      <c r="AF20" s="131">
        <f t="shared" si="0"/>
        <v>0</v>
      </c>
      <c r="AG20" s="131">
        <f t="shared" si="0"/>
        <v>0</v>
      </c>
      <c r="AH20" s="131">
        <v>87</v>
      </c>
      <c r="AI20" s="304"/>
      <c r="AJ20" s="301"/>
      <c r="AK20" s="306"/>
    </row>
    <row r="21" spans="1:37" s="251" customFormat="1" ht="16.5">
      <c r="A21" s="536" t="s">
        <v>268</v>
      </c>
      <c r="B21" s="302" t="s">
        <v>269</v>
      </c>
      <c r="C21" s="302" t="s">
        <v>43</v>
      </c>
      <c r="D21" s="131">
        <v>0</v>
      </c>
      <c r="E21" s="131">
        <v>0</v>
      </c>
      <c r="F21" s="139"/>
      <c r="G21" s="303"/>
      <c r="H21" s="131">
        <v>9143.93</v>
      </c>
      <c r="I21" s="131">
        <v>11000</v>
      </c>
      <c r="J21" s="139">
        <v>83.126636363636365</v>
      </c>
      <c r="K21" s="131">
        <v>83.126636363636365</v>
      </c>
      <c r="L21" s="131"/>
      <c r="M21" s="131"/>
      <c r="N21" s="139"/>
      <c r="O21" s="131"/>
      <c r="P21" s="131"/>
      <c r="Q21" s="131"/>
      <c r="R21" s="131"/>
      <c r="S21" s="131"/>
      <c r="T21" s="131">
        <v>8147.8</v>
      </c>
      <c r="U21" s="131">
        <v>14256</v>
      </c>
      <c r="V21" s="139">
        <v>51.552398989898983</v>
      </c>
      <c r="W21" s="131">
        <v>57.153479236812579</v>
      </c>
      <c r="X21" s="131"/>
      <c r="Y21" s="131"/>
      <c r="Z21" s="139"/>
      <c r="AA21" s="131"/>
      <c r="AB21" s="131"/>
      <c r="AC21" s="131"/>
      <c r="AD21" s="139"/>
      <c r="AE21" s="131"/>
      <c r="AF21" s="131">
        <f t="shared" si="0"/>
        <v>17291.73</v>
      </c>
      <c r="AG21" s="131">
        <f t="shared" si="0"/>
        <v>25256</v>
      </c>
      <c r="AH21" s="131">
        <v>65.304244535951852</v>
      </c>
      <c r="AI21" s="304">
        <f t="shared" si="1"/>
        <v>68.465829901805506</v>
      </c>
      <c r="AJ21" s="301"/>
      <c r="AK21" s="306"/>
    </row>
    <row r="22" spans="1:37" s="251" customFormat="1" ht="16.5">
      <c r="A22" s="536"/>
      <c r="B22" s="302" t="s">
        <v>270</v>
      </c>
      <c r="C22" s="302" t="s">
        <v>43</v>
      </c>
      <c r="D22" s="131">
        <v>0</v>
      </c>
      <c r="E22" s="131">
        <v>0</v>
      </c>
      <c r="F22" s="139"/>
      <c r="G22" s="303"/>
      <c r="H22" s="131">
        <v>0</v>
      </c>
      <c r="I22" s="131"/>
      <c r="J22" s="139"/>
      <c r="K22" s="131">
        <v>0</v>
      </c>
      <c r="L22" s="131">
        <v>105485.8</v>
      </c>
      <c r="M22" s="131">
        <v>216480</v>
      </c>
      <c r="N22" s="139">
        <v>49.54</v>
      </c>
      <c r="O22" s="131">
        <v>48.72773466371028</v>
      </c>
      <c r="P22" s="131">
        <v>54001.23</v>
      </c>
      <c r="Q22" s="131">
        <v>81750</v>
      </c>
      <c r="R22" s="131">
        <v>75.905714285714282</v>
      </c>
      <c r="S22" s="131">
        <v>66.056550458715591</v>
      </c>
      <c r="T22" s="131">
        <v>9600</v>
      </c>
      <c r="U22" s="131">
        <v>72500</v>
      </c>
      <c r="V22" s="139">
        <v>1.3897517241379311</v>
      </c>
      <c r="W22" s="131">
        <v>13.241379310344827</v>
      </c>
      <c r="X22" s="131"/>
      <c r="Y22" s="131"/>
      <c r="Z22" s="139"/>
      <c r="AA22" s="131"/>
      <c r="AB22" s="131"/>
      <c r="AC22" s="131"/>
      <c r="AD22" s="139"/>
      <c r="AE22" s="131"/>
      <c r="AF22" s="131">
        <f t="shared" si="0"/>
        <v>169087.03</v>
      </c>
      <c r="AG22" s="131">
        <f t="shared" si="0"/>
        <v>370730</v>
      </c>
      <c r="AH22" s="131">
        <v>45.436738510301112</v>
      </c>
      <c r="AI22" s="304">
        <f t="shared" si="1"/>
        <v>45.609211555579535</v>
      </c>
      <c r="AJ22" s="301"/>
      <c r="AK22" s="306"/>
    </row>
    <row r="23" spans="1:37" s="251" customFormat="1" ht="16.5">
      <c r="A23" s="536"/>
      <c r="B23" s="302" t="s">
        <v>271</v>
      </c>
      <c r="C23" s="302" t="s">
        <v>43</v>
      </c>
      <c r="D23" s="131">
        <v>0</v>
      </c>
      <c r="E23" s="131">
        <v>0</v>
      </c>
      <c r="F23" s="139"/>
      <c r="G23" s="303"/>
      <c r="H23" s="131">
        <v>45624.45</v>
      </c>
      <c r="I23" s="131">
        <v>60000</v>
      </c>
      <c r="J23" s="139">
        <v>81.212949999999992</v>
      </c>
      <c r="K23" s="131">
        <v>76.040749999999989</v>
      </c>
      <c r="L23" s="131">
        <v>64982.978999999999</v>
      </c>
      <c r="M23" s="131">
        <v>318549</v>
      </c>
      <c r="N23" s="139">
        <v>39.090000000000003</v>
      </c>
      <c r="O23" s="131">
        <v>20.399680739854777</v>
      </c>
      <c r="P23" s="131">
        <v>0</v>
      </c>
      <c r="Q23" s="131"/>
      <c r="R23" s="131"/>
      <c r="S23" s="131"/>
      <c r="T23" s="131"/>
      <c r="U23" s="131"/>
      <c r="V23" s="139"/>
      <c r="W23" s="131"/>
      <c r="X23" s="131"/>
      <c r="Y23" s="131"/>
      <c r="Z23" s="139"/>
      <c r="AA23" s="131"/>
      <c r="AB23" s="131"/>
      <c r="AC23" s="131"/>
      <c r="AD23" s="139"/>
      <c r="AE23" s="131"/>
      <c r="AF23" s="131">
        <f t="shared" si="0"/>
        <v>110607.429</v>
      </c>
      <c r="AG23" s="131">
        <f t="shared" si="0"/>
        <v>378549</v>
      </c>
      <c r="AH23" s="131">
        <v>60.449555442866796</v>
      </c>
      <c r="AI23" s="304">
        <f t="shared" si="1"/>
        <v>29.218787792333355</v>
      </c>
      <c r="AJ23" s="301"/>
      <c r="AK23" s="306"/>
    </row>
    <row r="24" spans="1:37" ht="16.5">
      <c r="A24" s="308" t="s">
        <v>272</v>
      </c>
      <c r="B24" s="302" t="s">
        <v>273</v>
      </c>
      <c r="C24" s="302" t="s">
        <v>274</v>
      </c>
      <c r="D24" s="131"/>
      <c r="E24" s="131"/>
      <c r="F24" s="139"/>
      <c r="G24" s="303"/>
      <c r="H24" s="131">
        <v>2263</v>
      </c>
      <c r="I24" s="131">
        <v>12000</v>
      </c>
      <c r="J24" s="139">
        <v>19.637416666666667</v>
      </c>
      <c r="K24" s="131">
        <v>18.858333333333334</v>
      </c>
      <c r="L24" s="131">
        <v>467242.9</v>
      </c>
      <c r="M24" s="131">
        <v>2500000</v>
      </c>
      <c r="N24" s="139">
        <v>10.78</v>
      </c>
      <c r="O24" s="131">
        <v>18.689716000000001</v>
      </c>
      <c r="P24" s="131">
        <v>1848.57</v>
      </c>
      <c r="Q24" s="131">
        <v>3600</v>
      </c>
      <c r="R24" s="131">
        <v>51.35</v>
      </c>
      <c r="S24" s="131">
        <v>51.349166666666669</v>
      </c>
      <c r="T24" s="131"/>
      <c r="U24" s="131"/>
      <c r="V24" s="139"/>
      <c r="W24" s="131"/>
      <c r="X24" s="131"/>
      <c r="Y24" s="131"/>
      <c r="Z24" s="139"/>
      <c r="AA24" s="131"/>
      <c r="AB24" s="131"/>
      <c r="AC24" s="131"/>
      <c r="AD24" s="139"/>
      <c r="AE24" s="131"/>
      <c r="AF24" s="131">
        <f t="shared" si="0"/>
        <v>471354.47000000003</v>
      </c>
      <c r="AG24" s="131">
        <f t="shared" si="0"/>
        <v>2515600</v>
      </c>
      <c r="AH24" s="131">
        <v>10.831898077996648</v>
      </c>
      <c r="AI24" s="304">
        <f t="shared" si="1"/>
        <v>18.737258308157102</v>
      </c>
      <c r="AJ24" s="301"/>
      <c r="AK24" s="306"/>
    </row>
    <row r="25" spans="1:37" s="251" customFormat="1" ht="16.5">
      <c r="A25" s="536" t="s">
        <v>275</v>
      </c>
      <c r="B25" s="302" t="s">
        <v>276</v>
      </c>
      <c r="C25" s="302" t="s">
        <v>45</v>
      </c>
      <c r="D25" s="131">
        <v>16611</v>
      </c>
      <c r="E25" s="131">
        <v>23641.5</v>
      </c>
      <c r="F25" s="139">
        <v>68.66738574117548</v>
      </c>
      <c r="G25" s="303">
        <v>70.262039210709986</v>
      </c>
      <c r="H25" s="131">
        <v>172</v>
      </c>
      <c r="I25" s="131">
        <v>600</v>
      </c>
      <c r="J25" s="139">
        <v>30.166666666666668</v>
      </c>
      <c r="K25" s="131">
        <v>28.666666666666668</v>
      </c>
      <c r="L25" s="311"/>
      <c r="M25" s="311"/>
      <c r="N25" s="312"/>
      <c r="O25" s="131"/>
      <c r="P25" s="311"/>
      <c r="Q25" s="311"/>
      <c r="R25" s="311"/>
      <c r="S25" s="131"/>
      <c r="T25" s="311"/>
      <c r="U25" s="311"/>
      <c r="V25" s="312"/>
      <c r="W25" s="131"/>
      <c r="X25" s="311"/>
      <c r="Y25" s="311"/>
      <c r="Z25" s="312"/>
      <c r="AA25" s="131"/>
      <c r="AB25" s="311"/>
      <c r="AC25" s="311"/>
      <c r="AD25" s="312"/>
      <c r="AE25" s="131"/>
      <c r="AF25" s="131">
        <f t="shared" si="0"/>
        <v>16783</v>
      </c>
      <c r="AG25" s="131">
        <f t="shared" si="0"/>
        <v>24241.5</v>
      </c>
      <c r="AH25" s="131">
        <v>67.714456613658385</v>
      </c>
      <c r="AI25" s="304">
        <f t="shared" si="1"/>
        <v>69.232514489614914</v>
      </c>
      <c r="AJ25" s="301"/>
      <c r="AK25" s="306"/>
    </row>
    <row r="26" spans="1:37" s="251" customFormat="1" ht="16.5">
      <c r="A26" s="536"/>
      <c r="B26" s="302" t="s">
        <v>277</v>
      </c>
      <c r="C26" s="302" t="s">
        <v>278</v>
      </c>
      <c r="D26" s="131">
        <v>2684</v>
      </c>
      <c r="E26" s="131">
        <v>4800</v>
      </c>
      <c r="F26" s="139">
        <v>54.1875</v>
      </c>
      <c r="G26" s="303">
        <v>55.916666666666671</v>
      </c>
      <c r="H26" s="131">
        <v>1680.71</v>
      </c>
      <c r="I26" s="131">
        <v>58000</v>
      </c>
      <c r="J26" s="139">
        <v>6.4012586206896556</v>
      </c>
      <c r="K26" s="131">
        <v>2.8977758620689653</v>
      </c>
      <c r="L26" s="131"/>
      <c r="M26" s="131"/>
      <c r="N26" s="139"/>
      <c r="O26" s="131"/>
      <c r="P26" s="131"/>
      <c r="Q26" s="131"/>
      <c r="R26" s="131"/>
      <c r="S26" s="131"/>
      <c r="T26" s="131">
        <v>4175</v>
      </c>
      <c r="U26" s="131">
        <v>7500</v>
      </c>
      <c r="V26" s="139">
        <v>51.81428571428571</v>
      </c>
      <c r="W26" s="131">
        <v>55.666666666666664</v>
      </c>
      <c r="X26" s="131"/>
      <c r="Y26" s="131"/>
      <c r="Z26" s="139"/>
      <c r="AA26" s="131"/>
      <c r="AB26" s="131"/>
      <c r="AC26" s="131"/>
      <c r="AD26" s="139"/>
      <c r="AE26" s="131"/>
      <c r="AF26" s="131">
        <f t="shared" si="0"/>
        <v>8539.7099999999991</v>
      </c>
      <c r="AG26" s="131">
        <f t="shared" si="0"/>
        <v>70300</v>
      </c>
      <c r="AH26" s="131">
        <v>14.241733524355299</v>
      </c>
      <c r="AI26" s="304">
        <f t="shared" si="1"/>
        <v>12.147524893314365</v>
      </c>
      <c r="AJ26" s="301"/>
      <c r="AK26" s="306"/>
    </row>
    <row r="27" spans="1:37" ht="16.5">
      <c r="A27" s="536"/>
      <c r="B27" s="313" t="s">
        <v>279</v>
      </c>
      <c r="C27" s="302" t="s">
        <v>278</v>
      </c>
      <c r="D27" s="131">
        <v>0</v>
      </c>
      <c r="E27" s="131">
        <v>0</v>
      </c>
      <c r="F27" s="139"/>
      <c r="G27" s="303"/>
      <c r="H27" s="131"/>
      <c r="I27" s="131"/>
      <c r="J27" s="139"/>
      <c r="K27" s="131"/>
      <c r="L27" s="131"/>
      <c r="M27" s="131"/>
      <c r="N27" s="139"/>
      <c r="O27" s="131"/>
      <c r="P27" s="131"/>
      <c r="Q27" s="131"/>
      <c r="R27" s="131"/>
      <c r="S27" s="131"/>
      <c r="T27" s="131"/>
      <c r="U27" s="131"/>
      <c r="V27" s="139"/>
      <c r="W27" s="131"/>
      <c r="X27" s="131"/>
      <c r="Y27" s="131"/>
      <c r="Z27" s="139"/>
      <c r="AA27" s="131"/>
      <c r="AB27" s="131"/>
      <c r="AC27" s="131"/>
      <c r="AD27" s="139"/>
      <c r="AE27" s="131"/>
      <c r="AF27" s="131">
        <f t="shared" si="0"/>
        <v>0</v>
      </c>
      <c r="AG27" s="131">
        <f t="shared" si="0"/>
        <v>0</v>
      </c>
      <c r="AH27" s="139"/>
      <c r="AI27" s="304"/>
      <c r="AJ27" s="301"/>
      <c r="AK27" s="306"/>
    </row>
    <row r="28" spans="1:37" ht="16.5">
      <c r="A28" s="536"/>
      <c r="B28" s="313" t="s">
        <v>280</v>
      </c>
      <c r="C28" s="302" t="s">
        <v>278</v>
      </c>
      <c r="D28" s="131">
        <v>0</v>
      </c>
      <c r="E28" s="131">
        <v>0</v>
      </c>
      <c r="F28" s="139"/>
      <c r="G28" s="303"/>
      <c r="H28" s="131"/>
      <c r="I28" s="131"/>
      <c r="J28" s="139"/>
      <c r="K28" s="131"/>
      <c r="L28" s="131"/>
      <c r="M28" s="131"/>
      <c r="N28" s="139"/>
      <c r="O28" s="131"/>
      <c r="P28" s="131"/>
      <c r="Q28" s="131"/>
      <c r="R28" s="131"/>
      <c r="S28" s="131"/>
      <c r="T28" s="131"/>
      <c r="U28" s="131"/>
      <c r="V28" s="139"/>
      <c r="W28" s="131"/>
      <c r="X28" s="131"/>
      <c r="Y28" s="131"/>
      <c r="Z28" s="139"/>
      <c r="AA28" s="131"/>
      <c r="AB28" s="131"/>
      <c r="AC28" s="131"/>
      <c r="AD28" s="139"/>
      <c r="AE28" s="131"/>
      <c r="AF28" s="131">
        <f t="shared" si="0"/>
        <v>0</v>
      </c>
      <c r="AG28" s="131">
        <f t="shared" si="0"/>
        <v>0</v>
      </c>
      <c r="AH28" s="139"/>
      <c r="AI28" s="304"/>
      <c r="AJ28" s="301"/>
      <c r="AK28" s="306"/>
    </row>
    <row r="29" spans="1:37" ht="16.5">
      <c r="A29" s="536"/>
      <c r="B29" s="302" t="s">
        <v>281</v>
      </c>
      <c r="C29" s="302" t="s">
        <v>282</v>
      </c>
      <c r="D29" s="131">
        <v>0</v>
      </c>
      <c r="E29" s="131">
        <v>0</v>
      </c>
      <c r="F29" s="139"/>
      <c r="G29" s="303"/>
      <c r="H29" s="131"/>
      <c r="I29" s="131"/>
      <c r="J29" s="139"/>
      <c r="K29" s="131"/>
      <c r="L29" s="131">
        <v>16952</v>
      </c>
      <c r="M29" s="131">
        <v>42000</v>
      </c>
      <c r="N29" s="139"/>
      <c r="O29" s="131">
        <v>40.361904761904761</v>
      </c>
      <c r="P29" s="131"/>
      <c r="Q29" s="131"/>
      <c r="R29" s="131"/>
      <c r="S29" s="131"/>
      <c r="T29" s="131"/>
      <c r="U29" s="131"/>
      <c r="V29" s="139"/>
      <c r="W29" s="131"/>
      <c r="X29" s="131"/>
      <c r="Y29" s="131"/>
      <c r="Z29" s="139"/>
      <c r="AA29" s="131"/>
      <c r="AB29" s="131"/>
      <c r="AC29" s="131"/>
      <c r="AD29" s="139"/>
      <c r="AE29" s="131"/>
      <c r="AF29" s="131">
        <f t="shared" si="0"/>
        <v>16952</v>
      </c>
      <c r="AG29" s="131">
        <f t="shared" si="0"/>
        <v>42000</v>
      </c>
      <c r="AH29" s="139"/>
      <c r="AI29" s="304"/>
      <c r="AJ29" s="301"/>
      <c r="AK29" s="306"/>
    </row>
    <row r="30" spans="1:37" ht="16.5">
      <c r="A30" s="536"/>
      <c r="B30" s="302" t="s">
        <v>283</v>
      </c>
      <c r="C30" s="302" t="s">
        <v>290</v>
      </c>
      <c r="D30" s="131">
        <v>65.3</v>
      </c>
      <c r="E30" s="131">
        <v>120</v>
      </c>
      <c r="F30" s="139">
        <v>91.25</v>
      </c>
      <c r="G30" s="303">
        <v>54.416666666666671</v>
      </c>
      <c r="H30" s="131"/>
      <c r="I30" s="131"/>
      <c r="J30" s="139"/>
      <c r="K30" s="131"/>
      <c r="L30" s="131">
        <v>71852</v>
      </c>
      <c r="M30" s="131">
        <v>75000</v>
      </c>
      <c r="N30" s="139">
        <v>39.119999999999997</v>
      </c>
      <c r="O30" s="131">
        <v>95.802666666666667</v>
      </c>
      <c r="P30" s="131"/>
      <c r="Q30" s="131"/>
      <c r="R30" s="131"/>
      <c r="S30" s="131"/>
      <c r="T30" s="131"/>
      <c r="U30" s="131"/>
      <c r="V30" s="139"/>
      <c r="W30" s="131"/>
      <c r="X30" s="131"/>
      <c r="Y30" s="131"/>
      <c r="Z30" s="139"/>
      <c r="AA30" s="131"/>
      <c r="AB30" s="131"/>
      <c r="AC30" s="131"/>
      <c r="AD30" s="139"/>
      <c r="AE30" s="131"/>
      <c r="AF30" s="131">
        <f t="shared" si="0"/>
        <v>71917.3</v>
      </c>
      <c r="AG30" s="131">
        <f t="shared" si="0"/>
        <v>75120</v>
      </c>
      <c r="AH30" s="131">
        <v>39.173406279733584</v>
      </c>
      <c r="AI30" s="304">
        <f t="shared" si="1"/>
        <v>95.736554845580415</v>
      </c>
      <c r="AJ30" s="301"/>
      <c r="AK30" s="306"/>
    </row>
    <row r="31" spans="1:37" ht="16.5">
      <c r="A31" s="536"/>
      <c r="B31" s="302" t="s">
        <v>350</v>
      </c>
      <c r="C31" s="302" t="s">
        <v>290</v>
      </c>
      <c r="D31" s="131">
        <v>0</v>
      </c>
      <c r="E31" s="131">
        <v>0</v>
      </c>
      <c r="F31" s="139"/>
      <c r="G31" s="303"/>
      <c r="H31" s="131"/>
      <c r="I31" s="131"/>
      <c r="J31" s="139"/>
      <c r="K31" s="131"/>
      <c r="L31" s="131"/>
      <c r="M31" s="131"/>
      <c r="N31" s="139"/>
      <c r="O31" s="131"/>
      <c r="P31" s="131"/>
      <c r="Q31" s="131"/>
      <c r="R31" s="131"/>
      <c r="S31" s="131"/>
      <c r="T31" s="131"/>
      <c r="U31" s="131"/>
      <c r="V31" s="139"/>
      <c r="W31" s="131"/>
      <c r="X31" s="131">
        <v>45</v>
      </c>
      <c r="Y31" s="131">
        <v>50</v>
      </c>
      <c r="Z31" s="139">
        <v>80</v>
      </c>
      <c r="AA31" s="131">
        <v>90</v>
      </c>
      <c r="AB31" s="131"/>
      <c r="AC31" s="131"/>
      <c r="AD31" s="139"/>
      <c r="AE31" s="131"/>
      <c r="AF31" s="131">
        <f t="shared" si="0"/>
        <v>45</v>
      </c>
      <c r="AG31" s="131">
        <f t="shared" si="0"/>
        <v>50</v>
      </c>
      <c r="AH31" s="131">
        <v>47.5</v>
      </c>
      <c r="AI31" s="304">
        <f t="shared" si="1"/>
        <v>90</v>
      </c>
      <c r="AJ31" s="301"/>
      <c r="AK31" s="306"/>
    </row>
    <row r="32" spans="1:37" ht="16.5" customHeight="1">
      <c r="A32" s="536" t="s">
        <v>285</v>
      </c>
      <c r="B32" s="302" t="s">
        <v>286</v>
      </c>
      <c r="C32" s="302" t="s">
        <v>287</v>
      </c>
      <c r="D32" s="131">
        <v>0</v>
      </c>
      <c r="E32" s="131">
        <v>0</v>
      </c>
      <c r="F32" s="139"/>
      <c r="G32" s="303"/>
      <c r="H32" s="131"/>
      <c r="I32" s="131"/>
      <c r="J32" s="139"/>
      <c r="K32" s="131"/>
      <c r="L32" s="131"/>
      <c r="M32" s="131"/>
      <c r="N32" s="139"/>
      <c r="O32" s="131"/>
      <c r="P32" s="131"/>
      <c r="Q32" s="131"/>
      <c r="R32" s="131"/>
      <c r="S32" s="131"/>
      <c r="T32" s="131"/>
      <c r="U32" s="131"/>
      <c r="V32" s="139"/>
      <c r="W32" s="131"/>
      <c r="X32" s="131">
        <v>0.5</v>
      </c>
      <c r="Y32" s="131">
        <v>0.66</v>
      </c>
      <c r="Z32" s="139">
        <v>72.72727272727272</v>
      </c>
      <c r="AA32" s="131">
        <v>75.757575757575751</v>
      </c>
      <c r="AB32" s="131"/>
      <c r="AC32" s="131"/>
      <c r="AD32" s="139"/>
      <c r="AE32" s="131"/>
      <c r="AF32" s="131">
        <f t="shared" si="0"/>
        <v>0.5</v>
      </c>
      <c r="AG32" s="131">
        <f t="shared" si="0"/>
        <v>0.66</v>
      </c>
      <c r="AH32" s="131"/>
      <c r="AI32" s="304"/>
      <c r="AJ32" s="301"/>
      <c r="AK32" s="306"/>
    </row>
    <row r="33" spans="1:37" ht="16.5">
      <c r="A33" s="536"/>
      <c r="B33" s="302" t="s">
        <v>288</v>
      </c>
      <c r="C33" s="302" t="s">
        <v>287</v>
      </c>
      <c r="D33" s="131">
        <v>0</v>
      </c>
      <c r="E33" s="131">
        <v>0</v>
      </c>
      <c r="F33" s="139"/>
      <c r="G33" s="303"/>
      <c r="H33" s="131"/>
      <c r="I33" s="131"/>
      <c r="J33" s="139"/>
      <c r="K33" s="131"/>
      <c r="L33" s="131"/>
      <c r="M33" s="131"/>
      <c r="N33" s="139"/>
      <c r="O33" s="131"/>
      <c r="P33" s="131"/>
      <c r="Q33" s="131"/>
      <c r="R33" s="131"/>
      <c r="S33" s="131"/>
      <c r="T33" s="131"/>
      <c r="U33" s="131"/>
      <c r="V33" s="139"/>
      <c r="W33" s="131"/>
      <c r="X33" s="131">
        <v>1</v>
      </c>
      <c r="Y33" s="131">
        <v>6</v>
      </c>
      <c r="Z33" s="139">
        <v>16.666666666666664</v>
      </c>
      <c r="AA33" s="131">
        <v>16.666666666666664</v>
      </c>
      <c r="AB33" s="131"/>
      <c r="AC33" s="131"/>
      <c r="AD33" s="139"/>
      <c r="AE33" s="131"/>
      <c r="AF33" s="131">
        <f t="shared" si="0"/>
        <v>1</v>
      </c>
      <c r="AG33" s="131">
        <f t="shared" si="0"/>
        <v>6</v>
      </c>
      <c r="AH33" s="131"/>
      <c r="AI33" s="304"/>
      <c r="AJ33" s="301"/>
      <c r="AK33" s="306"/>
    </row>
    <row r="34" spans="1:37" ht="16.5">
      <c r="A34" s="536"/>
      <c r="B34" s="302" t="s">
        <v>289</v>
      </c>
      <c r="C34" s="302" t="s">
        <v>45</v>
      </c>
      <c r="D34" s="131">
        <v>16214.04</v>
      </c>
      <c r="E34" s="131">
        <v>25257.5</v>
      </c>
      <c r="F34" s="139">
        <v>59.933691000060271</v>
      </c>
      <c r="G34" s="303">
        <v>64.194951994457099</v>
      </c>
      <c r="H34" s="131"/>
      <c r="I34" s="131"/>
      <c r="J34" s="139"/>
      <c r="K34" s="131"/>
      <c r="L34" s="131"/>
      <c r="M34" s="131"/>
      <c r="N34" s="139"/>
      <c r="O34" s="131"/>
      <c r="P34" s="131"/>
      <c r="Q34" s="131"/>
      <c r="R34" s="131"/>
      <c r="S34" s="131"/>
      <c r="T34" s="131"/>
      <c r="U34" s="131"/>
      <c r="V34" s="139"/>
      <c r="W34" s="131"/>
      <c r="X34" s="131"/>
      <c r="Y34" s="131"/>
      <c r="Z34" s="139"/>
      <c r="AA34" s="131"/>
      <c r="AB34" s="131"/>
      <c r="AC34" s="131"/>
      <c r="AD34" s="139"/>
      <c r="AE34" s="131"/>
      <c r="AF34" s="131">
        <f t="shared" si="0"/>
        <v>16214.04</v>
      </c>
      <c r="AG34" s="131">
        <f t="shared" si="0"/>
        <v>25257.5</v>
      </c>
      <c r="AH34" s="131">
        <v>59.933691000060271</v>
      </c>
      <c r="AI34" s="304">
        <f t="shared" si="1"/>
        <v>64.194951994457099</v>
      </c>
      <c r="AJ34" s="301"/>
      <c r="AK34" s="306"/>
    </row>
    <row r="35" spans="1:37" s="251" customFormat="1" ht="30" customHeight="1">
      <c r="A35" s="536" t="s">
        <v>351</v>
      </c>
      <c r="B35" s="314" t="s">
        <v>292</v>
      </c>
      <c r="C35" s="302" t="s">
        <v>294</v>
      </c>
      <c r="D35" s="310"/>
      <c r="E35" s="310">
        <v>0</v>
      </c>
      <c r="F35" s="310"/>
      <c r="G35" s="310"/>
      <c r="H35" s="131">
        <v>820</v>
      </c>
      <c r="I35" s="131">
        <v>2305</v>
      </c>
      <c r="J35" s="139">
        <v>35.574837310195228</v>
      </c>
      <c r="K35" s="131">
        <v>35.574837310195228</v>
      </c>
      <c r="L35" s="131"/>
      <c r="M35" s="131"/>
      <c r="N35" s="139"/>
      <c r="O35" s="131"/>
      <c r="P35" s="131"/>
      <c r="Q35" s="131"/>
      <c r="R35" s="131"/>
      <c r="S35" s="131"/>
      <c r="T35" s="131"/>
      <c r="U35" s="131"/>
      <c r="V35" s="139"/>
      <c r="W35" s="131"/>
      <c r="X35" s="131"/>
      <c r="Y35" s="131"/>
      <c r="Z35" s="139"/>
      <c r="AA35" s="131"/>
      <c r="AB35" s="131"/>
      <c r="AC35" s="131"/>
      <c r="AD35" s="139"/>
      <c r="AE35" s="131"/>
      <c r="AF35" s="131">
        <f t="shared" si="0"/>
        <v>820</v>
      </c>
      <c r="AG35" s="131">
        <f t="shared" si="0"/>
        <v>2305</v>
      </c>
      <c r="AH35" s="131">
        <v>35.574837310195228</v>
      </c>
      <c r="AI35" s="304">
        <f t="shared" si="1"/>
        <v>35.574837310195228</v>
      </c>
      <c r="AJ35" s="301"/>
      <c r="AK35" s="306"/>
    </row>
    <row r="36" spans="1:37" ht="16.5">
      <c r="A36" s="536"/>
      <c r="B36" s="314" t="s">
        <v>293</v>
      </c>
      <c r="C36" s="302" t="s">
        <v>294</v>
      </c>
      <c r="D36" s="131">
        <v>1032</v>
      </c>
      <c r="E36" s="131">
        <v>9040</v>
      </c>
      <c r="F36" s="139">
        <v>16.404867256637168</v>
      </c>
      <c r="G36" s="303">
        <v>11.415929203539823</v>
      </c>
      <c r="H36" s="315"/>
      <c r="I36" s="315"/>
      <c r="J36" s="316"/>
      <c r="K36" s="131"/>
      <c r="L36" s="315"/>
      <c r="M36" s="315"/>
      <c r="N36" s="316"/>
      <c r="O36" s="131"/>
      <c r="P36" s="315"/>
      <c r="Q36" s="315"/>
      <c r="R36" s="315"/>
      <c r="S36" s="131"/>
      <c r="T36" s="315"/>
      <c r="U36" s="315"/>
      <c r="V36" s="316"/>
      <c r="W36" s="131"/>
      <c r="X36" s="315"/>
      <c r="Y36" s="315"/>
      <c r="Z36" s="316"/>
      <c r="AA36" s="131"/>
      <c r="AB36" s="315"/>
      <c r="AC36" s="315"/>
      <c r="AD36" s="316"/>
      <c r="AE36" s="131"/>
      <c r="AF36" s="131">
        <f t="shared" si="0"/>
        <v>1032</v>
      </c>
      <c r="AG36" s="131">
        <f t="shared" si="0"/>
        <v>9040</v>
      </c>
      <c r="AH36" s="315">
        <v>0</v>
      </c>
      <c r="AI36" s="304"/>
      <c r="AJ36" s="301"/>
      <c r="AK36" s="306"/>
    </row>
    <row r="37" spans="1:37" ht="16.5" customHeight="1">
      <c r="A37" s="536" t="s">
        <v>295</v>
      </c>
      <c r="B37" s="302" t="s">
        <v>296</v>
      </c>
      <c r="C37" s="302" t="s">
        <v>352</v>
      </c>
      <c r="D37" s="131">
        <v>0</v>
      </c>
      <c r="E37" s="131">
        <v>0</v>
      </c>
      <c r="F37" s="139"/>
      <c r="G37" s="303"/>
      <c r="H37" s="131"/>
      <c r="I37" s="131"/>
      <c r="J37" s="139"/>
      <c r="K37" s="131"/>
      <c r="L37" s="131"/>
      <c r="M37" s="131"/>
      <c r="N37" s="139"/>
      <c r="O37" s="131"/>
      <c r="P37" s="131"/>
      <c r="Q37" s="131"/>
      <c r="R37" s="131"/>
      <c r="S37" s="131"/>
      <c r="T37" s="131"/>
      <c r="U37" s="131"/>
      <c r="V37" s="139"/>
      <c r="W37" s="131"/>
      <c r="X37" s="131">
        <v>10</v>
      </c>
      <c r="Y37" s="131">
        <v>20</v>
      </c>
      <c r="Z37" s="139">
        <v>33.333333333333329</v>
      </c>
      <c r="AA37" s="131">
        <v>50</v>
      </c>
      <c r="AB37" s="131"/>
      <c r="AC37" s="131"/>
      <c r="AD37" s="139"/>
      <c r="AE37" s="131"/>
      <c r="AF37" s="131">
        <f t="shared" si="0"/>
        <v>10</v>
      </c>
      <c r="AG37" s="131">
        <f t="shared" si="0"/>
        <v>20</v>
      </c>
      <c r="AH37" s="131">
        <v>33.333333333333329</v>
      </c>
      <c r="AI37" s="304">
        <f t="shared" si="1"/>
        <v>50</v>
      </c>
      <c r="AJ37" s="301"/>
      <c r="AK37" s="306"/>
    </row>
    <row r="38" spans="1:37" s="251" customFormat="1" ht="16.5">
      <c r="A38" s="536"/>
      <c r="B38" s="302" t="s">
        <v>297</v>
      </c>
      <c r="C38" s="302" t="s">
        <v>51</v>
      </c>
      <c r="D38" s="131">
        <v>0</v>
      </c>
      <c r="E38" s="131">
        <v>0</v>
      </c>
      <c r="F38" s="139"/>
      <c r="G38" s="303"/>
      <c r="H38" s="131"/>
      <c r="I38" s="131"/>
      <c r="J38" s="139"/>
      <c r="K38" s="131"/>
      <c r="L38" s="131"/>
      <c r="M38" s="131"/>
      <c r="N38" s="139"/>
      <c r="O38" s="131"/>
      <c r="P38" s="131"/>
      <c r="Q38" s="131"/>
      <c r="R38" s="131"/>
      <c r="S38" s="131"/>
      <c r="T38" s="131">
        <v>22816.4375</v>
      </c>
      <c r="U38" s="131">
        <v>93750</v>
      </c>
      <c r="V38" s="139">
        <v>26.146666666666668</v>
      </c>
      <c r="W38" s="131">
        <v>24.337533333333333</v>
      </c>
      <c r="X38" s="131"/>
      <c r="Y38" s="131"/>
      <c r="Z38" s="139"/>
      <c r="AA38" s="131"/>
      <c r="AB38" s="131"/>
      <c r="AC38" s="131"/>
      <c r="AD38" s="139"/>
      <c r="AE38" s="131"/>
      <c r="AF38" s="131">
        <f t="shared" si="0"/>
        <v>22816.4375</v>
      </c>
      <c r="AG38" s="131">
        <f t="shared" si="0"/>
        <v>93750</v>
      </c>
      <c r="AH38" s="131">
        <v>26.146666666666668</v>
      </c>
      <c r="AI38" s="304">
        <f t="shared" si="1"/>
        <v>24.337533333333333</v>
      </c>
      <c r="AJ38" s="301"/>
      <c r="AK38" s="306"/>
    </row>
    <row r="39" spans="1:37" ht="16.5">
      <c r="A39" s="536"/>
      <c r="B39" s="302" t="s">
        <v>298</v>
      </c>
      <c r="C39" s="302" t="s">
        <v>51</v>
      </c>
      <c r="D39" s="131"/>
      <c r="E39" s="131"/>
      <c r="F39" s="139"/>
      <c r="G39" s="303"/>
      <c r="H39" s="131"/>
      <c r="I39" s="131"/>
      <c r="J39" s="139"/>
      <c r="K39" s="131"/>
      <c r="L39" s="131"/>
      <c r="M39" s="131"/>
      <c r="N39" s="139"/>
      <c r="O39" s="131"/>
      <c r="P39" s="131"/>
      <c r="Q39" s="131"/>
      <c r="R39" s="131"/>
      <c r="S39" s="131"/>
      <c r="T39" s="131">
        <v>0</v>
      </c>
      <c r="U39" s="131"/>
      <c r="V39" s="139">
        <v>0</v>
      </c>
      <c r="W39" s="131"/>
      <c r="X39" s="131"/>
      <c r="Y39" s="131"/>
      <c r="Z39" s="139"/>
      <c r="AA39" s="131"/>
      <c r="AB39" s="131"/>
      <c r="AC39" s="131"/>
      <c r="AD39" s="139"/>
      <c r="AE39" s="131"/>
      <c r="AF39" s="131">
        <f t="shared" si="0"/>
        <v>0</v>
      </c>
      <c r="AG39" s="131">
        <f t="shared" si="0"/>
        <v>0</v>
      </c>
      <c r="AH39" s="131"/>
      <c r="AI39" s="304"/>
      <c r="AJ39" s="301"/>
      <c r="AK39" s="306"/>
    </row>
    <row r="40" spans="1:37" ht="30">
      <c r="A40" s="317" t="s">
        <v>299</v>
      </c>
      <c r="B40" s="302" t="s">
        <v>300</v>
      </c>
      <c r="C40" s="302" t="s">
        <v>45</v>
      </c>
      <c r="D40" s="131">
        <v>3535</v>
      </c>
      <c r="E40" s="131">
        <v>7500</v>
      </c>
      <c r="F40" s="139">
        <v>44.813333333333333</v>
      </c>
      <c r="G40" s="303">
        <v>47.133333333333333</v>
      </c>
      <c r="H40" s="131">
        <v>0</v>
      </c>
      <c r="I40" s="131">
        <v>13450</v>
      </c>
      <c r="J40" s="139">
        <v>11.263940520446097</v>
      </c>
      <c r="K40" s="131"/>
      <c r="L40" s="131"/>
      <c r="M40" s="131"/>
      <c r="N40" s="139"/>
      <c r="O40" s="131"/>
      <c r="P40" s="131"/>
      <c r="Q40" s="131"/>
      <c r="R40" s="131"/>
      <c r="S40" s="131"/>
      <c r="T40" s="131">
        <v>1500</v>
      </c>
      <c r="U40" s="131">
        <v>2100</v>
      </c>
      <c r="V40" s="139">
        <v>64.285714285714292</v>
      </c>
      <c r="W40" s="131">
        <v>71.428571428571431</v>
      </c>
      <c r="X40" s="131">
        <v>90</v>
      </c>
      <c r="Y40" s="131">
        <v>90</v>
      </c>
      <c r="Z40" s="139">
        <v>88.888888888888886</v>
      </c>
      <c r="AA40" s="131">
        <v>100</v>
      </c>
      <c r="AB40" s="131"/>
      <c r="AC40" s="131"/>
      <c r="AD40" s="139"/>
      <c r="AE40" s="131"/>
      <c r="AF40" s="131">
        <f t="shared" si="0"/>
        <v>5125</v>
      </c>
      <c r="AG40" s="131">
        <f t="shared" si="0"/>
        <v>23140</v>
      </c>
      <c r="AH40" s="131">
        <v>27.31317494600432</v>
      </c>
      <c r="AI40" s="304">
        <f t="shared" si="1"/>
        <v>22.14779602420052</v>
      </c>
      <c r="AJ40" s="301"/>
      <c r="AK40" s="306"/>
    </row>
    <row r="41" spans="1:37" ht="16.5" customHeight="1">
      <c r="A41" s="536" t="s">
        <v>353</v>
      </c>
      <c r="B41" s="302" t="s">
        <v>302</v>
      </c>
      <c r="C41" s="302" t="s">
        <v>45</v>
      </c>
      <c r="D41" s="131">
        <v>0</v>
      </c>
      <c r="E41" s="131">
        <v>0</v>
      </c>
      <c r="F41" s="139"/>
      <c r="G41" s="303"/>
      <c r="H41" s="131"/>
      <c r="I41" s="131"/>
      <c r="J41" s="139"/>
      <c r="K41" s="131"/>
      <c r="L41" s="131"/>
      <c r="M41" s="131"/>
      <c r="N41" s="139"/>
      <c r="O41" s="131"/>
      <c r="P41" s="131"/>
      <c r="Q41" s="131"/>
      <c r="R41" s="131"/>
      <c r="S41" s="131"/>
      <c r="T41" s="131">
        <v>1563.2</v>
      </c>
      <c r="U41" s="131">
        <v>2160</v>
      </c>
      <c r="V41" s="139">
        <v>96.759722222222237</v>
      </c>
      <c r="W41" s="131">
        <v>72.370370370370381</v>
      </c>
      <c r="X41" s="131"/>
      <c r="Y41" s="131"/>
      <c r="Z41" s="139"/>
      <c r="AA41" s="131"/>
      <c r="AB41" s="131">
        <v>677.4</v>
      </c>
      <c r="AC41" s="131">
        <v>4350</v>
      </c>
      <c r="AD41" s="139">
        <v>0</v>
      </c>
      <c r="AE41" s="131">
        <v>15.572413793103449</v>
      </c>
      <c r="AF41" s="131">
        <f t="shared" si="0"/>
        <v>2240.6</v>
      </c>
      <c r="AG41" s="131">
        <f t="shared" si="0"/>
        <v>6510</v>
      </c>
      <c r="AH41" s="131">
        <v>32.104608294930884</v>
      </c>
      <c r="AI41" s="304">
        <f t="shared" si="1"/>
        <v>34.417818740399383</v>
      </c>
      <c r="AJ41" s="301"/>
      <c r="AK41" s="306"/>
    </row>
    <row r="42" spans="1:37" ht="16.5">
      <c r="A42" s="536"/>
      <c r="B42" s="302" t="s">
        <v>303</v>
      </c>
      <c r="C42" s="302" t="s">
        <v>43</v>
      </c>
      <c r="D42" s="131"/>
      <c r="E42" s="131"/>
      <c r="F42" s="139"/>
      <c r="G42" s="303"/>
      <c r="H42" s="131"/>
      <c r="I42" s="131"/>
      <c r="J42" s="139"/>
      <c r="K42" s="131"/>
      <c r="L42" s="131"/>
      <c r="M42" s="131"/>
      <c r="N42" s="139"/>
      <c r="O42" s="131"/>
      <c r="P42" s="131"/>
      <c r="Q42" s="131"/>
      <c r="R42" s="131"/>
      <c r="S42" s="131"/>
      <c r="T42" s="131"/>
      <c r="U42" s="131"/>
      <c r="V42" s="139"/>
      <c r="W42" s="131"/>
      <c r="X42" s="131"/>
      <c r="Y42" s="131"/>
      <c r="Z42" s="139"/>
      <c r="AA42" s="131"/>
      <c r="AB42" s="131"/>
      <c r="AC42" s="131"/>
      <c r="AD42" s="139"/>
      <c r="AE42" s="131"/>
      <c r="AF42" s="131">
        <f t="shared" si="0"/>
        <v>0</v>
      </c>
      <c r="AG42" s="131">
        <f t="shared" si="0"/>
        <v>0</v>
      </c>
      <c r="AH42" s="131">
        <v>0</v>
      </c>
      <c r="AI42" s="304"/>
      <c r="AJ42" s="301"/>
      <c r="AK42" s="306"/>
    </row>
    <row r="43" spans="1:37" ht="16.5" customHeight="1">
      <c r="A43" s="536" t="s">
        <v>354</v>
      </c>
      <c r="B43" s="302" t="s">
        <v>355</v>
      </c>
      <c r="C43" s="302" t="s">
        <v>45</v>
      </c>
      <c r="D43" s="131"/>
      <c r="E43" s="131"/>
      <c r="F43" s="139"/>
      <c r="G43" s="303"/>
      <c r="H43" s="131"/>
      <c r="I43" s="131"/>
      <c r="J43" s="139"/>
      <c r="K43" s="131"/>
      <c r="L43" s="131">
        <v>10853.5</v>
      </c>
      <c r="M43" s="131">
        <v>21812.5</v>
      </c>
      <c r="N43" s="139">
        <v>46.24</v>
      </c>
      <c r="O43" s="131">
        <v>49.758166189111748</v>
      </c>
      <c r="P43" s="131"/>
      <c r="Q43" s="131"/>
      <c r="R43" s="131"/>
      <c r="S43" s="131"/>
      <c r="T43" s="131"/>
      <c r="U43" s="131"/>
      <c r="V43" s="139"/>
      <c r="W43" s="131"/>
      <c r="X43" s="131"/>
      <c r="Y43" s="131"/>
      <c r="Z43" s="139"/>
      <c r="AA43" s="131"/>
      <c r="AB43" s="131"/>
      <c r="AC43" s="131"/>
      <c r="AD43" s="131"/>
      <c r="AE43" s="131"/>
      <c r="AF43" s="131">
        <f t="shared" si="0"/>
        <v>10853.5</v>
      </c>
      <c r="AG43" s="131">
        <f t="shared" si="0"/>
        <v>21812.5</v>
      </c>
      <c r="AH43" s="131">
        <v>46.238481639389356</v>
      </c>
      <c r="AI43" s="304">
        <f t="shared" si="1"/>
        <v>49.758166189111748</v>
      </c>
      <c r="AJ43" s="301"/>
      <c r="AK43" s="306"/>
    </row>
    <row r="44" spans="1:37" ht="16.5">
      <c r="A44" s="536"/>
      <c r="B44" s="318" t="s">
        <v>306</v>
      </c>
      <c r="C44" s="302" t="s">
        <v>290</v>
      </c>
      <c r="D44" s="131"/>
      <c r="E44" s="131"/>
      <c r="F44" s="139"/>
      <c r="G44" s="303"/>
      <c r="H44" s="131">
        <v>24568</v>
      </c>
      <c r="I44" s="131">
        <v>120000</v>
      </c>
      <c r="J44" s="139">
        <v>22.274166666666666</v>
      </c>
      <c r="K44" s="131">
        <v>20.473333333333333</v>
      </c>
      <c r="L44" s="131">
        <v>121964.79000000001</v>
      </c>
      <c r="M44" s="131">
        <v>704468</v>
      </c>
      <c r="N44" s="139">
        <v>7.48</v>
      </c>
      <c r="O44" s="131">
        <v>17.313034800729064</v>
      </c>
      <c r="P44" s="131">
        <v>92707.854000000007</v>
      </c>
      <c r="Q44" s="131">
        <v>319197.45</v>
      </c>
      <c r="R44" s="131">
        <v>32.920718084269488</v>
      </c>
      <c r="S44" s="131">
        <v>29.044045934577486</v>
      </c>
      <c r="T44" s="131">
        <v>200686.80000000002</v>
      </c>
      <c r="U44" s="131">
        <v>270000</v>
      </c>
      <c r="V44" s="139">
        <v>67.802859259259264</v>
      </c>
      <c r="W44" s="131">
        <v>74.328444444444457</v>
      </c>
      <c r="X44" s="131"/>
      <c r="Y44" s="131"/>
      <c r="Z44" s="139"/>
      <c r="AA44" s="131"/>
      <c r="AB44" s="131"/>
      <c r="AC44" s="131"/>
      <c r="AD44" s="139"/>
      <c r="AE44" s="131"/>
      <c r="AF44" s="131">
        <f t="shared" si="0"/>
        <v>439927.44400000002</v>
      </c>
      <c r="AG44" s="131">
        <f t="shared" si="0"/>
        <v>1413665.45</v>
      </c>
      <c r="AH44" s="131">
        <v>19.232193212738284</v>
      </c>
      <c r="AI44" s="304">
        <f t="shared" si="1"/>
        <v>31.119629046603634</v>
      </c>
      <c r="AJ44" s="301"/>
      <c r="AK44" s="306"/>
    </row>
    <row r="45" spans="1:37" ht="16.5">
      <c r="A45" s="536"/>
      <c r="B45" s="318" t="s">
        <v>307</v>
      </c>
      <c r="C45" s="302" t="s">
        <v>290</v>
      </c>
      <c r="D45" s="131"/>
      <c r="E45" s="131"/>
      <c r="F45" s="139"/>
      <c r="G45" s="303"/>
      <c r="H45" s="131">
        <v>6351</v>
      </c>
      <c r="I45" s="131">
        <v>25000</v>
      </c>
      <c r="J45" s="139">
        <v>23.580000000000002</v>
      </c>
      <c r="K45" s="131">
        <v>25.404</v>
      </c>
      <c r="L45" s="131">
        <v>33308.639000000003</v>
      </c>
      <c r="M45" s="131">
        <v>164625</v>
      </c>
      <c r="N45" s="139">
        <v>8.5500000000000007</v>
      </c>
      <c r="O45" s="131">
        <v>20.233038116932427</v>
      </c>
      <c r="P45" s="131">
        <v>14495.214</v>
      </c>
      <c r="Q45" s="131">
        <v>29787.875</v>
      </c>
      <c r="R45" s="131">
        <v>44.145454545454548</v>
      </c>
      <c r="S45" s="131">
        <v>48.661457052575919</v>
      </c>
      <c r="T45" s="131">
        <v>19555.239999999998</v>
      </c>
      <c r="U45" s="131">
        <v>45000</v>
      </c>
      <c r="V45" s="139">
        <v>33.870444444444445</v>
      </c>
      <c r="W45" s="131">
        <v>43.456088888888885</v>
      </c>
      <c r="X45" s="131"/>
      <c r="Y45" s="131"/>
      <c r="Z45" s="139"/>
      <c r="AA45" s="131"/>
      <c r="AB45" s="131"/>
      <c r="AC45" s="131"/>
      <c r="AD45" s="139"/>
      <c r="AE45" s="131"/>
      <c r="AF45" s="131">
        <f t="shared" si="0"/>
        <v>73710.092999999993</v>
      </c>
      <c r="AG45" s="131">
        <f t="shared" si="0"/>
        <v>264412.875</v>
      </c>
      <c r="AH45" s="131">
        <v>13.70819970104634</v>
      </c>
      <c r="AI45" s="304">
        <f t="shared" si="1"/>
        <v>27.876892530289982</v>
      </c>
      <c r="AJ45" s="301"/>
      <c r="AK45" s="306"/>
    </row>
    <row r="46" spans="1:37" ht="16.5">
      <c r="A46" s="536"/>
      <c r="B46" s="318" t="s">
        <v>308</v>
      </c>
      <c r="C46" s="302" t="s">
        <v>309</v>
      </c>
      <c r="D46" s="131"/>
      <c r="E46" s="131"/>
      <c r="F46" s="139"/>
      <c r="G46" s="303"/>
      <c r="H46" s="131">
        <v>398</v>
      </c>
      <c r="I46" s="131">
        <v>2000</v>
      </c>
      <c r="J46" s="139">
        <v>28.749999999999996</v>
      </c>
      <c r="K46" s="131">
        <v>19.900000000000002</v>
      </c>
      <c r="L46" s="131">
        <v>1607.5050000000001</v>
      </c>
      <c r="M46" s="131">
        <v>11665</v>
      </c>
      <c r="N46" s="139">
        <v>7.09</v>
      </c>
      <c r="O46" s="131">
        <v>13.780582940420061</v>
      </c>
      <c r="P46" s="131">
        <v>564.43299999999999</v>
      </c>
      <c r="Q46" s="131">
        <v>2421.9</v>
      </c>
      <c r="R46" s="131">
        <v>11.286195286195285</v>
      </c>
      <c r="S46" s="131">
        <v>23.305380073496014</v>
      </c>
      <c r="T46" s="131">
        <v>684.08100000000002</v>
      </c>
      <c r="U46" s="131">
        <v>1600</v>
      </c>
      <c r="V46" s="139">
        <v>30.502125000000003</v>
      </c>
      <c r="W46" s="131">
        <v>42.755062500000001</v>
      </c>
      <c r="X46" s="131"/>
      <c r="Y46" s="131"/>
      <c r="Z46" s="139"/>
      <c r="AA46" s="131"/>
      <c r="AB46" s="131"/>
      <c r="AC46" s="131"/>
      <c r="AD46" s="139"/>
      <c r="AE46" s="131"/>
      <c r="AF46" s="131">
        <f t="shared" si="0"/>
        <v>3254.0190000000002</v>
      </c>
      <c r="AG46" s="131">
        <f t="shared" si="0"/>
        <v>17686.900000000001</v>
      </c>
      <c r="AH46" s="131">
        <v>11.324872317859183</v>
      </c>
      <c r="AI46" s="304">
        <f t="shared" si="1"/>
        <v>18.397904663903795</v>
      </c>
      <c r="AJ46" s="301"/>
      <c r="AK46" s="306"/>
    </row>
    <row r="47" spans="1:37" ht="16.5">
      <c r="A47" s="536"/>
      <c r="B47" s="318" t="s">
        <v>310</v>
      </c>
      <c r="C47" s="302" t="s">
        <v>311</v>
      </c>
      <c r="D47" s="131"/>
      <c r="E47" s="131"/>
      <c r="F47" s="139"/>
      <c r="G47" s="303"/>
      <c r="H47" s="131">
        <v>167</v>
      </c>
      <c r="I47" s="131">
        <v>1500</v>
      </c>
      <c r="J47" s="139">
        <v>3.9333333333333331</v>
      </c>
      <c r="K47" s="131">
        <v>11.133333333333335</v>
      </c>
      <c r="L47" s="131">
        <v>634.61800000000005</v>
      </c>
      <c r="M47" s="131">
        <v>4935</v>
      </c>
      <c r="N47" s="139">
        <v>7.85</v>
      </c>
      <c r="O47" s="131">
        <v>12.859533941236071</v>
      </c>
      <c r="P47" s="131">
        <v>264.41199999999998</v>
      </c>
      <c r="Q47" s="131">
        <v>4736.16</v>
      </c>
      <c r="R47" s="131">
        <v>5.9457450761798585</v>
      </c>
      <c r="S47" s="131">
        <v>5.5828350393567803</v>
      </c>
      <c r="T47" s="131">
        <v>57.853000000000002</v>
      </c>
      <c r="U47" s="131">
        <v>1000</v>
      </c>
      <c r="V47" s="139">
        <v>6.277000000000001</v>
      </c>
      <c r="W47" s="131">
        <v>5.7853000000000003</v>
      </c>
      <c r="X47" s="131"/>
      <c r="Y47" s="131"/>
      <c r="Z47" s="139"/>
      <c r="AA47" s="131"/>
      <c r="AB47" s="131"/>
      <c r="AC47" s="131"/>
      <c r="AD47" s="139"/>
      <c r="AE47" s="131"/>
      <c r="AF47" s="131">
        <f t="shared" si="0"/>
        <v>1123.883</v>
      </c>
      <c r="AG47" s="131">
        <f t="shared" si="0"/>
        <v>12171.16</v>
      </c>
      <c r="AH47" s="131">
        <v>7.3193649778381857</v>
      </c>
      <c r="AI47" s="304">
        <f t="shared" si="1"/>
        <v>9.2339842710144318</v>
      </c>
      <c r="AJ47" s="301"/>
      <c r="AK47" s="306"/>
    </row>
    <row r="48" spans="1:37" ht="16.5">
      <c r="A48" s="536"/>
      <c r="B48" s="318" t="s">
        <v>312</v>
      </c>
      <c r="C48" s="302" t="s">
        <v>311</v>
      </c>
      <c r="D48" s="131"/>
      <c r="E48" s="131"/>
      <c r="F48" s="139"/>
      <c r="G48" s="303"/>
      <c r="H48" s="131">
        <v>1035</v>
      </c>
      <c r="I48" s="131">
        <v>5000</v>
      </c>
      <c r="J48" s="139">
        <v>23.56</v>
      </c>
      <c r="K48" s="131">
        <v>20.7</v>
      </c>
      <c r="L48" s="131">
        <v>5292.1710000000003</v>
      </c>
      <c r="M48" s="131">
        <v>25450</v>
      </c>
      <c r="N48" s="139">
        <v>9.14</v>
      </c>
      <c r="O48" s="131">
        <v>20.794385068762281</v>
      </c>
      <c r="P48" s="131">
        <v>1239.6030000000001</v>
      </c>
      <c r="Q48" s="131">
        <v>1776.06</v>
      </c>
      <c r="R48" s="131">
        <v>48.269361450272903</v>
      </c>
      <c r="S48" s="131">
        <v>69.795108273369152</v>
      </c>
      <c r="T48" s="131">
        <v>666.71299999999997</v>
      </c>
      <c r="U48" s="131">
        <v>1250</v>
      </c>
      <c r="V48" s="139">
        <v>57.46691666666667</v>
      </c>
      <c r="W48" s="131">
        <v>53.337040000000002</v>
      </c>
      <c r="X48" s="131"/>
      <c r="Y48" s="131"/>
      <c r="Z48" s="139"/>
      <c r="AA48" s="131"/>
      <c r="AB48" s="131"/>
      <c r="AC48" s="131"/>
      <c r="AD48" s="139"/>
      <c r="AE48" s="131"/>
      <c r="AF48" s="131">
        <f t="shared" si="0"/>
        <v>8233.487000000001</v>
      </c>
      <c r="AG48" s="131">
        <f t="shared" si="0"/>
        <v>33476.06</v>
      </c>
      <c r="AH48" s="131">
        <v>12.384643248004283</v>
      </c>
      <c r="AI48" s="304">
        <f t="shared" si="1"/>
        <v>24.595149488918356</v>
      </c>
      <c r="AJ48" s="301"/>
      <c r="AK48" s="306"/>
    </row>
    <row r="49" spans="1:37" ht="16.5">
      <c r="A49" s="536"/>
      <c r="B49" s="302" t="s">
        <v>313</v>
      </c>
      <c r="C49" s="302" t="s">
        <v>257</v>
      </c>
      <c r="D49" s="131">
        <v>3620.37</v>
      </c>
      <c r="E49" s="131">
        <v>21000</v>
      </c>
      <c r="F49" s="139">
        <v>19.314285714285713</v>
      </c>
      <c r="G49" s="303">
        <v>17.239857142857144</v>
      </c>
      <c r="H49" s="131">
        <v>1124.4000000000001</v>
      </c>
      <c r="I49" s="131">
        <v>4200</v>
      </c>
      <c r="J49" s="139">
        <v>33.523809523809526</v>
      </c>
      <c r="K49" s="131">
        <v>26.771428571428572</v>
      </c>
      <c r="L49" s="131"/>
      <c r="M49" s="131"/>
      <c r="N49" s="139"/>
      <c r="O49" s="131"/>
      <c r="P49" s="131"/>
      <c r="Q49" s="131"/>
      <c r="R49" s="131"/>
      <c r="S49" s="131"/>
      <c r="T49" s="131">
        <v>2044</v>
      </c>
      <c r="U49" s="131">
        <v>3166</v>
      </c>
      <c r="V49" s="139">
        <v>19.230769230769234</v>
      </c>
      <c r="W49" s="131">
        <v>64.560960202147825</v>
      </c>
      <c r="X49" s="131"/>
      <c r="Y49" s="131"/>
      <c r="Z49" s="139"/>
      <c r="AA49" s="131"/>
      <c r="AB49" s="131">
        <v>1001</v>
      </c>
      <c r="AC49" s="131">
        <v>3340</v>
      </c>
      <c r="AD49" s="139">
        <v>15.62</v>
      </c>
      <c r="AE49" s="131">
        <v>29.970059880239518</v>
      </c>
      <c r="AF49" s="131">
        <f t="shared" si="0"/>
        <v>7789.77</v>
      </c>
      <c r="AG49" s="131">
        <f t="shared" si="0"/>
        <v>31706</v>
      </c>
      <c r="AH49" s="131">
        <v>20.483166607423957</v>
      </c>
      <c r="AI49" s="304">
        <f t="shared" si="1"/>
        <v>24.568756702201476</v>
      </c>
      <c r="AJ49" s="301"/>
      <c r="AK49" s="306"/>
    </row>
    <row r="50" spans="1:37" ht="15.75" customHeight="1">
      <c r="A50" s="536" t="s">
        <v>314</v>
      </c>
      <c r="B50" s="319" t="s">
        <v>315</v>
      </c>
      <c r="C50" s="302" t="s">
        <v>316</v>
      </c>
      <c r="D50" s="131">
        <v>1181.799</v>
      </c>
      <c r="E50" s="131">
        <v>2050</v>
      </c>
      <c r="F50" s="139">
        <v>59.552071668533024</v>
      </c>
      <c r="G50" s="303">
        <v>57.648731707317069</v>
      </c>
      <c r="H50" s="131">
        <v>0</v>
      </c>
      <c r="I50" s="131">
        <v>2000</v>
      </c>
      <c r="J50" s="139">
        <v>0</v>
      </c>
      <c r="K50" s="131"/>
      <c r="L50" s="131"/>
      <c r="M50" s="131"/>
      <c r="N50" s="139"/>
      <c r="O50" s="131"/>
      <c r="P50" s="131"/>
      <c r="Q50" s="131"/>
      <c r="R50" s="131"/>
      <c r="S50" s="131"/>
      <c r="T50" s="131">
        <v>3553</v>
      </c>
      <c r="U50" s="131">
        <v>11100</v>
      </c>
      <c r="V50" s="139">
        <v>19.361318124207859</v>
      </c>
      <c r="W50" s="131">
        <v>32.009009009009013</v>
      </c>
      <c r="X50" s="131"/>
      <c r="Y50" s="131"/>
      <c r="Z50" s="139"/>
      <c r="AA50" s="131"/>
      <c r="AB50" s="131"/>
      <c r="AC50" s="131"/>
      <c r="AD50" s="139"/>
      <c r="AE50" s="131"/>
      <c r="AF50" s="131">
        <f t="shared" si="0"/>
        <v>4734.799</v>
      </c>
      <c r="AG50" s="131">
        <f t="shared" si="0"/>
        <v>15150</v>
      </c>
      <c r="AH50" s="131">
        <v>21.783419423379858</v>
      </c>
      <c r="AI50" s="304">
        <f t="shared" si="1"/>
        <v>31.252798679867986</v>
      </c>
      <c r="AJ50" s="301"/>
      <c r="AK50" s="306"/>
    </row>
    <row r="51" spans="1:37" ht="16.5">
      <c r="A51" s="536"/>
      <c r="B51" s="302" t="s">
        <v>317</v>
      </c>
      <c r="C51" s="302" t="s">
        <v>45</v>
      </c>
      <c r="D51" s="131"/>
      <c r="E51" s="131">
        <v>0</v>
      </c>
      <c r="F51" s="139"/>
      <c r="G51" s="303"/>
      <c r="H51" s="320">
        <v>240</v>
      </c>
      <c r="I51" s="131">
        <v>3000</v>
      </c>
      <c r="J51" s="139"/>
      <c r="K51" s="131">
        <v>80</v>
      </c>
      <c r="L51" s="131"/>
      <c r="M51" s="131"/>
      <c r="N51" s="139"/>
      <c r="O51" s="131"/>
      <c r="P51" s="131"/>
      <c r="Q51" s="131"/>
      <c r="R51" s="131"/>
      <c r="S51" s="131"/>
      <c r="T51" s="131"/>
      <c r="U51" s="131"/>
      <c r="V51" s="139"/>
      <c r="W51" s="131"/>
      <c r="X51" s="131"/>
      <c r="Y51" s="131"/>
      <c r="Z51" s="139"/>
      <c r="AA51" s="131"/>
      <c r="AB51" s="131"/>
      <c r="AC51" s="131"/>
      <c r="AD51" s="139"/>
      <c r="AE51" s="131"/>
      <c r="AF51" s="131">
        <f t="shared" si="0"/>
        <v>240</v>
      </c>
      <c r="AG51" s="131">
        <f t="shared" si="0"/>
        <v>3000</v>
      </c>
      <c r="AH51" s="131"/>
      <c r="AI51" s="304"/>
      <c r="AJ51" s="301"/>
      <c r="AK51" s="306"/>
    </row>
    <row r="52" spans="1:37" s="251" customFormat="1" ht="16.5" customHeight="1">
      <c r="A52" s="536" t="s">
        <v>318</v>
      </c>
      <c r="B52" s="302" t="s">
        <v>319</v>
      </c>
      <c r="C52" s="302" t="s">
        <v>320</v>
      </c>
      <c r="D52" s="131">
        <v>3</v>
      </c>
      <c r="E52" s="131">
        <v>13</v>
      </c>
      <c r="F52" s="139">
        <v>30</v>
      </c>
      <c r="G52" s="303">
        <v>23.076923076923077</v>
      </c>
      <c r="H52" s="131">
        <v>0</v>
      </c>
      <c r="I52" s="131"/>
      <c r="J52" s="139"/>
      <c r="K52" s="131"/>
      <c r="L52" s="131">
        <v>0.7</v>
      </c>
      <c r="M52" s="131">
        <v>2.7800000000000002</v>
      </c>
      <c r="N52" s="139">
        <v>32.979999999999997</v>
      </c>
      <c r="O52" s="131">
        <v>25.179856115107913</v>
      </c>
      <c r="P52" s="131">
        <v>0.05</v>
      </c>
      <c r="Q52" s="131">
        <v>75</v>
      </c>
      <c r="R52" s="131">
        <v>34.009661835748794</v>
      </c>
      <c r="S52" s="131">
        <v>0.01</v>
      </c>
      <c r="T52" s="131"/>
      <c r="U52" s="131"/>
      <c r="V52" s="139"/>
      <c r="W52" s="131"/>
      <c r="X52" s="131"/>
      <c r="Y52" s="131"/>
      <c r="Z52" s="139"/>
      <c r="AA52" s="131"/>
      <c r="AB52" s="131">
        <v>2</v>
      </c>
      <c r="AC52" s="131">
        <v>5</v>
      </c>
      <c r="AD52" s="139">
        <v>40</v>
      </c>
      <c r="AE52" s="131">
        <v>40</v>
      </c>
      <c r="AF52" s="131">
        <f t="shared" si="0"/>
        <v>5.75</v>
      </c>
      <c r="AG52" s="131">
        <f t="shared" si="0"/>
        <v>95.78</v>
      </c>
      <c r="AH52" s="131">
        <v>31.630519893977759</v>
      </c>
      <c r="AI52" s="304">
        <f t="shared" si="1"/>
        <v>6.0033409897682191</v>
      </c>
      <c r="AJ52" s="301"/>
      <c r="AK52" s="306"/>
    </row>
    <row r="53" spans="1:37" s="251" customFormat="1" ht="16.5">
      <c r="A53" s="536"/>
      <c r="B53" s="302" t="s">
        <v>321</v>
      </c>
      <c r="C53" s="302" t="s">
        <v>45</v>
      </c>
      <c r="D53" s="131">
        <v>28858</v>
      </c>
      <c r="E53" s="131">
        <v>203600</v>
      </c>
      <c r="F53" s="139">
        <v>15.37183574879227</v>
      </c>
      <c r="G53" s="303">
        <v>14.173870333988212</v>
      </c>
      <c r="H53" s="131">
        <v>168435.99</v>
      </c>
      <c r="I53" s="131">
        <v>547500</v>
      </c>
      <c r="J53" s="139">
        <v>46.368054794520546</v>
      </c>
      <c r="K53" s="131">
        <f>H53/I53*100</f>
        <v>30.764564383561645</v>
      </c>
      <c r="L53" s="131">
        <v>225710.46000000002</v>
      </c>
      <c r="M53" s="131">
        <v>136915.14000000001</v>
      </c>
      <c r="N53" s="139">
        <v>31.45</v>
      </c>
      <c r="O53" s="131">
        <v>164.85427396853262</v>
      </c>
      <c r="P53" s="131">
        <v>472115.98</v>
      </c>
      <c r="Q53" s="131">
        <v>2778000</v>
      </c>
      <c r="R53" s="131">
        <v>37.816418495297803</v>
      </c>
      <c r="S53" s="131">
        <v>16.994815694744421</v>
      </c>
      <c r="T53" s="131">
        <v>573036.51</v>
      </c>
      <c r="U53" s="131">
        <v>1260600</v>
      </c>
      <c r="V53" s="139">
        <v>44.414285881492319</v>
      </c>
      <c r="W53" s="131">
        <v>45.457441694431225</v>
      </c>
      <c r="X53" s="131"/>
      <c r="Y53" s="131"/>
      <c r="Z53" s="139"/>
      <c r="AA53" s="131"/>
      <c r="AB53" s="131"/>
      <c r="AC53" s="131"/>
      <c r="AD53" s="139"/>
      <c r="AE53" s="131"/>
      <c r="AF53" s="131">
        <f t="shared" si="0"/>
        <v>1468156.94</v>
      </c>
      <c r="AG53" s="131">
        <f t="shared" si="0"/>
        <v>4926615.1400000006</v>
      </c>
      <c r="AH53" s="131">
        <v>38.375693226217088</v>
      </c>
      <c r="AI53" s="304">
        <f t="shared" si="1"/>
        <v>29.800520200569185</v>
      </c>
      <c r="AJ53" s="301"/>
      <c r="AK53" s="306"/>
    </row>
    <row r="54" spans="1:37" ht="16.5">
      <c r="A54" s="536"/>
      <c r="B54" s="302" t="s">
        <v>322</v>
      </c>
      <c r="C54" s="302" t="s">
        <v>45</v>
      </c>
      <c r="D54" s="131">
        <v>0</v>
      </c>
      <c r="E54" s="131">
        <v>0</v>
      </c>
      <c r="F54" s="139"/>
      <c r="G54" s="303"/>
      <c r="H54" s="131"/>
      <c r="I54" s="131"/>
      <c r="J54" s="139"/>
      <c r="K54" s="131"/>
      <c r="L54" s="131"/>
      <c r="M54" s="131"/>
      <c r="N54" s="139"/>
      <c r="O54" s="131"/>
      <c r="P54" s="131"/>
      <c r="Q54" s="131"/>
      <c r="R54" s="131"/>
      <c r="S54" s="131"/>
      <c r="T54" s="131"/>
      <c r="U54" s="131"/>
      <c r="V54" s="139"/>
      <c r="W54" s="131"/>
      <c r="X54" s="131"/>
      <c r="Y54" s="131"/>
      <c r="Z54" s="139"/>
      <c r="AA54" s="131"/>
      <c r="AB54" s="131">
        <v>3.2</v>
      </c>
      <c r="AC54" s="131">
        <v>6</v>
      </c>
      <c r="AD54" s="139">
        <v>55</v>
      </c>
      <c r="AE54" s="131">
        <v>53.333333333333336</v>
      </c>
      <c r="AF54" s="131">
        <f t="shared" si="0"/>
        <v>3.2</v>
      </c>
      <c r="AG54" s="131">
        <f t="shared" si="0"/>
        <v>6</v>
      </c>
      <c r="AH54" s="131">
        <v>55.000000000000007</v>
      </c>
      <c r="AI54" s="304">
        <f t="shared" si="1"/>
        <v>53.333333333333336</v>
      </c>
      <c r="AJ54" s="301"/>
      <c r="AK54" s="306"/>
    </row>
    <row r="55" spans="1:37" ht="16.5">
      <c r="A55" s="536"/>
      <c r="B55" s="302" t="s">
        <v>323</v>
      </c>
      <c r="C55" s="302" t="s">
        <v>45</v>
      </c>
      <c r="D55" s="131">
        <v>0</v>
      </c>
      <c r="E55" s="131">
        <v>0</v>
      </c>
      <c r="F55" s="139"/>
      <c r="G55" s="303"/>
      <c r="H55" s="131"/>
      <c r="I55" s="131"/>
      <c r="J55" s="139"/>
      <c r="K55" s="131"/>
      <c r="L55" s="131"/>
      <c r="M55" s="131"/>
      <c r="N55" s="139"/>
      <c r="O55" s="131"/>
      <c r="P55" s="131"/>
      <c r="Q55" s="131"/>
      <c r="R55" s="131"/>
      <c r="S55" s="131"/>
      <c r="T55" s="131"/>
      <c r="U55" s="131"/>
      <c r="V55" s="139"/>
      <c r="W55" s="131"/>
      <c r="X55" s="131"/>
      <c r="Y55" s="131"/>
      <c r="Z55" s="139"/>
      <c r="AA55" s="131"/>
      <c r="AB55" s="131"/>
      <c r="AC55" s="131"/>
      <c r="AD55" s="139"/>
      <c r="AE55" s="131"/>
      <c r="AF55" s="131">
        <f t="shared" si="0"/>
        <v>0</v>
      </c>
      <c r="AG55" s="131">
        <f t="shared" si="0"/>
        <v>0</v>
      </c>
      <c r="AH55" s="131">
        <v>0</v>
      </c>
      <c r="AI55" s="304"/>
      <c r="AJ55" s="301"/>
      <c r="AK55" s="306"/>
    </row>
    <row r="56" spans="1:37" ht="16.5" customHeight="1">
      <c r="A56" s="536" t="s">
        <v>324</v>
      </c>
      <c r="B56" s="302" t="s">
        <v>356</v>
      </c>
      <c r="C56" s="302" t="s">
        <v>257</v>
      </c>
      <c r="D56" s="131">
        <v>38596.789000000004</v>
      </c>
      <c r="E56" s="131">
        <v>155000</v>
      </c>
      <c r="F56" s="139">
        <v>38.066322580645163</v>
      </c>
      <c r="G56" s="303">
        <v>24.90115419354839</v>
      </c>
      <c r="H56" s="131">
        <v>91273.55</v>
      </c>
      <c r="I56" s="131">
        <v>238808</v>
      </c>
      <c r="J56" s="139">
        <v>39.708786975310709</v>
      </c>
      <c r="K56" s="131">
        <f t="shared" ref="K56:K61" si="2">H56/I56*100</f>
        <v>38.220474188469403</v>
      </c>
      <c r="L56" s="131"/>
      <c r="M56" s="131"/>
      <c r="N56" s="139"/>
      <c r="O56" s="131"/>
      <c r="P56" s="131"/>
      <c r="Q56" s="131"/>
      <c r="R56" s="131"/>
      <c r="S56" s="131"/>
      <c r="T56" s="131">
        <v>68352.100000000006</v>
      </c>
      <c r="U56" s="131">
        <v>225000</v>
      </c>
      <c r="V56" s="139">
        <v>28.6128</v>
      </c>
      <c r="W56" s="131">
        <v>30.378711111111112</v>
      </c>
      <c r="X56" s="131"/>
      <c r="Y56" s="131"/>
      <c r="Z56" s="139"/>
      <c r="AA56" s="131"/>
      <c r="AB56" s="131"/>
      <c r="AC56" s="131"/>
      <c r="AD56" s="139"/>
      <c r="AE56" s="131"/>
      <c r="AF56" s="131">
        <f t="shared" si="0"/>
        <v>198222.43900000001</v>
      </c>
      <c r="AG56" s="131">
        <f t="shared" si="0"/>
        <v>618808</v>
      </c>
      <c r="AH56" s="131">
        <v>35.847414241712492</v>
      </c>
      <c r="AI56" s="304">
        <f t="shared" si="1"/>
        <v>32.03294705304392</v>
      </c>
      <c r="AJ56" s="301"/>
      <c r="AK56" s="306"/>
    </row>
    <row r="57" spans="1:37" ht="16.5">
      <c r="A57" s="536"/>
      <c r="B57" s="302" t="s">
        <v>326</v>
      </c>
      <c r="C57" s="302" t="s">
        <v>257</v>
      </c>
      <c r="D57" s="131">
        <v>0</v>
      </c>
      <c r="E57" s="131">
        <v>0</v>
      </c>
      <c r="F57" s="139"/>
      <c r="G57" s="303"/>
      <c r="H57" s="131">
        <v>190891</v>
      </c>
      <c r="I57" s="131">
        <v>642000</v>
      </c>
      <c r="J57" s="139">
        <v>13.481931464174455</v>
      </c>
      <c r="K57" s="131">
        <f t="shared" si="2"/>
        <v>29.733800623052957</v>
      </c>
      <c r="L57" s="131"/>
      <c r="M57" s="131"/>
      <c r="N57" s="139"/>
      <c r="O57" s="131"/>
      <c r="P57" s="131"/>
      <c r="Q57" s="131"/>
      <c r="R57" s="131"/>
      <c r="S57" s="131"/>
      <c r="T57" s="131"/>
      <c r="U57" s="131"/>
      <c r="V57" s="139"/>
      <c r="W57" s="131"/>
      <c r="X57" s="131"/>
      <c r="Y57" s="131"/>
      <c r="Z57" s="139"/>
      <c r="AA57" s="131"/>
      <c r="AB57" s="131"/>
      <c r="AC57" s="131"/>
      <c r="AD57" s="139"/>
      <c r="AE57" s="131"/>
      <c r="AF57" s="131">
        <f t="shared" si="0"/>
        <v>190891</v>
      </c>
      <c r="AG57" s="131">
        <f t="shared" si="0"/>
        <v>642000</v>
      </c>
      <c r="AH57" s="131">
        <v>13.481931464174455</v>
      </c>
      <c r="AI57" s="304">
        <f t="shared" si="1"/>
        <v>29.733800623052957</v>
      </c>
      <c r="AJ57" s="301"/>
      <c r="AK57" s="306"/>
    </row>
    <row r="58" spans="1:37" ht="16.5">
      <c r="A58" s="536"/>
      <c r="B58" s="302" t="s">
        <v>327</v>
      </c>
      <c r="C58" s="302" t="s">
        <v>257</v>
      </c>
      <c r="D58" s="131">
        <v>4908.4639999999999</v>
      </c>
      <c r="E58" s="131">
        <v>28100</v>
      </c>
      <c r="F58" s="139">
        <v>18.601374570446737</v>
      </c>
      <c r="G58" s="303">
        <v>17.467843416370108</v>
      </c>
      <c r="H58" s="131">
        <v>2478</v>
      </c>
      <c r="I58" s="131">
        <v>5400</v>
      </c>
      <c r="J58" s="139">
        <v>36.276481481481483</v>
      </c>
      <c r="K58" s="131">
        <f t="shared" si="2"/>
        <v>45.888888888888893</v>
      </c>
      <c r="L58" s="131"/>
      <c r="M58" s="131"/>
      <c r="N58" s="139"/>
      <c r="O58" s="131"/>
      <c r="P58" s="131"/>
      <c r="Q58" s="131"/>
      <c r="R58" s="131"/>
      <c r="S58" s="131"/>
      <c r="T58" s="131"/>
      <c r="U58" s="131"/>
      <c r="V58" s="139"/>
      <c r="W58" s="131"/>
      <c r="X58" s="131"/>
      <c r="Y58" s="131"/>
      <c r="Z58" s="139"/>
      <c r="AA58" s="131"/>
      <c r="AB58" s="131"/>
      <c r="AC58" s="131"/>
      <c r="AD58" s="139"/>
      <c r="AE58" s="131"/>
      <c r="AF58" s="131">
        <f t="shared" si="0"/>
        <v>7386.4639999999999</v>
      </c>
      <c r="AG58" s="131">
        <f t="shared" si="0"/>
        <v>33500</v>
      </c>
      <c r="AH58" s="131">
        <v>21.367913043478261</v>
      </c>
      <c r="AI58" s="304">
        <f t="shared" si="1"/>
        <v>22.049146268656717</v>
      </c>
      <c r="AJ58" s="301"/>
      <c r="AK58" s="306"/>
    </row>
    <row r="59" spans="1:37" ht="16.5">
      <c r="A59" s="536"/>
      <c r="B59" s="302" t="s">
        <v>328</v>
      </c>
      <c r="C59" s="302" t="s">
        <v>51</v>
      </c>
      <c r="D59" s="131">
        <v>0</v>
      </c>
      <c r="E59" s="131">
        <v>0</v>
      </c>
      <c r="F59" s="139"/>
      <c r="G59" s="303"/>
      <c r="H59" s="142">
        <v>8825.0400000000009</v>
      </c>
      <c r="I59" s="142">
        <v>10800</v>
      </c>
      <c r="J59" s="321">
        <v>0</v>
      </c>
      <c r="K59" s="142">
        <f t="shared" si="2"/>
        <v>81.713333333333338</v>
      </c>
      <c r="L59" s="131"/>
      <c r="M59" s="131"/>
      <c r="N59" s="139"/>
      <c r="O59" s="131"/>
      <c r="P59" s="131"/>
      <c r="Q59" s="131"/>
      <c r="R59" s="131"/>
      <c r="S59" s="131"/>
      <c r="T59" s="131"/>
      <c r="U59" s="131"/>
      <c r="V59" s="139"/>
      <c r="W59" s="131"/>
      <c r="X59" s="131"/>
      <c r="Y59" s="131"/>
      <c r="Z59" s="139"/>
      <c r="AA59" s="131"/>
      <c r="AB59" s="131"/>
      <c r="AC59" s="131"/>
      <c r="AD59" s="139"/>
      <c r="AE59" s="131"/>
      <c r="AF59" s="131">
        <f t="shared" si="0"/>
        <v>8825.0400000000009</v>
      </c>
      <c r="AG59" s="131">
        <f t="shared" si="0"/>
        <v>10800</v>
      </c>
      <c r="AH59" s="131">
        <v>0</v>
      </c>
      <c r="AI59" s="304"/>
      <c r="AJ59" s="301"/>
      <c r="AK59" s="306"/>
    </row>
    <row r="60" spans="1:37" s="251" customFormat="1" ht="16.5">
      <c r="A60" s="539" t="s">
        <v>329</v>
      </c>
      <c r="B60" s="302" t="s">
        <v>330</v>
      </c>
      <c r="C60" s="302" t="s">
        <v>257</v>
      </c>
      <c r="D60" s="131">
        <v>70.266000000000005</v>
      </c>
      <c r="E60" s="131">
        <v>400</v>
      </c>
      <c r="F60" s="139">
        <v>4.2750000000000004</v>
      </c>
      <c r="G60" s="303">
        <v>17.566500000000001</v>
      </c>
      <c r="H60" s="131">
        <v>20500</v>
      </c>
      <c r="I60" s="131">
        <v>63150</v>
      </c>
      <c r="J60" s="139">
        <v>43.328636579572446</v>
      </c>
      <c r="K60" s="142">
        <f t="shared" si="2"/>
        <v>32.462391132224859</v>
      </c>
      <c r="L60" s="131"/>
      <c r="M60" s="131"/>
      <c r="N60" s="139"/>
      <c r="O60" s="131"/>
      <c r="P60" s="131"/>
      <c r="Q60" s="131"/>
      <c r="R60" s="131"/>
      <c r="S60" s="131"/>
      <c r="T60" s="131"/>
      <c r="U60" s="131"/>
      <c r="V60" s="139"/>
      <c r="W60" s="131"/>
      <c r="X60" s="131"/>
      <c r="Y60" s="131"/>
      <c r="Z60" s="139"/>
      <c r="AA60" s="131"/>
      <c r="AB60" s="131"/>
      <c r="AC60" s="131"/>
      <c r="AD60" s="139"/>
      <c r="AE60" s="131"/>
      <c r="AF60" s="131">
        <f t="shared" si="0"/>
        <v>20570.266</v>
      </c>
      <c r="AG60" s="131">
        <f t="shared" si="0"/>
        <v>63550</v>
      </c>
      <c r="AH60" s="131">
        <v>43.082822974036191</v>
      </c>
      <c r="AI60" s="304">
        <f t="shared" si="1"/>
        <v>32.368632572777337</v>
      </c>
      <c r="AJ60" s="301"/>
      <c r="AK60" s="306"/>
    </row>
    <row r="61" spans="1:37" s="251" customFormat="1" ht="16.5">
      <c r="A61" s="539"/>
      <c r="B61" s="302" t="s">
        <v>331</v>
      </c>
      <c r="C61" s="302" t="s">
        <v>290</v>
      </c>
      <c r="D61" s="131">
        <v>0</v>
      </c>
      <c r="E61" s="131">
        <v>0</v>
      </c>
      <c r="F61" s="139"/>
      <c r="G61" s="303"/>
      <c r="H61" s="131">
        <v>1690</v>
      </c>
      <c r="I61" s="131">
        <v>1200</v>
      </c>
      <c r="J61" s="139">
        <v>87.916666666666671</v>
      </c>
      <c r="K61" s="142">
        <f t="shared" si="2"/>
        <v>140.83333333333334</v>
      </c>
      <c r="L61" s="131"/>
      <c r="M61" s="131"/>
      <c r="N61" s="139"/>
      <c r="O61" s="131"/>
      <c r="P61" s="131"/>
      <c r="Q61" s="131"/>
      <c r="R61" s="131"/>
      <c r="S61" s="131"/>
      <c r="T61" s="131">
        <v>193.316</v>
      </c>
      <c r="U61" s="131">
        <v>200</v>
      </c>
      <c r="V61" s="139">
        <v>85.765000000000001</v>
      </c>
      <c r="W61" s="131">
        <v>96.658000000000001</v>
      </c>
      <c r="X61" s="131"/>
      <c r="Y61" s="131"/>
      <c r="Z61" s="139"/>
      <c r="AA61" s="131"/>
      <c r="AB61" s="131"/>
      <c r="AC61" s="131"/>
      <c r="AD61" s="139"/>
      <c r="AE61" s="131"/>
      <c r="AF61" s="131">
        <f t="shared" si="0"/>
        <v>1883.316</v>
      </c>
      <c r="AG61" s="131">
        <f t="shared" si="0"/>
        <v>1400</v>
      </c>
      <c r="AH61" s="131">
        <v>87.609285714285718</v>
      </c>
      <c r="AI61" s="304">
        <f t="shared" si="1"/>
        <v>134.52257142857144</v>
      </c>
      <c r="AJ61" s="301"/>
      <c r="AK61" s="306"/>
    </row>
    <row r="62" spans="1:37" s="251" customFormat="1" ht="16.5">
      <c r="A62" s="539" t="s">
        <v>332</v>
      </c>
      <c r="B62" s="313" t="s">
        <v>333</v>
      </c>
      <c r="C62" s="302" t="s">
        <v>257</v>
      </c>
      <c r="D62" s="131"/>
      <c r="E62" s="131">
        <v>0</v>
      </c>
      <c r="F62" s="139"/>
      <c r="G62" s="303"/>
      <c r="H62" s="131"/>
      <c r="I62" s="131"/>
      <c r="J62" s="139"/>
      <c r="K62" s="131"/>
      <c r="L62" s="131"/>
      <c r="M62" s="131"/>
      <c r="N62" s="139"/>
      <c r="O62" s="131"/>
      <c r="P62" s="131"/>
      <c r="Q62" s="131"/>
      <c r="R62" s="131"/>
      <c r="S62" s="131"/>
      <c r="T62" s="131">
        <v>445892.86300000001</v>
      </c>
      <c r="U62" s="131">
        <v>1572800</v>
      </c>
      <c r="V62" s="139">
        <v>50.659451996439472</v>
      </c>
      <c r="W62" s="131">
        <v>28.350258329094608</v>
      </c>
      <c r="X62" s="131">
        <v>0.55000000000000004</v>
      </c>
      <c r="Y62" s="131">
        <v>5</v>
      </c>
      <c r="Z62" s="139">
        <v>10</v>
      </c>
      <c r="AA62" s="131">
        <v>11.000000000000002</v>
      </c>
      <c r="AB62" s="131"/>
      <c r="AC62" s="131"/>
      <c r="AD62" s="139"/>
      <c r="AE62" s="131"/>
      <c r="AF62" s="131">
        <f t="shared" si="0"/>
        <v>445893.413</v>
      </c>
      <c r="AG62" s="131">
        <f t="shared" si="0"/>
        <v>1572805</v>
      </c>
      <c r="AH62" s="131">
        <v>50.659451996439472</v>
      </c>
      <c r="AI62" s="304">
        <f t="shared" si="1"/>
        <v>28.350203172039762</v>
      </c>
      <c r="AJ62" s="301"/>
      <c r="AK62" s="306"/>
    </row>
    <row r="63" spans="1:37" s="251" customFormat="1" ht="16.5">
      <c r="A63" s="539"/>
      <c r="B63" s="313" t="s">
        <v>334</v>
      </c>
      <c r="C63" s="302" t="s">
        <v>335</v>
      </c>
      <c r="D63" s="131"/>
      <c r="E63" s="131">
        <v>0</v>
      </c>
      <c r="F63" s="139"/>
      <c r="G63" s="303"/>
      <c r="H63" s="131"/>
      <c r="I63" s="131"/>
      <c r="J63" s="139"/>
      <c r="K63" s="131"/>
      <c r="L63" s="131">
        <v>313</v>
      </c>
      <c r="M63" s="131">
        <v>2000</v>
      </c>
      <c r="N63" s="322">
        <v>14.68</v>
      </c>
      <c r="O63" s="323">
        <v>15.65</v>
      </c>
      <c r="P63" s="131"/>
      <c r="Q63" s="131"/>
      <c r="R63" s="131"/>
      <c r="S63" s="131"/>
      <c r="T63" s="131"/>
      <c r="U63" s="131"/>
      <c r="V63" s="139"/>
      <c r="W63" s="131"/>
      <c r="X63" s="131"/>
      <c r="Y63" s="131"/>
      <c r="Z63" s="139"/>
      <c r="AA63" s="131"/>
      <c r="AB63" s="131"/>
      <c r="AC63" s="131"/>
      <c r="AD63" s="139"/>
      <c r="AE63" s="131"/>
      <c r="AF63" s="131">
        <f t="shared" si="0"/>
        <v>313</v>
      </c>
      <c r="AG63" s="131">
        <f t="shared" si="0"/>
        <v>2000</v>
      </c>
      <c r="AH63" s="131">
        <v>14.680000000000001</v>
      </c>
      <c r="AI63" s="304">
        <f t="shared" si="1"/>
        <v>15.65</v>
      </c>
      <c r="AJ63" s="301"/>
      <c r="AK63" s="306"/>
    </row>
    <row r="64" spans="1:37" s="251" customFormat="1" ht="16.5">
      <c r="A64" s="308" t="s">
        <v>336</v>
      </c>
      <c r="B64" s="302" t="s">
        <v>337</v>
      </c>
      <c r="C64" s="302" t="s">
        <v>338</v>
      </c>
      <c r="D64" s="131">
        <v>33174</v>
      </c>
      <c r="E64" s="131">
        <v>43537</v>
      </c>
      <c r="F64" s="139">
        <v>95.295955164572661</v>
      </c>
      <c r="G64" s="303">
        <v>76.197257505110599</v>
      </c>
      <c r="H64" s="131"/>
      <c r="I64" s="131"/>
      <c r="J64" s="139"/>
      <c r="K64" s="131"/>
      <c r="L64" s="131"/>
      <c r="M64" s="131"/>
      <c r="N64" s="139"/>
      <c r="O64" s="131"/>
      <c r="P64" s="131"/>
      <c r="Q64" s="131"/>
      <c r="R64" s="131"/>
      <c r="S64" s="131"/>
      <c r="T64" s="131"/>
      <c r="U64" s="131"/>
      <c r="V64" s="139"/>
      <c r="W64" s="131"/>
      <c r="X64" s="131"/>
      <c r="Y64" s="131"/>
      <c r="Z64" s="139"/>
      <c r="AA64" s="131"/>
      <c r="AB64" s="131"/>
      <c r="AC64" s="131"/>
      <c r="AD64" s="139"/>
      <c r="AE64" s="131"/>
      <c r="AF64" s="131">
        <f t="shared" si="0"/>
        <v>33174</v>
      </c>
      <c r="AG64" s="131">
        <f t="shared" si="0"/>
        <v>43537</v>
      </c>
      <c r="AH64" s="131">
        <v>95.295955164572661</v>
      </c>
      <c r="AI64" s="304">
        <f t="shared" si="1"/>
        <v>76.197257505110599</v>
      </c>
      <c r="AJ64" s="301"/>
      <c r="AK64" s="306"/>
    </row>
    <row r="65" spans="1:37" ht="16.5">
      <c r="A65" s="539" t="s">
        <v>339</v>
      </c>
      <c r="B65" s="302" t="s">
        <v>340</v>
      </c>
      <c r="C65" s="302" t="s">
        <v>341</v>
      </c>
      <c r="D65" s="131">
        <v>0</v>
      </c>
      <c r="E65" s="131"/>
      <c r="F65" s="139"/>
      <c r="G65" s="303"/>
      <c r="H65" s="131"/>
      <c r="I65" s="131"/>
      <c r="J65" s="139"/>
      <c r="K65" s="131"/>
      <c r="L65" s="131"/>
      <c r="M65" s="131"/>
      <c r="N65" s="139"/>
      <c r="O65" s="131"/>
      <c r="P65" s="131"/>
      <c r="Q65" s="131"/>
      <c r="R65" s="131"/>
      <c r="S65" s="131"/>
      <c r="T65" s="131"/>
      <c r="U65" s="131"/>
      <c r="V65" s="139"/>
      <c r="W65" s="131"/>
      <c r="X65" s="131">
        <v>500</v>
      </c>
      <c r="Y65" s="131">
        <v>3000</v>
      </c>
      <c r="Z65" s="139">
        <v>40</v>
      </c>
      <c r="AA65" s="131">
        <v>16.666666666666664</v>
      </c>
      <c r="AB65" s="131"/>
      <c r="AC65" s="131"/>
      <c r="AD65" s="139"/>
      <c r="AE65" s="131"/>
      <c r="AF65" s="131">
        <f t="shared" si="0"/>
        <v>500</v>
      </c>
      <c r="AG65" s="131">
        <f t="shared" si="0"/>
        <v>3000</v>
      </c>
      <c r="AH65" s="131">
        <v>0</v>
      </c>
      <c r="AI65" s="304"/>
      <c r="AJ65" s="301"/>
      <c r="AK65" s="306"/>
    </row>
    <row r="66" spans="1:37" ht="16.5">
      <c r="A66" s="539"/>
      <c r="B66" s="302" t="s">
        <v>342</v>
      </c>
      <c r="C66" s="302" t="s">
        <v>341</v>
      </c>
      <c r="D66" s="131">
        <v>0</v>
      </c>
      <c r="E66" s="131"/>
      <c r="F66" s="139"/>
      <c r="G66" s="303"/>
      <c r="H66" s="131"/>
      <c r="I66" s="131"/>
      <c r="J66" s="139"/>
      <c r="K66" s="131"/>
      <c r="L66" s="131"/>
      <c r="M66" s="131"/>
      <c r="N66" s="139">
        <v>22.89</v>
      </c>
      <c r="O66" s="131"/>
      <c r="P66" s="131"/>
      <c r="Q66" s="131"/>
      <c r="R66" s="131"/>
      <c r="S66" s="131"/>
      <c r="T66" s="131"/>
      <c r="U66" s="131"/>
      <c r="V66" s="139"/>
      <c r="W66" s="131"/>
      <c r="X66" s="131"/>
      <c r="Y66" s="131"/>
      <c r="Z66" s="139"/>
      <c r="AA66" s="131"/>
      <c r="AB66" s="131"/>
      <c r="AC66" s="131"/>
      <c r="AD66" s="139"/>
      <c r="AE66" s="131"/>
      <c r="AF66" s="131">
        <f t="shared" si="0"/>
        <v>0</v>
      </c>
      <c r="AG66" s="131">
        <f t="shared" si="0"/>
        <v>0</v>
      </c>
      <c r="AH66" s="131">
        <v>22.888953085278484</v>
      </c>
      <c r="AI66" s="304"/>
      <c r="AJ66" s="301"/>
      <c r="AK66" s="306"/>
    </row>
    <row r="67" spans="1:37" ht="16.5">
      <c r="A67" s="539"/>
      <c r="B67" s="302" t="s">
        <v>343</v>
      </c>
      <c r="C67" s="302" t="s">
        <v>341</v>
      </c>
      <c r="D67" s="131">
        <v>2035874</v>
      </c>
      <c r="E67" s="131">
        <v>3860000</v>
      </c>
      <c r="F67" s="139">
        <v>65.816088082901558</v>
      </c>
      <c r="G67" s="303">
        <v>52.742849740932641</v>
      </c>
      <c r="H67" s="131"/>
      <c r="I67" s="131"/>
      <c r="J67" s="139"/>
      <c r="K67" s="131"/>
      <c r="L67" s="131"/>
      <c r="M67" s="131"/>
      <c r="N67" s="139"/>
      <c r="O67" s="131"/>
      <c r="P67" s="131"/>
      <c r="Q67" s="131"/>
      <c r="R67" s="131"/>
      <c r="S67" s="131"/>
      <c r="T67" s="131">
        <v>1145000</v>
      </c>
      <c r="U67" s="131">
        <v>2920000</v>
      </c>
      <c r="V67" s="139">
        <v>50.89</v>
      </c>
      <c r="W67" s="131">
        <v>39.212328767123289</v>
      </c>
      <c r="X67" s="131"/>
      <c r="Y67" s="131"/>
      <c r="Z67" s="139"/>
      <c r="AA67" s="131"/>
      <c r="AB67" s="131"/>
      <c r="AC67" s="131"/>
      <c r="AD67" s="139"/>
      <c r="AE67" s="131"/>
      <c r="AF67" s="131">
        <f t="shared" si="0"/>
        <v>3180874</v>
      </c>
      <c r="AG67" s="131">
        <f t="shared" si="0"/>
        <v>6780000</v>
      </c>
      <c r="AH67" s="131">
        <v>61.403795620437954</v>
      </c>
      <c r="AI67" s="304">
        <f t="shared" si="1"/>
        <v>46.915545722713865</v>
      </c>
      <c r="AJ67" s="301"/>
      <c r="AK67" s="306"/>
    </row>
    <row r="68" spans="1:37" s="251" customFormat="1" ht="16.5">
      <c r="A68" s="324" t="s">
        <v>344</v>
      </c>
      <c r="B68" s="302" t="s">
        <v>345</v>
      </c>
      <c r="C68" s="302" t="s">
        <v>357</v>
      </c>
      <c r="D68" s="131">
        <v>0</v>
      </c>
      <c r="E68" s="131"/>
      <c r="F68" s="139"/>
      <c r="G68" s="303"/>
      <c r="H68" s="131"/>
      <c r="I68" s="131"/>
      <c r="J68" s="139"/>
      <c r="K68" s="131"/>
      <c r="L68" s="131">
        <v>91.46</v>
      </c>
      <c r="M68" s="131">
        <v>110.533</v>
      </c>
      <c r="N68" s="139">
        <v>99.91</v>
      </c>
      <c r="O68" s="131">
        <v>82.744519736187371</v>
      </c>
      <c r="P68" s="131"/>
      <c r="Q68" s="131"/>
      <c r="R68" s="131"/>
      <c r="S68" s="131"/>
      <c r="T68" s="131"/>
      <c r="U68" s="131"/>
      <c r="V68" s="139"/>
      <c r="W68" s="131"/>
      <c r="X68" s="131"/>
      <c r="Y68" s="131"/>
      <c r="Z68" s="139"/>
      <c r="AA68" s="131"/>
      <c r="AB68" s="131"/>
      <c r="AC68" s="131"/>
      <c r="AD68" s="139"/>
      <c r="AE68" s="131"/>
      <c r="AF68" s="131">
        <f t="shared" si="0"/>
        <v>91.46</v>
      </c>
      <c r="AG68" s="131">
        <f t="shared" si="0"/>
        <v>110.533</v>
      </c>
      <c r="AH68" s="131">
        <v>99.912166861592382</v>
      </c>
      <c r="AI68" s="304">
        <f t="shared" si="1"/>
        <v>82.744519736187371</v>
      </c>
      <c r="AJ68" s="301"/>
      <c r="AK68" s="306"/>
    </row>
    <row r="69" spans="1:37" ht="16.5" thickBot="1">
      <c r="A69" s="325"/>
      <c r="B69" s="540" t="s">
        <v>346</v>
      </c>
      <c r="C69" s="540"/>
      <c r="D69" s="540"/>
      <c r="E69" s="540"/>
      <c r="F69" s="326">
        <f>AVERAGEIF(F7:F68,"&gt;0")</f>
        <v>48.598964841044726</v>
      </c>
      <c r="G69" s="326">
        <f>AVERAGEIF(G7:G68,"&gt;0")</f>
        <v>42.890332335475208</v>
      </c>
      <c r="H69" s="326"/>
      <c r="I69" s="326"/>
      <c r="J69" s="326">
        <f>AVERAGEIF(J7:J68,"&gt;0")</f>
        <v>34.643354007040472</v>
      </c>
      <c r="K69" s="326">
        <f>AVERAGEIF(K7:K68,"&gt;0")</f>
        <v>40.142454302100667</v>
      </c>
      <c r="L69" s="327"/>
      <c r="M69" s="327"/>
      <c r="N69" s="328">
        <f t="shared" ref="N69:O69" si="3">AVERAGEIF(N7:N68,"&gt;0")</f>
        <v>33.824210526315788</v>
      </c>
      <c r="O69" s="328">
        <f t="shared" si="3"/>
        <v>46.750631164657442</v>
      </c>
      <c r="P69" s="327"/>
      <c r="Q69" s="327"/>
      <c r="R69" s="329">
        <f>AVERAGEIF(R7:R68,"&gt;0")</f>
        <v>41.397613638254391</v>
      </c>
      <c r="S69" s="330">
        <f>AVERAGEIF(S7:S68,"&gt;0")</f>
        <v>39.561351867938377</v>
      </c>
      <c r="T69" s="327"/>
      <c r="U69" s="327"/>
      <c r="V69" s="330">
        <f>AVERAGEIF(V7:V68,"&gt;0")</f>
        <v>46.54628198844231</v>
      </c>
      <c r="W69" s="330">
        <f>AVERAGEIF(W7:W68,"&gt;0")</f>
        <v>50.437439042805991</v>
      </c>
      <c r="X69" s="327"/>
      <c r="Y69" s="327"/>
      <c r="Z69" s="328">
        <f>AVERAGEIF(Z7:Z68,"&gt;0")</f>
        <v>40.218013468013474</v>
      </c>
      <c r="AA69" s="328">
        <f>AVERAGEIF(AA7:AA68,"&gt;0")</f>
        <v>44.253607503607505</v>
      </c>
      <c r="AB69" s="327"/>
      <c r="AC69" s="327"/>
      <c r="AD69" s="330">
        <f>AVERAGEIF(AD7:AD68,"&gt;0")</f>
        <v>35.794285714285714</v>
      </c>
      <c r="AE69" s="330">
        <f>AVERAGEIF(AE7:AE68,"&gt;0")</f>
        <v>30.824181081165644</v>
      </c>
      <c r="AF69" s="327"/>
      <c r="AG69" s="327"/>
      <c r="AH69" s="330">
        <f>AVERAGEIF(AH7:AH68,"&gt;0")</f>
        <v>41.109694661199335</v>
      </c>
      <c r="AI69" s="331">
        <f>AVERAGEIF(AI7:AI68,"&gt;0")</f>
        <v>42.109237492175808</v>
      </c>
      <c r="AJ69" s="301"/>
      <c r="AK69" s="301"/>
    </row>
    <row r="70" spans="1:37" ht="16.5" thickTop="1">
      <c r="D70" s="280"/>
      <c r="O70" s="280"/>
      <c r="AI70" s="280"/>
    </row>
    <row r="71" spans="1:37">
      <c r="I71" s="333"/>
    </row>
    <row r="72" spans="1:37" ht="15">
      <c r="B72"/>
      <c r="D72" s="299"/>
    </row>
    <row r="73" spans="1:37" ht="18">
      <c r="B73"/>
      <c r="D73" s="299"/>
      <c r="E73" s="104"/>
      <c r="F73" s="104"/>
    </row>
    <row r="74" spans="1:37" ht="19.5">
      <c r="B74"/>
      <c r="D74" s="334"/>
      <c r="E74" s="258"/>
      <c r="F74" s="258"/>
      <c r="Y74" s="538"/>
      <c r="Z74" s="538"/>
    </row>
    <row r="75" spans="1:37" ht="19.5">
      <c r="B75"/>
      <c r="D75" s="334"/>
      <c r="E75" s="258"/>
      <c r="F75" s="258"/>
      <c r="Y75" s="140"/>
      <c r="Z75" s="335"/>
    </row>
    <row r="76" spans="1:37" ht="19.5">
      <c r="B76"/>
      <c r="D76" s="334"/>
      <c r="E76" s="258"/>
      <c r="F76" s="258"/>
      <c r="Y76" s="140"/>
      <c r="Z76" s="336"/>
    </row>
    <row r="77" spans="1:37" ht="19.5">
      <c r="B77"/>
      <c r="D77" s="334"/>
      <c r="E77" s="258"/>
      <c r="F77" s="258"/>
      <c r="Y77" s="140"/>
      <c r="Z77" s="336"/>
    </row>
    <row r="78" spans="1:37" ht="19.5">
      <c r="B78"/>
      <c r="D78" s="334"/>
      <c r="E78" s="258"/>
      <c r="F78" s="258"/>
      <c r="Y78" s="140"/>
      <c r="Z78" s="337"/>
    </row>
    <row r="79" spans="1:37" ht="19.5">
      <c r="B79"/>
      <c r="D79" s="334"/>
      <c r="E79" s="258"/>
      <c r="F79" s="258"/>
      <c r="Y79" s="140"/>
      <c r="Z79" s="337"/>
    </row>
    <row r="80" spans="1:37" ht="19.5">
      <c r="B80"/>
      <c r="D80" s="338"/>
      <c r="E80" s="258"/>
      <c r="F80" s="258"/>
      <c r="Y80" s="140"/>
      <c r="Z80" s="337"/>
    </row>
    <row r="81" spans="2:30" ht="19.5">
      <c r="B81"/>
      <c r="D81" s="339"/>
      <c r="Y81" s="140"/>
      <c r="Z81" s="337"/>
    </row>
    <row r="82" spans="2:30" ht="18">
      <c r="B82" s="340"/>
      <c r="C82" s="341"/>
      <c r="D82" s="341"/>
      <c r="AC82" s="140"/>
      <c r="AD82" s="337"/>
    </row>
    <row r="83" spans="2:30">
      <c r="B83" s="340"/>
    </row>
    <row r="84" spans="2:30">
      <c r="B84" s="340"/>
    </row>
    <row r="85" spans="2:30">
      <c r="B85" s="340"/>
    </row>
    <row r="86" spans="2:30">
      <c r="B86" s="340"/>
    </row>
    <row r="87" spans="2:30">
      <c r="B87" s="340"/>
    </row>
  </sheetData>
  <mergeCells count="63">
    <mergeCell ref="Y74:Z74"/>
    <mergeCell ref="A52:A55"/>
    <mergeCell ref="A56:A59"/>
    <mergeCell ref="A60:A61"/>
    <mergeCell ref="A62:A63"/>
    <mergeCell ref="A65:A67"/>
    <mergeCell ref="B69:E69"/>
    <mergeCell ref="A32:A34"/>
    <mergeCell ref="A35:A36"/>
    <mergeCell ref="A37:A39"/>
    <mergeCell ref="A41:A42"/>
    <mergeCell ref="A43:A49"/>
    <mergeCell ref="A50:A51"/>
    <mergeCell ref="AI4:AI6"/>
    <mergeCell ref="A7:A9"/>
    <mergeCell ref="A11:A13"/>
    <mergeCell ref="A14:A20"/>
    <mergeCell ref="A21:A23"/>
    <mergeCell ref="A25:A31"/>
    <mergeCell ref="AC4:AC6"/>
    <mergeCell ref="AD4:AD6"/>
    <mergeCell ref="AE4:AE6"/>
    <mergeCell ref="AF4:AF6"/>
    <mergeCell ref="AG4:AG6"/>
    <mergeCell ref="AH4:AH6"/>
    <mergeCell ref="W4:W6"/>
    <mergeCell ref="X4:X6"/>
    <mergeCell ref="Y4:Y6"/>
    <mergeCell ref="Z4:Z6"/>
    <mergeCell ref="AA4:AA6"/>
    <mergeCell ref="AB4:AB6"/>
    <mergeCell ref="Q4:Q6"/>
    <mergeCell ref="R4:R6"/>
    <mergeCell ref="S4:S6"/>
    <mergeCell ref="T4:T6"/>
    <mergeCell ref="U4:U6"/>
    <mergeCell ref="V4:V6"/>
    <mergeCell ref="AF3:AI3"/>
    <mergeCell ref="D4:D6"/>
    <mergeCell ref="E4:E6"/>
    <mergeCell ref="F4:F6"/>
    <mergeCell ref="G4:G6"/>
    <mergeCell ref="H4:H6"/>
    <mergeCell ref="P4:P6"/>
    <mergeCell ref="P3:S3"/>
    <mergeCell ref="T3:W3"/>
    <mergeCell ref="X3:AA3"/>
    <mergeCell ref="AB3:AE3"/>
    <mergeCell ref="K4:K6"/>
    <mergeCell ref="L4:L6"/>
    <mergeCell ref="M4:M6"/>
    <mergeCell ref="N4:N6"/>
    <mergeCell ref="O4:O6"/>
    <mergeCell ref="A1:O1"/>
    <mergeCell ref="A2:O2"/>
    <mergeCell ref="A3:A6"/>
    <mergeCell ref="B3:B6"/>
    <mergeCell ref="C3:C6"/>
    <mergeCell ref="D3:G3"/>
    <mergeCell ref="H3:K3"/>
    <mergeCell ref="L3:O3"/>
    <mergeCell ref="I4:I6"/>
    <mergeCell ref="J4:J6"/>
  </mergeCells>
  <pageMargins left="0.08" right="0.17" top="0.25" bottom="0.25" header="0.3" footer="0.3"/>
  <pageSetup paperSize="9" scale="56" fitToWidth="3" orientation="portrait" r:id="rId1"/>
  <colBreaks count="1" manualBreakCount="1">
    <brk id="11" max="67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/>
  </sheetPr>
  <dimension ref="A1:R88"/>
  <sheetViews>
    <sheetView view="pageBreakPreview" topLeftCell="A65" zoomScale="91" zoomScaleNormal="100" zoomScaleSheetLayoutView="91" workbookViewId="0">
      <selection activeCell="B66" sqref="B66"/>
    </sheetView>
  </sheetViews>
  <sheetFormatPr defaultRowHeight="15"/>
  <cols>
    <col min="2" max="2" width="23" customWidth="1"/>
    <col min="3" max="3" width="13.7109375" customWidth="1"/>
    <col min="4" max="4" width="16.28515625" customWidth="1"/>
    <col min="5" max="5" width="15.28515625" bestFit="1" customWidth="1"/>
    <col min="6" max="6" width="15.42578125" bestFit="1" customWidth="1"/>
    <col min="7" max="7" width="12.140625" customWidth="1"/>
    <col min="8" max="8" width="13.28515625" customWidth="1"/>
  </cols>
  <sheetData>
    <row r="1" spans="1:18" ht="18">
      <c r="A1" s="544" t="s">
        <v>358</v>
      </c>
      <c r="B1" s="544"/>
      <c r="C1" s="544"/>
      <c r="D1" s="544"/>
      <c r="E1" s="544"/>
      <c r="F1" s="544"/>
      <c r="G1" s="544"/>
      <c r="H1" s="544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8.75" thickBot="1">
      <c r="A2" s="544" t="s">
        <v>97</v>
      </c>
      <c r="B2" s="544"/>
      <c r="C2" s="544"/>
      <c r="D2" s="544"/>
      <c r="E2" s="544"/>
      <c r="F2" s="544"/>
      <c r="G2" s="544"/>
      <c r="H2" s="544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6.5" thickTop="1">
      <c r="A3" s="608" t="s">
        <v>241</v>
      </c>
      <c r="B3" s="610" t="s">
        <v>242</v>
      </c>
      <c r="C3" s="610" t="s">
        <v>40</v>
      </c>
      <c r="D3" s="613" t="s">
        <v>3</v>
      </c>
      <c r="E3" s="613"/>
      <c r="F3" s="613"/>
      <c r="G3" s="613"/>
      <c r="H3" s="614"/>
    </row>
    <row r="4" spans="1:18" ht="15" customHeight="1">
      <c r="A4" s="609"/>
      <c r="B4" s="611"/>
      <c r="C4" s="612"/>
      <c r="D4" s="238" t="s">
        <v>4</v>
      </c>
      <c r="E4" s="238" t="s">
        <v>5</v>
      </c>
      <c r="F4" s="238" t="s">
        <v>6</v>
      </c>
      <c r="G4" s="615" t="s">
        <v>7</v>
      </c>
      <c r="H4" s="616" t="s">
        <v>8</v>
      </c>
    </row>
    <row r="5" spans="1:18" ht="31.5">
      <c r="A5" s="609"/>
      <c r="B5" s="611"/>
      <c r="C5" s="612"/>
      <c r="D5" s="342" t="s">
        <v>359</v>
      </c>
      <c r="E5" s="342" t="s">
        <v>360</v>
      </c>
      <c r="F5" s="342" t="s">
        <v>361</v>
      </c>
      <c r="G5" s="615"/>
      <c r="H5" s="616"/>
    </row>
    <row r="6" spans="1:18" ht="16.5">
      <c r="A6" s="617">
        <v>1</v>
      </c>
      <c r="B6" s="343" t="s">
        <v>248</v>
      </c>
      <c r="C6" s="344"/>
      <c r="D6" s="345">
        <f>'Table 8b'!AM6</f>
        <v>0</v>
      </c>
      <c r="E6" s="345">
        <f>'Table 8b'!AN6</f>
        <v>0</v>
      </c>
      <c r="F6" s="345">
        <f>'Table 8b'!AO6</f>
        <v>0</v>
      </c>
      <c r="G6" s="345">
        <f>IFERROR(E6/D6*100-100,0)</f>
        <v>0</v>
      </c>
      <c r="H6" s="346">
        <f>IFERROR(F6/E6*100-100,0)</f>
        <v>0</v>
      </c>
    </row>
    <row r="7" spans="1:18" ht="15.75">
      <c r="A7" s="617"/>
      <c r="B7" s="347" t="s">
        <v>249</v>
      </c>
      <c r="C7" s="347" t="s">
        <v>250</v>
      </c>
      <c r="D7" s="345">
        <f>'Table 8b'!AM7</f>
        <v>10947.5</v>
      </c>
      <c r="E7" s="345">
        <f>'Table 8b'!AN7</f>
        <v>2800.8860000000004</v>
      </c>
      <c r="F7" s="345">
        <f>'Table 8b'!AO7</f>
        <v>1666.92</v>
      </c>
      <c r="G7" s="345">
        <f t="shared" ref="G7:H70" si="0">IFERROR(E7/D7*100-100,0)</f>
        <v>-74.415291162365833</v>
      </c>
      <c r="H7" s="346">
        <f t="shared" si="0"/>
        <v>-40.485974795118409</v>
      </c>
    </row>
    <row r="8" spans="1:18" ht="15.75">
      <c r="A8" s="617"/>
      <c r="B8" s="347" t="s">
        <v>251</v>
      </c>
      <c r="C8" s="347" t="s">
        <v>250</v>
      </c>
      <c r="D8" s="345">
        <f>'Table 8b'!AM8</f>
        <v>11878</v>
      </c>
      <c r="E8" s="345">
        <f>'Table 8b'!AN8</f>
        <v>12780.699999999999</v>
      </c>
      <c r="F8" s="345">
        <f>'Table 8b'!AO8</f>
        <v>12171.230000000001</v>
      </c>
      <c r="G8" s="345">
        <f t="shared" si="0"/>
        <v>7.5997642700791346</v>
      </c>
      <c r="H8" s="346">
        <f t="shared" si="0"/>
        <v>-4.7686746422339752</v>
      </c>
    </row>
    <row r="9" spans="1:18" ht="15.75">
      <c r="A9" s="617"/>
      <c r="B9" s="347" t="s">
        <v>252</v>
      </c>
      <c r="C9" s="347" t="s">
        <v>250</v>
      </c>
      <c r="D9" s="345">
        <f>'Table 8b'!AM9</f>
        <v>24380.39</v>
      </c>
      <c r="E9" s="345">
        <f>'Table 8b'!AN9</f>
        <v>45761.99</v>
      </c>
      <c r="F9" s="345">
        <f>'Table 8b'!AO9</f>
        <v>56784.6</v>
      </c>
      <c r="G9" s="345">
        <f t="shared" si="0"/>
        <v>87.699991673636077</v>
      </c>
      <c r="H9" s="346">
        <f t="shared" si="0"/>
        <v>24.086824021420398</v>
      </c>
    </row>
    <row r="10" spans="1:18" ht="16.5">
      <c r="A10" s="617">
        <v>2</v>
      </c>
      <c r="B10" s="343" t="s">
        <v>253</v>
      </c>
      <c r="C10" s="344"/>
      <c r="D10" s="345">
        <f>'Table 8b'!AM10</f>
        <v>0</v>
      </c>
      <c r="E10" s="345">
        <f>'Table 8b'!AN10</f>
        <v>0</v>
      </c>
      <c r="F10" s="345">
        <f>'Table 8b'!AO10</f>
        <v>0</v>
      </c>
      <c r="G10" s="345">
        <f t="shared" si="0"/>
        <v>0</v>
      </c>
      <c r="H10" s="346">
        <f t="shared" si="0"/>
        <v>0</v>
      </c>
    </row>
    <row r="11" spans="1:18" ht="16.5">
      <c r="A11" s="617"/>
      <c r="B11" s="348" t="s">
        <v>254</v>
      </c>
      <c r="C11" s="347" t="s">
        <v>43</v>
      </c>
      <c r="D11" s="345">
        <f>'Table 8b'!AM11</f>
        <v>24945.191999999995</v>
      </c>
      <c r="E11" s="345">
        <f>'Table 8b'!AN11</f>
        <v>24453.426500000001</v>
      </c>
      <c r="F11" s="345">
        <f>'Table 8b'!AO11</f>
        <v>22712.879999999997</v>
      </c>
      <c r="G11" s="345">
        <f t="shared" si="0"/>
        <v>-1.9713839043611898</v>
      </c>
      <c r="H11" s="346">
        <f t="shared" si="0"/>
        <v>-7.1178020798026154</v>
      </c>
    </row>
    <row r="12" spans="1:18" ht="15.75">
      <c r="A12" s="617">
        <v>3</v>
      </c>
      <c r="B12" s="349" t="s">
        <v>255</v>
      </c>
      <c r="C12" s="350"/>
      <c r="D12" s="345">
        <f>'Table 8b'!AM12</f>
        <v>0</v>
      </c>
      <c r="E12" s="345">
        <f>'Table 8b'!AN12</f>
        <v>0</v>
      </c>
      <c r="F12" s="345">
        <f>'Table 8b'!AO12</f>
        <v>0</v>
      </c>
      <c r="G12" s="345">
        <f t="shared" si="0"/>
        <v>0</v>
      </c>
      <c r="H12" s="346">
        <f t="shared" si="0"/>
        <v>0</v>
      </c>
    </row>
    <row r="13" spans="1:18" ht="15.75">
      <c r="A13" s="617"/>
      <c r="B13" s="351" t="s">
        <v>256</v>
      </c>
      <c r="C13" s="352" t="s">
        <v>257</v>
      </c>
      <c r="D13" s="345">
        <f>'Table 8b'!AM13</f>
        <v>5031.33</v>
      </c>
      <c r="E13" s="345">
        <f>'Table 8b'!AN13</f>
        <v>5544.41</v>
      </c>
      <c r="F13" s="345">
        <f>'Table 8b'!AO13</f>
        <v>5887.2150000000001</v>
      </c>
      <c r="G13" s="345">
        <f t="shared" si="0"/>
        <v>10.197701204254145</v>
      </c>
      <c r="H13" s="346">
        <f t="shared" si="0"/>
        <v>6.1828941221879319</v>
      </c>
    </row>
    <row r="14" spans="1:18" ht="15.75">
      <c r="A14" s="617"/>
      <c r="B14" s="351" t="s">
        <v>258</v>
      </c>
      <c r="C14" s="352" t="s">
        <v>257</v>
      </c>
      <c r="D14" s="345">
        <f>'Table 8b'!AM14</f>
        <v>27348.880000000001</v>
      </c>
      <c r="E14" s="345">
        <f>'Table 8b'!AN14</f>
        <v>30435.41</v>
      </c>
      <c r="F14" s="345">
        <f>'Table 8b'!AO14</f>
        <v>30585.415000000001</v>
      </c>
      <c r="G14" s="345">
        <f t="shared" si="0"/>
        <v>11.285763804587233</v>
      </c>
      <c r="H14" s="346">
        <f t="shared" si="0"/>
        <v>0.49286341140140166</v>
      </c>
    </row>
    <row r="15" spans="1:18" ht="15.75">
      <c r="A15" s="617"/>
      <c r="B15" s="351" t="s">
        <v>259</v>
      </c>
      <c r="C15" s="352" t="s">
        <v>257</v>
      </c>
      <c r="D15" s="345">
        <f>'Table 8b'!AM15</f>
        <v>69158.77</v>
      </c>
      <c r="E15" s="345">
        <f>'Table 8b'!AN15</f>
        <v>62638.17</v>
      </c>
      <c r="F15" s="345">
        <f>'Table 8b'!AO15</f>
        <v>63969.369999999995</v>
      </c>
      <c r="G15" s="345">
        <f t="shared" si="0"/>
        <v>-9.4284499276086109</v>
      </c>
      <c r="H15" s="346">
        <f t="shared" si="0"/>
        <v>2.1252217298174685</v>
      </c>
    </row>
    <row r="16" spans="1:18" ht="16.5">
      <c r="A16" s="617">
        <v>4</v>
      </c>
      <c r="B16" s="343" t="s">
        <v>260</v>
      </c>
      <c r="C16" s="344"/>
      <c r="D16" s="345">
        <f>'Table 8b'!AM16</f>
        <v>0</v>
      </c>
      <c r="E16" s="345">
        <f>'Table 8b'!AN16</f>
        <v>0</v>
      </c>
      <c r="F16" s="345">
        <f>'Table 8b'!AO16</f>
        <v>0</v>
      </c>
      <c r="G16" s="345">
        <f t="shared" si="0"/>
        <v>0</v>
      </c>
      <c r="H16" s="346">
        <f t="shared" si="0"/>
        <v>0</v>
      </c>
    </row>
    <row r="17" spans="1:8" ht="16.5">
      <c r="A17" s="617"/>
      <c r="B17" s="348" t="s">
        <v>261</v>
      </c>
      <c r="C17" s="347" t="s">
        <v>45</v>
      </c>
      <c r="D17" s="345">
        <f>'Table 8b'!AM17</f>
        <v>7248.7649999999994</v>
      </c>
      <c r="E17" s="345">
        <f>'Table 8b'!AN17</f>
        <v>7250.4400000000005</v>
      </c>
      <c r="F17" s="345">
        <f>'Table 8b'!AO17</f>
        <v>6885.5</v>
      </c>
      <c r="G17" s="345">
        <f t="shared" si="0"/>
        <v>2.3107384499311934E-2</v>
      </c>
      <c r="H17" s="346">
        <f t="shared" si="0"/>
        <v>-5.0333497001561369</v>
      </c>
    </row>
    <row r="18" spans="1:8" ht="16.5">
      <c r="A18" s="617"/>
      <c r="B18" s="348" t="s">
        <v>262</v>
      </c>
      <c r="C18" s="347" t="s">
        <v>45</v>
      </c>
      <c r="D18" s="345">
        <f>'Table 8b'!AM18</f>
        <v>0</v>
      </c>
      <c r="E18" s="345">
        <f>'Table 8b'!AN18</f>
        <v>0</v>
      </c>
      <c r="F18" s="345">
        <f>'Table 8b'!AO18</f>
        <v>0</v>
      </c>
      <c r="G18" s="345">
        <f t="shared" si="0"/>
        <v>0</v>
      </c>
      <c r="H18" s="346">
        <f t="shared" si="0"/>
        <v>0</v>
      </c>
    </row>
    <row r="19" spans="1:8" ht="16.5">
      <c r="A19" s="617"/>
      <c r="B19" s="348" t="s">
        <v>263</v>
      </c>
      <c r="C19" s="347" t="s">
        <v>45</v>
      </c>
      <c r="D19" s="345">
        <f>'Table 8b'!AM19</f>
        <v>36114.949999999997</v>
      </c>
      <c r="E19" s="345">
        <f>'Table 8b'!AN19</f>
        <v>35983.75</v>
      </c>
      <c r="F19" s="345">
        <f>'Table 8b'!AO19</f>
        <v>77314.700000000012</v>
      </c>
      <c r="G19" s="345">
        <f t="shared" si="0"/>
        <v>-0.36328445699079737</v>
      </c>
      <c r="H19" s="346">
        <f t="shared" si="0"/>
        <v>114.860040990725</v>
      </c>
    </row>
    <row r="20" spans="1:8" ht="16.5">
      <c r="A20" s="617"/>
      <c r="B20" s="348" t="s">
        <v>264</v>
      </c>
      <c r="C20" s="347" t="s">
        <v>45</v>
      </c>
      <c r="D20" s="345">
        <f>'Table 8b'!AM20</f>
        <v>2265</v>
      </c>
      <c r="E20" s="345">
        <f>'Table 8b'!AN20</f>
        <v>2005.65</v>
      </c>
      <c r="F20" s="345">
        <f>'Table 8b'!AO20</f>
        <v>2038</v>
      </c>
      <c r="G20" s="345">
        <f t="shared" si="0"/>
        <v>-11.450331125827802</v>
      </c>
      <c r="H20" s="346">
        <f t="shared" si="0"/>
        <v>1.6129434347967049</v>
      </c>
    </row>
    <row r="21" spans="1:8" ht="16.5">
      <c r="A21" s="617"/>
      <c r="B21" s="348" t="s">
        <v>265</v>
      </c>
      <c r="C21" s="347" t="s">
        <v>45</v>
      </c>
      <c r="D21" s="345">
        <f>'Table 8b'!AM21</f>
        <v>30653.584999999999</v>
      </c>
      <c r="E21" s="345">
        <f>'Table 8b'!AN21</f>
        <v>32453.653999999999</v>
      </c>
      <c r="F21" s="345">
        <f>'Table 8b'!AO21</f>
        <v>35580.259999999995</v>
      </c>
      <c r="G21" s="345">
        <f t="shared" si="0"/>
        <v>5.8722951980983567</v>
      </c>
      <c r="H21" s="346">
        <f t="shared" si="0"/>
        <v>9.6340646264361851</v>
      </c>
    </row>
    <row r="22" spans="1:8" ht="16.5">
      <c r="A22" s="617"/>
      <c r="B22" s="348" t="s">
        <v>266</v>
      </c>
      <c r="C22" s="347" t="s">
        <v>45</v>
      </c>
      <c r="D22" s="345">
        <f>'Table 8b'!AM22</f>
        <v>2990.5</v>
      </c>
      <c r="E22" s="345">
        <f>'Table 8b'!AN22</f>
        <v>3222</v>
      </c>
      <c r="F22" s="345">
        <f>'Table 8b'!AO22</f>
        <v>2353.15</v>
      </c>
      <c r="G22" s="345">
        <f t="shared" si="0"/>
        <v>7.7411804046146244</v>
      </c>
      <c r="H22" s="346">
        <f t="shared" si="0"/>
        <v>-26.966170080695221</v>
      </c>
    </row>
    <row r="23" spans="1:8" ht="16.5">
      <c r="A23" s="617">
        <v>5</v>
      </c>
      <c r="B23" s="343" t="s">
        <v>268</v>
      </c>
      <c r="C23" s="350"/>
      <c r="D23" s="345">
        <f>'Table 8b'!AM24</f>
        <v>0</v>
      </c>
      <c r="E23" s="345">
        <f>'Table 8b'!AN24</f>
        <v>0</v>
      </c>
      <c r="F23" s="345">
        <f>'Table 8b'!AO24</f>
        <v>0</v>
      </c>
      <c r="G23" s="345">
        <f t="shared" si="0"/>
        <v>0</v>
      </c>
      <c r="H23" s="346">
        <f t="shared" si="0"/>
        <v>0</v>
      </c>
    </row>
    <row r="24" spans="1:8" ht="16.5">
      <c r="A24" s="617"/>
      <c r="B24" s="348" t="s">
        <v>269</v>
      </c>
      <c r="C24" s="352" t="s">
        <v>43</v>
      </c>
      <c r="D24" s="345">
        <f>'Table 8b'!AM25</f>
        <v>15924.702999999998</v>
      </c>
      <c r="E24" s="345">
        <f>'Table 8b'!AN25</f>
        <v>16493.239999999998</v>
      </c>
      <c r="F24" s="345">
        <f>'Table 8b'!AO25</f>
        <v>17291.73</v>
      </c>
      <c r="G24" s="345">
        <f t="shared" si="0"/>
        <v>3.5701576349649997</v>
      </c>
      <c r="H24" s="346">
        <f t="shared" si="0"/>
        <v>4.8413168061581757</v>
      </c>
    </row>
    <row r="25" spans="1:8" ht="16.5">
      <c r="A25" s="617"/>
      <c r="B25" s="348" t="s">
        <v>270</v>
      </c>
      <c r="C25" s="352" t="s">
        <v>43</v>
      </c>
      <c r="D25" s="345">
        <f>'Table 8b'!AM26</f>
        <v>107406.10475999999</v>
      </c>
      <c r="E25" s="345">
        <f>'Table 8b'!AN26</f>
        <v>140073.45948000002</v>
      </c>
      <c r="F25" s="345">
        <f>'Table 8b'!AO26</f>
        <v>169087.02604</v>
      </c>
      <c r="G25" s="345">
        <f t="shared" si="0"/>
        <v>30.414802578489883</v>
      </c>
      <c r="H25" s="346">
        <f t="shared" si="0"/>
        <v>20.713107727693838</v>
      </c>
    </row>
    <row r="26" spans="1:8" ht="16.5">
      <c r="A26" s="617"/>
      <c r="B26" s="348" t="s">
        <v>271</v>
      </c>
      <c r="C26" s="352" t="s">
        <v>43</v>
      </c>
      <c r="D26" s="345">
        <f>'Table 8b'!AM27</f>
        <v>97036.695999999996</v>
      </c>
      <c r="E26" s="345">
        <f>'Table 8b'!AN27</f>
        <v>123864.91399999999</v>
      </c>
      <c r="F26" s="345">
        <f>'Table 8b'!AO27</f>
        <v>110607.429</v>
      </c>
      <c r="G26" s="345">
        <f t="shared" si="0"/>
        <v>27.647497396242755</v>
      </c>
      <c r="H26" s="346">
        <f t="shared" si="0"/>
        <v>-10.703180240370557</v>
      </c>
    </row>
    <row r="27" spans="1:8" ht="16.5">
      <c r="A27" s="617">
        <v>6</v>
      </c>
      <c r="B27" s="343" t="s">
        <v>272</v>
      </c>
      <c r="C27" s="347"/>
      <c r="D27" s="345">
        <f>'Table 8b'!AM28</f>
        <v>0</v>
      </c>
      <c r="E27" s="345">
        <f>'Table 8b'!AN28</f>
        <v>0</v>
      </c>
      <c r="F27" s="345">
        <f>'Table 8b'!AO28</f>
        <v>0</v>
      </c>
      <c r="G27" s="345">
        <f t="shared" si="0"/>
        <v>0</v>
      </c>
      <c r="H27" s="346">
        <f t="shared" si="0"/>
        <v>0</v>
      </c>
    </row>
    <row r="28" spans="1:8" ht="16.5">
      <c r="A28" s="617"/>
      <c r="B28" s="348" t="s">
        <v>273</v>
      </c>
      <c r="C28" s="352" t="s">
        <v>274</v>
      </c>
      <c r="D28" s="345">
        <f>'Table 8b'!AM29</f>
        <v>458767.17000000004</v>
      </c>
      <c r="E28" s="345">
        <f>'Table 8b'!AN29</f>
        <v>543284.67999999993</v>
      </c>
      <c r="F28" s="345">
        <f>'Table 8b'!AO29</f>
        <v>471354.47000000003</v>
      </c>
      <c r="G28" s="345">
        <f t="shared" si="0"/>
        <v>18.422745899624829</v>
      </c>
      <c r="H28" s="346">
        <f t="shared" si="0"/>
        <v>-13.239874535022764</v>
      </c>
    </row>
    <row r="29" spans="1:8" ht="16.5">
      <c r="A29" s="617">
        <v>7</v>
      </c>
      <c r="B29" s="343" t="s">
        <v>275</v>
      </c>
      <c r="C29" s="352"/>
      <c r="D29" s="345">
        <f>'Table 8b'!AM30</f>
        <v>0</v>
      </c>
      <c r="E29" s="345">
        <f>'Table 8b'!AN30</f>
        <v>0</v>
      </c>
      <c r="F29" s="345">
        <f>'Table 8b'!AO30</f>
        <v>0</v>
      </c>
      <c r="G29" s="345">
        <f t="shared" si="0"/>
        <v>0</v>
      </c>
      <c r="H29" s="346">
        <f t="shared" si="0"/>
        <v>0</v>
      </c>
    </row>
    <row r="30" spans="1:8" ht="16.5">
      <c r="A30" s="617"/>
      <c r="B30" s="348" t="s">
        <v>276</v>
      </c>
      <c r="C30" s="352" t="s">
        <v>45</v>
      </c>
      <c r="D30" s="345">
        <f>'Table 8b'!AM31</f>
        <v>15162</v>
      </c>
      <c r="E30" s="345">
        <f>'Table 8b'!AN31</f>
        <v>16415</v>
      </c>
      <c r="F30" s="345">
        <f>'Table 8b'!AO31</f>
        <v>16783</v>
      </c>
      <c r="G30" s="345">
        <f t="shared" si="0"/>
        <v>8.2640812557710035</v>
      </c>
      <c r="H30" s="346">
        <f t="shared" si="0"/>
        <v>2.2418519646664663</v>
      </c>
    </row>
    <row r="31" spans="1:8" ht="16.5">
      <c r="A31" s="617"/>
      <c r="B31" s="348" t="s">
        <v>277</v>
      </c>
      <c r="C31" s="347" t="s">
        <v>278</v>
      </c>
      <c r="D31" s="345">
        <f>'Table 8b'!AM32</f>
        <v>8331.1229999999996</v>
      </c>
      <c r="E31" s="345">
        <f>'Table 8b'!AN32</f>
        <v>9940.73</v>
      </c>
      <c r="F31" s="345">
        <f>'Table 8b'!AO32</f>
        <v>8539.7099999999991</v>
      </c>
      <c r="G31" s="345">
        <f t="shared" si="0"/>
        <v>19.320408545162522</v>
      </c>
      <c r="H31" s="346">
        <f t="shared" si="0"/>
        <v>-14.093733558803038</v>
      </c>
    </row>
    <row r="32" spans="1:8" ht="16.5">
      <c r="A32" s="617"/>
      <c r="B32" s="348" t="s">
        <v>279</v>
      </c>
      <c r="C32" s="347" t="s">
        <v>278</v>
      </c>
      <c r="D32" s="345">
        <f>'Table 8b'!AM33</f>
        <v>0</v>
      </c>
      <c r="E32" s="345">
        <f>'Table 8b'!AN33</f>
        <v>0</v>
      </c>
      <c r="F32" s="345">
        <f>'Table 8b'!AO33</f>
        <v>0</v>
      </c>
      <c r="G32" s="345">
        <f t="shared" si="0"/>
        <v>0</v>
      </c>
      <c r="H32" s="346">
        <f t="shared" si="0"/>
        <v>0</v>
      </c>
    </row>
    <row r="33" spans="1:8" ht="16.5">
      <c r="A33" s="617"/>
      <c r="B33" s="348" t="s">
        <v>280</v>
      </c>
      <c r="C33" s="347"/>
      <c r="D33" s="345">
        <f>'Table 8b'!AM34</f>
        <v>0</v>
      </c>
      <c r="E33" s="345">
        <f>'Table 8b'!AN34</f>
        <v>0</v>
      </c>
      <c r="F33" s="345">
        <f>'Table 8b'!AO34</f>
        <v>0</v>
      </c>
      <c r="G33" s="345">
        <f t="shared" si="0"/>
        <v>0</v>
      </c>
      <c r="H33" s="346">
        <f t="shared" si="0"/>
        <v>0</v>
      </c>
    </row>
    <row r="34" spans="1:8" ht="16.5">
      <c r="A34" s="617"/>
      <c r="B34" s="348" t="s">
        <v>281</v>
      </c>
      <c r="C34" s="352" t="s">
        <v>282</v>
      </c>
      <c r="D34" s="345">
        <f>'Table 8b'!AM35</f>
        <v>16071</v>
      </c>
      <c r="E34" s="345">
        <f>'Table 8b'!AN35</f>
        <v>16432</v>
      </c>
      <c r="F34" s="345">
        <f>'Table 8b'!AO35</f>
        <v>16952</v>
      </c>
      <c r="G34" s="345">
        <f t="shared" si="0"/>
        <v>2.2462821230788421</v>
      </c>
      <c r="H34" s="346">
        <f t="shared" si="0"/>
        <v>3.1645569620253156</v>
      </c>
    </row>
    <row r="35" spans="1:8" ht="16.5">
      <c r="A35" s="617"/>
      <c r="B35" s="348" t="s">
        <v>283</v>
      </c>
      <c r="C35" s="352"/>
      <c r="D35" s="345">
        <f>'Table 8b'!AM36</f>
        <v>55131.25</v>
      </c>
      <c r="E35" s="345">
        <f>'Table 8b'!AN36</f>
        <v>70720.5</v>
      </c>
      <c r="F35" s="345">
        <f>'Table 8b'!AO36</f>
        <v>71917.3</v>
      </c>
      <c r="G35" s="345">
        <f t="shared" si="0"/>
        <v>28.276612628953615</v>
      </c>
      <c r="H35" s="346">
        <f t="shared" si="0"/>
        <v>1.6922957275471902</v>
      </c>
    </row>
    <row r="36" spans="1:8" ht="16.5">
      <c r="A36" s="617"/>
      <c r="B36" s="348" t="s">
        <v>350</v>
      </c>
      <c r="C36" s="352"/>
      <c r="D36" s="345">
        <f>'Table 8b'!AM37</f>
        <v>35</v>
      </c>
      <c r="E36" s="345">
        <f>'Table 8b'!AN37</f>
        <v>40</v>
      </c>
      <c r="F36" s="345">
        <f>'Table 8b'!AO37</f>
        <v>45</v>
      </c>
      <c r="G36" s="345">
        <f t="shared" si="0"/>
        <v>14.285714285714278</v>
      </c>
      <c r="H36" s="346">
        <f t="shared" si="0"/>
        <v>12.5</v>
      </c>
    </row>
    <row r="37" spans="1:8" ht="16.5">
      <c r="A37" s="617">
        <v>8</v>
      </c>
      <c r="B37" s="343" t="s">
        <v>362</v>
      </c>
      <c r="C37" s="347"/>
      <c r="D37" s="345">
        <f>'Table 8b'!AM38</f>
        <v>0</v>
      </c>
      <c r="E37" s="345">
        <f>'Table 8b'!AN38</f>
        <v>0</v>
      </c>
      <c r="F37" s="345">
        <f>'Table 8b'!AO38</f>
        <v>0</v>
      </c>
      <c r="G37" s="345">
        <f t="shared" si="0"/>
        <v>0</v>
      </c>
      <c r="H37" s="346">
        <f t="shared" si="0"/>
        <v>0</v>
      </c>
    </row>
    <row r="38" spans="1:8" ht="16.5">
      <c r="A38" s="617"/>
      <c r="B38" s="348" t="s">
        <v>286</v>
      </c>
      <c r="C38" s="352" t="s">
        <v>287</v>
      </c>
      <c r="D38" s="345">
        <f>'Table 8b'!AM39</f>
        <v>0.36</v>
      </c>
      <c r="E38" s="345">
        <f>'Table 8b'!AN39</f>
        <v>0.48</v>
      </c>
      <c r="F38" s="345">
        <f>'Table 8b'!AO39</f>
        <v>0.5</v>
      </c>
      <c r="G38" s="345">
        <f t="shared" si="0"/>
        <v>33.333333333333314</v>
      </c>
      <c r="H38" s="346">
        <f t="shared" si="0"/>
        <v>4.1666666666666714</v>
      </c>
    </row>
    <row r="39" spans="1:8" ht="16.5">
      <c r="A39" s="617"/>
      <c r="B39" s="348" t="s">
        <v>288</v>
      </c>
      <c r="C39" s="352" t="s">
        <v>287</v>
      </c>
      <c r="D39" s="345">
        <f>'Table 8b'!AM40</f>
        <v>1</v>
      </c>
      <c r="E39" s="345">
        <f>'Table 8b'!AN40</f>
        <v>1</v>
      </c>
      <c r="F39" s="345">
        <f>'Table 8b'!AO40</f>
        <v>1</v>
      </c>
      <c r="G39" s="345">
        <f t="shared" si="0"/>
        <v>0</v>
      </c>
      <c r="H39" s="346">
        <f t="shared" si="0"/>
        <v>0</v>
      </c>
    </row>
    <row r="40" spans="1:8" ht="16.5">
      <c r="A40" s="617"/>
      <c r="B40" s="348" t="s">
        <v>289</v>
      </c>
      <c r="C40" s="352" t="s">
        <v>45</v>
      </c>
      <c r="D40" s="345">
        <f>'Table 8b'!AM41</f>
        <v>22084</v>
      </c>
      <c r="E40" s="345">
        <f>'Table 8b'!AN41</f>
        <v>19884.830000000002</v>
      </c>
      <c r="F40" s="345">
        <f>'Table 8b'!AO41</f>
        <v>16213.9</v>
      </c>
      <c r="G40" s="345">
        <f t="shared" si="0"/>
        <v>-9.9582050353196792</v>
      </c>
      <c r="H40" s="346">
        <f t="shared" si="0"/>
        <v>-18.460957423322213</v>
      </c>
    </row>
    <row r="41" spans="1:8" ht="16.5">
      <c r="A41" s="617">
        <v>9</v>
      </c>
      <c r="B41" s="343" t="s">
        <v>291</v>
      </c>
      <c r="C41" s="347"/>
      <c r="D41" s="345">
        <f>'Table 8b'!AM42</f>
        <v>0</v>
      </c>
      <c r="E41" s="345">
        <f>'Table 8b'!AN42</f>
        <v>0</v>
      </c>
      <c r="F41" s="345">
        <f>'Table 8b'!AO42</f>
        <v>0</v>
      </c>
      <c r="G41" s="345">
        <f t="shared" si="0"/>
        <v>0</v>
      </c>
      <c r="H41" s="346">
        <f t="shared" si="0"/>
        <v>0</v>
      </c>
    </row>
    <row r="42" spans="1:8" ht="16.5">
      <c r="A42" s="617"/>
      <c r="B42" s="348" t="s">
        <v>293</v>
      </c>
      <c r="C42" s="347" t="s">
        <v>294</v>
      </c>
      <c r="D42" s="345">
        <f>'Table 8b'!AM43</f>
        <v>610</v>
      </c>
      <c r="E42" s="345">
        <f>'Table 8b'!AN43</f>
        <v>1483</v>
      </c>
      <c r="F42" s="345">
        <f>'Table 8b'!AO43</f>
        <v>1032</v>
      </c>
      <c r="G42" s="345">
        <f t="shared" si="0"/>
        <v>143.11475409836066</v>
      </c>
      <c r="H42" s="346">
        <f t="shared" si="0"/>
        <v>-30.411328388401898</v>
      </c>
    </row>
    <row r="43" spans="1:8" ht="16.5">
      <c r="A43" s="617"/>
      <c r="B43" s="348" t="s">
        <v>292</v>
      </c>
      <c r="C43" s="347" t="s">
        <v>294</v>
      </c>
      <c r="D43" s="345">
        <f>'Table 8b'!AM44</f>
        <v>496</v>
      </c>
      <c r="E43" s="345">
        <f>'Table 8b'!AN44</f>
        <v>820</v>
      </c>
      <c r="F43" s="345">
        <f>'Table 8b'!AO44</f>
        <v>700</v>
      </c>
      <c r="G43" s="345">
        <f t="shared" si="0"/>
        <v>65.32258064516131</v>
      </c>
      <c r="H43" s="346">
        <f t="shared" si="0"/>
        <v>-14.634146341463421</v>
      </c>
    </row>
    <row r="44" spans="1:8" ht="16.5">
      <c r="A44" s="617">
        <v>10</v>
      </c>
      <c r="B44" s="343" t="s">
        <v>295</v>
      </c>
      <c r="C44" s="347"/>
      <c r="D44" s="345">
        <f>'Table 8b'!AM45</f>
        <v>0</v>
      </c>
      <c r="E44" s="345">
        <f>'Table 8b'!AN45</f>
        <v>0</v>
      </c>
      <c r="F44" s="345">
        <f>'Table 8b'!AO45</f>
        <v>0</v>
      </c>
      <c r="G44" s="345">
        <f t="shared" si="0"/>
        <v>0</v>
      </c>
      <c r="H44" s="346">
        <f t="shared" si="0"/>
        <v>0</v>
      </c>
    </row>
    <row r="45" spans="1:8" ht="16.5">
      <c r="A45" s="617"/>
      <c r="B45" s="348" t="s">
        <v>296</v>
      </c>
      <c r="C45" s="347" t="s">
        <v>352</v>
      </c>
      <c r="D45" s="345">
        <f>'Table 8b'!AM46</f>
        <v>6</v>
      </c>
      <c r="E45" s="345">
        <f>'Table 8b'!AN46</f>
        <v>5</v>
      </c>
      <c r="F45" s="345">
        <f>'Table 8b'!AO46</f>
        <v>10</v>
      </c>
      <c r="G45" s="345">
        <f t="shared" si="0"/>
        <v>-16.666666666666657</v>
      </c>
      <c r="H45" s="346">
        <f t="shared" si="0"/>
        <v>100</v>
      </c>
    </row>
    <row r="46" spans="1:8" ht="16.5">
      <c r="A46" s="617"/>
      <c r="B46" s="348" t="s">
        <v>363</v>
      </c>
      <c r="C46" s="347" t="s">
        <v>51</v>
      </c>
      <c r="D46" s="345">
        <f>'Table 8b'!AM47</f>
        <v>0</v>
      </c>
      <c r="E46" s="345">
        <f>'Table 8b'!AN47</f>
        <v>0</v>
      </c>
      <c r="F46" s="345">
        <f>'Table 8b'!AO47</f>
        <v>0</v>
      </c>
      <c r="G46" s="345">
        <f t="shared" si="0"/>
        <v>0</v>
      </c>
      <c r="H46" s="346">
        <f t="shared" si="0"/>
        <v>0</v>
      </c>
    </row>
    <row r="47" spans="1:8" ht="16.5">
      <c r="A47" s="617"/>
      <c r="B47" s="348" t="s">
        <v>297</v>
      </c>
      <c r="C47" s="347" t="s">
        <v>51</v>
      </c>
      <c r="D47" s="345">
        <f>'Table 8b'!AM48</f>
        <v>10487</v>
      </c>
      <c r="E47" s="345">
        <f>'Table 8b'!AN48</f>
        <v>24512.5</v>
      </c>
      <c r="F47" s="345">
        <f>'Table 8b'!AO48</f>
        <v>22816.4375</v>
      </c>
      <c r="G47" s="345">
        <f t="shared" si="0"/>
        <v>133.74177553161056</v>
      </c>
      <c r="H47" s="346">
        <f t="shared" si="0"/>
        <v>-6.9191738908720026</v>
      </c>
    </row>
    <row r="48" spans="1:8" ht="16.5">
      <c r="A48" s="617">
        <v>11</v>
      </c>
      <c r="B48" s="343" t="s">
        <v>299</v>
      </c>
      <c r="C48" s="347"/>
      <c r="D48" s="345">
        <f>'Table 8b'!AM49</f>
        <v>0</v>
      </c>
      <c r="E48" s="345">
        <f>'Table 8b'!AN49</f>
        <v>0</v>
      </c>
      <c r="F48" s="345">
        <f>'Table 8b'!AO49</f>
        <v>0</v>
      </c>
      <c r="G48" s="345">
        <f t="shared" si="0"/>
        <v>0</v>
      </c>
      <c r="H48" s="346">
        <f t="shared" si="0"/>
        <v>0</v>
      </c>
    </row>
    <row r="49" spans="1:8" ht="16.5">
      <c r="A49" s="617"/>
      <c r="B49" s="348" t="s">
        <v>364</v>
      </c>
      <c r="C49" s="352" t="s">
        <v>45</v>
      </c>
      <c r="D49" s="345">
        <f>'Table 8b'!AM50</f>
        <v>6865.35</v>
      </c>
      <c r="E49" s="345">
        <f>'Table 8b'!AN50</f>
        <v>6306</v>
      </c>
      <c r="F49" s="345">
        <f>'Table 8b'!AO50</f>
        <v>5125</v>
      </c>
      <c r="G49" s="345">
        <f t="shared" si="0"/>
        <v>-8.1474360374926249</v>
      </c>
      <c r="H49" s="346">
        <f t="shared" si="0"/>
        <v>-18.72819536948937</v>
      </c>
    </row>
    <row r="50" spans="1:8" ht="16.5">
      <c r="A50" s="617">
        <v>12</v>
      </c>
      <c r="B50" s="343" t="s">
        <v>301</v>
      </c>
      <c r="C50" s="347"/>
      <c r="D50" s="345">
        <f>'Table 8b'!AM51</f>
        <v>0</v>
      </c>
      <c r="E50" s="345">
        <f>'Table 8b'!AN51</f>
        <v>0</v>
      </c>
      <c r="F50" s="345">
        <f>'Table 8b'!AO51</f>
        <v>0</v>
      </c>
      <c r="G50" s="345">
        <f t="shared" si="0"/>
        <v>0</v>
      </c>
      <c r="H50" s="346">
        <f t="shared" si="0"/>
        <v>0</v>
      </c>
    </row>
    <row r="51" spans="1:8" ht="16.5">
      <c r="A51" s="617"/>
      <c r="B51" s="348" t="s">
        <v>302</v>
      </c>
      <c r="C51" s="352" t="s">
        <v>45</v>
      </c>
      <c r="D51" s="345">
        <f>'Table 8b'!AM52</f>
        <v>1941.27</v>
      </c>
      <c r="E51" s="345">
        <f>'Table 8b'!AN52</f>
        <v>2090.0100000000002</v>
      </c>
      <c r="F51" s="345">
        <f>'Table 8b'!AO52</f>
        <v>2240.6</v>
      </c>
      <c r="G51" s="345">
        <f t="shared" si="0"/>
        <v>7.6619944675393015</v>
      </c>
      <c r="H51" s="346">
        <f t="shared" si="0"/>
        <v>7.2052286831163315</v>
      </c>
    </row>
    <row r="52" spans="1:8" ht="16.5">
      <c r="A52" s="617"/>
      <c r="B52" s="348" t="s">
        <v>303</v>
      </c>
      <c r="C52" s="352" t="s">
        <v>43</v>
      </c>
      <c r="D52" s="345">
        <f>'Table 8b'!AM53</f>
        <v>0</v>
      </c>
      <c r="E52" s="345">
        <f>'Table 8b'!AN53</f>
        <v>0</v>
      </c>
      <c r="F52" s="345">
        <f>'Table 8b'!AO53</f>
        <v>0</v>
      </c>
      <c r="G52" s="345">
        <f t="shared" si="0"/>
        <v>0</v>
      </c>
      <c r="H52" s="346">
        <f t="shared" si="0"/>
        <v>0</v>
      </c>
    </row>
    <row r="53" spans="1:8" ht="16.5">
      <c r="A53" s="617">
        <v>13</v>
      </c>
      <c r="B53" s="343" t="s">
        <v>304</v>
      </c>
      <c r="C53" s="347"/>
      <c r="D53" s="345">
        <f>'Table 8b'!AM54</f>
        <v>0</v>
      </c>
      <c r="E53" s="345">
        <f>'Table 8b'!AN54</f>
        <v>0</v>
      </c>
      <c r="F53" s="345">
        <f>'Table 8b'!AO54</f>
        <v>0</v>
      </c>
      <c r="G53" s="345">
        <f t="shared" si="0"/>
        <v>0</v>
      </c>
      <c r="H53" s="346">
        <f t="shared" si="0"/>
        <v>0</v>
      </c>
    </row>
    <row r="54" spans="1:8" ht="16.5">
      <c r="A54" s="617"/>
      <c r="B54" s="348" t="s">
        <v>365</v>
      </c>
      <c r="C54" s="347" t="s">
        <v>45</v>
      </c>
      <c r="D54" s="345">
        <f>'Table 8b'!AM55</f>
        <v>12645.27</v>
      </c>
      <c r="E54" s="345">
        <f>'Table 8b'!AN55</f>
        <v>12176.01</v>
      </c>
      <c r="F54" s="345">
        <f>'Table 8b'!AO55</f>
        <v>12416.7</v>
      </c>
      <c r="G54" s="345">
        <f t="shared" si="0"/>
        <v>-3.71095279104361</v>
      </c>
      <c r="H54" s="346">
        <f t="shared" si="0"/>
        <v>1.9767559323620816</v>
      </c>
    </row>
    <row r="55" spans="1:8" ht="15.75">
      <c r="A55" s="617"/>
      <c r="B55" s="353" t="s">
        <v>306</v>
      </c>
      <c r="C55" s="347" t="s">
        <v>290</v>
      </c>
      <c r="D55" s="345">
        <f>'Table 8b'!AM56</f>
        <v>398937.429</v>
      </c>
      <c r="E55" s="345">
        <f>'Table 8b'!AN56</f>
        <v>396031.74400000006</v>
      </c>
      <c r="F55" s="345">
        <f>'Table 8b'!AO56</f>
        <v>439927.44400000002</v>
      </c>
      <c r="G55" s="345">
        <f t="shared" si="0"/>
        <v>-0.72835607510769762</v>
      </c>
      <c r="H55" s="346">
        <f t="shared" si="0"/>
        <v>11.083884225199881</v>
      </c>
    </row>
    <row r="56" spans="1:8" ht="15.75">
      <c r="A56" s="617"/>
      <c r="B56" s="353" t="s">
        <v>307</v>
      </c>
      <c r="C56" s="347" t="s">
        <v>290</v>
      </c>
      <c r="D56" s="345">
        <f>'Table 8b'!AM57</f>
        <v>62850.523000000001</v>
      </c>
      <c r="E56" s="345">
        <f>'Table 8b'!AN57</f>
        <v>65520.816000000006</v>
      </c>
      <c r="F56" s="345">
        <f>'Table 8b'!AO57</f>
        <v>73710.092999999993</v>
      </c>
      <c r="G56" s="345">
        <f t="shared" si="0"/>
        <v>4.2486408585653379</v>
      </c>
      <c r="H56" s="346">
        <f t="shared" si="0"/>
        <v>12.49874085817244</v>
      </c>
    </row>
    <row r="57" spans="1:8" ht="15.75">
      <c r="A57" s="617"/>
      <c r="B57" s="353" t="s">
        <v>308</v>
      </c>
      <c r="C57" s="347" t="s">
        <v>309</v>
      </c>
      <c r="D57" s="345">
        <f>'Table 8b'!AM58</f>
        <v>2794.6</v>
      </c>
      <c r="E57" s="345">
        <f>'Table 8b'!AN58</f>
        <v>3096.3870000000002</v>
      </c>
      <c r="F57" s="345">
        <f>'Table 8b'!AO58</f>
        <v>3254.0190000000002</v>
      </c>
      <c r="G57" s="345">
        <f t="shared" si="0"/>
        <v>10.798933657768558</v>
      </c>
      <c r="H57" s="346">
        <f t="shared" si="0"/>
        <v>5.090836513652846</v>
      </c>
    </row>
    <row r="58" spans="1:8" ht="15.75">
      <c r="A58" s="617"/>
      <c r="B58" s="353" t="s">
        <v>310</v>
      </c>
      <c r="C58" s="347" t="s">
        <v>311</v>
      </c>
      <c r="D58" s="345">
        <f>'Table 8b'!AM59</f>
        <v>2008.8139999999999</v>
      </c>
      <c r="E58" s="345">
        <f>'Table 8b'!AN59</f>
        <v>1377.857</v>
      </c>
      <c r="F58" s="345">
        <f>'Table 8b'!AO59</f>
        <v>1123.883</v>
      </c>
      <c r="G58" s="345">
        <f t="shared" si="0"/>
        <v>-31.409428647948488</v>
      </c>
      <c r="H58" s="346">
        <f t="shared" si="0"/>
        <v>-18.432536903321605</v>
      </c>
    </row>
    <row r="59" spans="1:8" ht="15.75">
      <c r="A59" s="617"/>
      <c r="B59" s="353" t="s">
        <v>312</v>
      </c>
      <c r="C59" s="347" t="s">
        <v>311</v>
      </c>
      <c r="D59" s="345">
        <f>'Table 8b'!AM60</f>
        <v>8628.0770000000011</v>
      </c>
      <c r="E59" s="345">
        <f>'Table 8b'!AN60</f>
        <v>8925.9709999999995</v>
      </c>
      <c r="F59" s="345">
        <f>'Table 8b'!AO60</f>
        <v>8233.487000000001</v>
      </c>
      <c r="G59" s="345">
        <f t="shared" si="0"/>
        <v>3.4526117465108115</v>
      </c>
      <c r="H59" s="346">
        <f t="shared" si="0"/>
        <v>-7.7580803253785859</v>
      </c>
    </row>
    <row r="60" spans="1:8" ht="16.5">
      <c r="A60" s="617"/>
      <c r="B60" s="348" t="s">
        <v>313</v>
      </c>
      <c r="C60" s="347" t="s">
        <v>257</v>
      </c>
      <c r="D60" s="345">
        <f>'Table 8b'!AM61</f>
        <v>12014.09</v>
      </c>
      <c r="E60" s="345">
        <f>'Table 8b'!AN61</f>
        <v>8206</v>
      </c>
      <c r="F60" s="345">
        <f>'Table 8b'!AO61</f>
        <v>7789.77</v>
      </c>
      <c r="G60" s="345">
        <f t="shared" si="0"/>
        <v>-31.696865929920619</v>
      </c>
      <c r="H60" s="346">
        <f t="shared" si="0"/>
        <v>-5.0722641969290692</v>
      </c>
    </row>
    <row r="61" spans="1:8" ht="16.5">
      <c r="A61" s="617">
        <v>14</v>
      </c>
      <c r="B61" s="343" t="s">
        <v>314</v>
      </c>
      <c r="C61" s="347"/>
      <c r="D61" s="345">
        <f>'Table 8b'!AM62</f>
        <v>0</v>
      </c>
      <c r="E61" s="345">
        <f>'Table 8b'!AN62</f>
        <v>0</v>
      </c>
      <c r="F61" s="345">
        <f>'Table 8b'!AO62</f>
        <v>0</v>
      </c>
      <c r="G61" s="345">
        <f t="shared" si="0"/>
        <v>0</v>
      </c>
      <c r="H61" s="346">
        <f t="shared" si="0"/>
        <v>0</v>
      </c>
    </row>
    <row r="62" spans="1:8" ht="15.75">
      <c r="A62" s="617"/>
      <c r="B62" s="14" t="s">
        <v>315</v>
      </c>
      <c r="C62" s="347" t="s">
        <v>316</v>
      </c>
      <c r="D62" s="345">
        <f>'Table 8b'!AM63</f>
        <v>2893.6120000000001</v>
      </c>
      <c r="E62" s="345">
        <f>'Table 8b'!AN63</f>
        <v>2973.09</v>
      </c>
      <c r="F62" s="345">
        <f>'Table 8b'!AO63</f>
        <v>4734.8</v>
      </c>
      <c r="G62" s="345">
        <f t="shared" si="0"/>
        <v>2.746670942752516</v>
      </c>
      <c r="H62" s="346">
        <f t="shared" si="0"/>
        <v>59.255185682236345</v>
      </c>
    </row>
    <row r="63" spans="1:8" ht="15.75">
      <c r="A63" s="617"/>
      <c r="B63" s="14" t="s">
        <v>317</v>
      </c>
      <c r="C63" s="347" t="s">
        <v>316</v>
      </c>
      <c r="D63" s="345">
        <f>'Table 8b'!AM64</f>
        <v>401</v>
      </c>
      <c r="E63" s="345">
        <f>'Table 8b'!AN64</f>
        <v>282</v>
      </c>
      <c r="F63" s="345">
        <f>'Table 8b'!AO64</f>
        <v>240</v>
      </c>
      <c r="G63" s="345">
        <f t="shared" si="0"/>
        <v>-29.67581047381546</v>
      </c>
      <c r="H63" s="346">
        <f t="shared" si="0"/>
        <v>-14.893617021276597</v>
      </c>
    </row>
    <row r="64" spans="1:8" ht="16.5">
      <c r="A64" s="617">
        <v>15</v>
      </c>
      <c r="B64" s="343" t="s">
        <v>318</v>
      </c>
      <c r="C64" s="347"/>
      <c r="D64" s="345">
        <f>'Table 8b'!AM65</f>
        <v>0</v>
      </c>
      <c r="E64" s="345">
        <f>'Table 8b'!AN65</f>
        <v>0</v>
      </c>
      <c r="F64" s="345">
        <f>'Table 8b'!AO65</f>
        <v>0</v>
      </c>
      <c r="G64" s="345">
        <f t="shared" si="0"/>
        <v>0</v>
      </c>
      <c r="H64" s="346">
        <f t="shared" si="0"/>
        <v>0</v>
      </c>
    </row>
    <row r="65" spans="1:8" ht="16.5">
      <c r="A65" s="617"/>
      <c r="B65" s="348" t="s">
        <v>319</v>
      </c>
      <c r="C65" s="347" t="s">
        <v>320</v>
      </c>
      <c r="D65" s="345">
        <f>'Table 8b'!AM66</f>
        <v>7.8033333333333337</v>
      </c>
      <c r="E65" s="345">
        <f>'Table 8b'!AN66</f>
        <v>8.7203463333333335</v>
      </c>
      <c r="F65" s="345">
        <f>'Table 8b'!AO66</f>
        <v>5.7</v>
      </c>
      <c r="G65" s="345">
        <f t="shared" si="0"/>
        <v>11.751554891072175</v>
      </c>
      <c r="H65" s="346">
        <f t="shared" si="0"/>
        <v>-34.635623608068471</v>
      </c>
    </row>
    <row r="66" spans="1:8" ht="16.5">
      <c r="A66" s="617"/>
      <c r="B66" s="348" t="s">
        <v>321</v>
      </c>
      <c r="C66" s="347" t="s">
        <v>45</v>
      </c>
      <c r="D66" s="345">
        <f>'Table 8b'!AM67</f>
        <v>1882207.273</v>
      </c>
      <c r="E66" s="345">
        <f>'Table 8b'!AN67</f>
        <v>1500798.8810000001</v>
      </c>
      <c r="F66" s="345">
        <f>'Table 8b'!AO67</f>
        <v>1468156.94</v>
      </c>
      <c r="G66" s="345">
        <f t="shared" si="0"/>
        <v>-20.263888970744617</v>
      </c>
      <c r="H66" s="346">
        <f t="shared" si="0"/>
        <v>-2.1749710379748137</v>
      </c>
    </row>
    <row r="67" spans="1:8" ht="16.5">
      <c r="A67" s="617"/>
      <c r="B67" s="348" t="s">
        <v>322</v>
      </c>
      <c r="C67" s="347" t="s">
        <v>45</v>
      </c>
      <c r="D67" s="345">
        <f>'Table 8b'!AM68</f>
        <v>3.64</v>
      </c>
      <c r="E67" s="345">
        <f>'Table 8b'!AN68</f>
        <v>0.33</v>
      </c>
      <c r="F67" s="345">
        <f>'Table 8b'!AO68</f>
        <v>0.32</v>
      </c>
      <c r="G67" s="345">
        <f t="shared" si="0"/>
        <v>-90.934065934065927</v>
      </c>
      <c r="H67" s="346">
        <f t="shared" si="0"/>
        <v>-3.0303030303030312</v>
      </c>
    </row>
    <row r="68" spans="1:8" ht="16.5">
      <c r="A68" s="617"/>
      <c r="B68" s="348" t="s">
        <v>323</v>
      </c>
      <c r="C68" s="347" t="s">
        <v>45</v>
      </c>
      <c r="D68" s="345">
        <f>'Table 8b'!AM69</f>
        <v>0</v>
      </c>
      <c r="E68" s="345">
        <f>'Table 8b'!AN69</f>
        <v>0</v>
      </c>
      <c r="F68" s="345">
        <f>'Table 8b'!AO69</f>
        <v>0</v>
      </c>
      <c r="G68" s="345">
        <f t="shared" si="0"/>
        <v>0</v>
      </c>
      <c r="H68" s="346">
        <f t="shared" si="0"/>
        <v>0</v>
      </c>
    </row>
    <row r="69" spans="1:8" ht="15.75">
      <c r="A69" s="617">
        <v>16</v>
      </c>
      <c r="B69" s="354" t="s">
        <v>324</v>
      </c>
      <c r="C69" s="347"/>
      <c r="D69" s="345">
        <f>'Table 8b'!AM70</f>
        <v>0</v>
      </c>
      <c r="E69" s="345">
        <f>'Table 8b'!AN70</f>
        <v>0</v>
      </c>
      <c r="F69" s="345">
        <f>'Table 8b'!AO70</f>
        <v>0</v>
      </c>
      <c r="G69" s="345">
        <f t="shared" si="0"/>
        <v>0</v>
      </c>
      <c r="H69" s="346">
        <f t="shared" si="0"/>
        <v>0</v>
      </c>
    </row>
    <row r="70" spans="1:8" ht="16.5">
      <c r="A70" s="617"/>
      <c r="B70" s="348" t="s">
        <v>366</v>
      </c>
      <c r="C70" s="347" t="s">
        <v>257</v>
      </c>
      <c r="D70" s="345">
        <f>'Table 8b'!AM71</f>
        <v>288350.27599999995</v>
      </c>
      <c r="E70" s="345">
        <f>'Table 8b'!AN71</f>
        <v>193185.37999999998</v>
      </c>
      <c r="F70" s="345">
        <f>'Table 8b'!AO71</f>
        <v>198222.44</v>
      </c>
      <c r="G70" s="345">
        <f t="shared" si="0"/>
        <v>-33.003226950266551</v>
      </c>
      <c r="H70" s="346">
        <f t="shared" si="0"/>
        <v>2.6073712203273516</v>
      </c>
    </row>
    <row r="71" spans="1:8" ht="16.5">
      <c r="A71" s="617"/>
      <c r="B71" s="348" t="s">
        <v>326</v>
      </c>
      <c r="C71" s="347" t="s">
        <v>257</v>
      </c>
      <c r="D71" s="345">
        <f>'Table 8b'!AM72</f>
        <v>92227</v>
      </c>
      <c r="E71" s="345">
        <f>'Table 8b'!AN72</f>
        <v>86554</v>
      </c>
      <c r="F71" s="345">
        <f>'Table 8b'!AO72</f>
        <v>190891</v>
      </c>
      <c r="G71" s="345">
        <f t="shared" ref="G71:H87" si="1">IFERROR(E71/D71*100-100,0)</f>
        <v>-6.1511271102822462</v>
      </c>
      <c r="H71" s="346">
        <f t="shared" si="1"/>
        <v>120.54555537583474</v>
      </c>
    </row>
    <row r="72" spans="1:8" ht="16.5">
      <c r="A72" s="617"/>
      <c r="B72" s="348" t="s">
        <v>327</v>
      </c>
      <c r="C72" s="347" t="s">
        <v>257</v>
      </c>
      <c r="D72" s="345">
        <f>'Table 8b'!AM73</f>
        <v>12210.866</v>
      </c>
      <c r="E72" s="345">
        <f>'Table 8b'!AN73</f>
        <v>15551.93</v>
      </c>
      <c r="F72" s="345">
        <f>'Table 8b'!AO73</f>
        <v>7386</v>
      </c>
      <c r="G72" s="345">
        <f t="shared" si="1"/>
        <v>27.361400903097291</v>
      </c>
      <c r="H72" s="346">
        <f t="shared" si="1"/>
        <v>-52.507502284282403</v>
      </c>
    </row>
    <row r="73" spans="1:8" ht="16.5">
      <c r="A73" s="617"/>
      <c r="B73" s="348" t="s">
        <v>328</v>
      </c>
      <c r="C73" s="347" t="s">
        <v>51</v>
      </c>
      <c r="D73" s="345">
        <f>'Table 8b'!AM74</f>
        <v>233.71199999999999</v>
      </c>
      <c r="E73" s="345">
        <f>'Table 8b'!AN74</f>
        <v>10325.561</v>
      </c>
      <c r="F73" s="345">
        <f>'Table 8b'!AO74</f>
        <v>8825.0400000000009</v>
      </c>
      <c r="G73" s="345">
        <f t="shared" si="1"/>
        <v>4318.0705312521395</v>
      </c>
      <c r="H73" s="346"/>
    </row>
    <row r="74" spans="1:8" ht="15.75">
      <c r="A74" s="617">
        <v>17</v>
      </c>
      <c r="B74" s="354" t="s">
        <v>329</v>
      </c>
      <c r="C74" s="347"/>
      <c r="D74" s="345">
        <f>'Table 8b'!AM75</f>
        <v>0</v>
      </c>
      <c r="E74" s="345">
        <f>'Table 8b'!AN75</f>
        <v>0</v>
      </c>
      <c r="F74" s="345">
        <f>'Table 8b'!AO75</f>
        <v>0</v>
      </c>
      <c r="G74" s="345">
        <f t="shared" si="1"/>
        <v>0</v>
      </c>
      <c r="H74" s="346">
        <f t="shared" si="1"/>
        <v>0</v>
      </c>
    </row>
    <row r="75" spans="1:8" ht="16.5">
      <c r="A75" s="617"/>
      <c r="B75" s="348" t="s">
        <v>330</v>
      </c>
      <c r="C75" s="347" t="s">
        <v>257</v>
      </c>
      <c r="D75" s="345">
        <f>'Table 8b'!AM76</f>
        <v>24981.02</v>
      </c>
      <c r="E75" s="345">
        <f>'Table 8b'!AN76</f>
        <v>27445.754000000001</v>
      </c>
      <c r="F75" s="345">
        <f>'Table 8b'!AO76</f>
        <v>20570.27</v>
      </c>
      <c r="G75" s="345">
        <f t="shared" si="1"/>
        <v>9.8664265910679347</v>
      </c>
      <c r="H75" s="346">
        <f t="shared" si="1"/>
        <v>-25.051175493302168</v>
      </c>
    </row>
    <row r="76" spans="1:8" ht="16.5">
      <c r="A76" s="617"/>
      <c r="B76" s="348" t="s">
        <v>331</v>
      </c>
      <c r="C76" s="347" t="s">
        <v>290</v>
      </c>
      <c r="D76" s="345">
        <f>'Table 8b'!AM77</f>
        <v>963.73500000000001</v>
      </c>
      <c r="E76" s="345">
        <f>'Table 8b'!AN77</f>
        <v>1226.53</v>
      </c>
      <c r="F76" s="345">
        <f>'Table 8b'!AO77</f>
        <v>1883.316</v>
      </c>
      <c r="G76" s="345">
        <f t="shared" si="1"/>
        <v>27.268388094237523</v>
      </c>
      <c r="H76" s="346">
        <f t="shared" si="1"/>
        <v>53.548302935924937</v>
      </c>
    </row>
    <row r="77" spans="1:8" ht="16.5">
      <c r="A77" s="617">
        <v>18</v>
      </c>
      <c r="B77" s="343" t="s">
        <v>332</v>
      </c>
      <c r="C77" s="347"/>
      <c r="D77" s="345">
        <f>'Table 8b'!AM78</f>
        <v>0</v>
      </c>
      <c r="E77" s="345">
        <f>'Table 8b'!AN78</f>
        <v>0</v>
      </c>
      <c r="F77" s="345">
        <f>'Table 8b'!AO78</f>
        <v>0</v>
      </c>
      <c r="G77" s="345">
        <f t="shared" si="1"/>
        <v>0</v>
      </c>
      <c r="H77" s="346">
        <f t="shared" si="1"/>
        <v>0</v>
      </c>
    </row>
    <row r="78" spans="1:8" ht="16.5">
      <c r="A78" s="617"/>
      <c r="B78" s="348" t="s">
        <v>333</v>
      </c>
      <c r="C78" s="347" t="s">
        <v>257</v>
      </c>
      <c r="D78" s="345">
        <f>'Table 8b'!AM79</f>
        <v>986788.72</v>
      </c>
      <c r="E78" s="345">
        <f>'Table 8b'!AN79</f>
        <v>796772.36100000003</v>
      </c>
      <c r="F78" s="345">
        <f>'Table 8b'!AO79</f>
        <v>445893.413</v>
      </c>
      <c r="G78" s="345">
        <f t="shared" si="1"/>
        <v>-19.256032740220206</v>
      </c>
      <c r="H78" s="346">
        <f t="shared" si="1"/>
        <v>-44.037540102373107</v>
      </c>
    </row>
    <row r="79" spans="1:8" ht="16.5">
      <c r="A79" s="617"/>
      <c r="B79" s="348" t="s">
        <v>334</v>
      </c>
      <c r="C79" s="347" t="s">
        <v>335</v>
      </c>
      <c r="D79" s="345">
        <f>'Table 8b'!AM80</f>
        <v>2417</v>
      </c>
      <c r="E79" s="345">
        <f>'Table 8b'!AN80</f>
        <v>343</v>
      </c>
      <c r="F79" s="345">
        <f>'Table 8b'!AO80</f>
        <v>313</v>
      </c>
      <c r="G79" s="345">
        <f t="shared" si="1"/>
        <v>-85.808853951179145</v>
      </c>
      <c r="H79" s="346">
        <f t="shared" si="1"/>
        <v>-8.7463556851311921</v>
      </c>
    </row>
    <row r="80" spans="1:8" ht="16.5">
      <c r="A80" s="617">
        <v>19</v>
      </c>
      <c r="B80" s="343" t="s">
        <v>336</v>
      </c>
      <c r="C80" s="347"/>
      <c r="D80" s="345">
        <f>'Table 8b'!AM81</f>
        <v>0</v>
      </c>
      <c r="E80" s="345">
        <f>'Table 8b'!AN81</f>
        <v>0</v>
      </c>
      <c r="F80" s="345">
        <f>'Table 8b'!AO81</f>
        <v>0</v>
      </c>
      <c r="G80" s="345">
        <f t="shared" si="1"/>
        <v>0</v>
      </c>
      <c r="H80" s="346">
        <f t="shared" si="1"/>
        <v>0</v>
      </c>
    </row>
    <row r="81" spans="1:8" ht="16.5">
      <c r="A81" s="617"/>
      <c r="B81" s="348" t="s">
        <v>337</v>
      </c>
      <c r="C81" s="347" t="s">
        <v>338</v>
      </c>
      <c r="D81" s="345">
        <f>'Table 8b'!AM82</f>
        <v>21575</v>
      </c>
      <c r="E81" s="345">
        <f>'Table 8b'!AN82</f>
        <v>42508</v>
      </c>
      <c r="F81" s="345">
        <f>'Table 8b'!AO82</f>
        <v>33174</v>
      </c>
      <c r="G81" s="345">
        <f t="shared" si="1"/>
        <v>97.024333719582842</v>
      </c>
      <c r="H81" s="346">
        <f t="shared" si="1"/>
        <v>-21.958219629246258</v>
      </c>
    </row>
    <row r="82" spans="1:8" ht="16.5">
      <c r="A82" s="617">
        <v>20</v>
      </c>
      <c r="B82" s="343" t="s">
        <v>339</v>
      </c>
      <c r="C82" s="347"/>
      <c r="D82" s="345">
        <f>'Table 8b'!AM83</f>
        <v>0</v>
      </c>
      <c r="E82" s="345">
        <f>'Table 8b'!AN83</f>
        <v>0</v>
      </c>
      <c r="F82" s="345">
        <f>'Table 8b'!AO83</f>
        <v>0</v>
      </c>
      <c r="G82" s="345">
        <f t="shared" si="1"/>
        <v>0</v>
      </c>
      <c r="H82" s="346">
        <f t="shared" si="1"/>
        <v>0</v>
      </c>
    </row>
    <row r="83" spans="1:8" ht="16.5">
      <c r="A83" s="617"/>
      <c r="B83" s="348" t="s">
        <v>340</v>
      </c>
      <c r="C83" s="347" t="s">
        <v>341</v>
      </c>
      <c r="D83" s="345">
        <f>'Table 8b'!AM84</f>
        <v>1500</v>
      </c>
      <c r="E83" s="345">
        <f>'Table 8b'!AN84</f>
        <v>1200</v>
      </c>
      <c r="F83" s="345">
        <f>'Table 8b'!AO84</f>
        <v>500</v>
      </c>
      <c r="G83" s="345">
        <f t="shared" si="1"/>
        <v>-20</v>
      </c>
      <c r="H83" s="346">
        <f t="shared" si="1"/>
        <v>-58.333333333333329</v>
      </c>
    </row>
    <row r="84" spans="1:8" ht="16.5">
      <c r="A84" s="617"/>
      <c r="B84" s="348" t="s">
        <v>342</v>
      </c>
      <c r="C84" s="347" t="s">
        <v>341</v>
      </c>
      <c r="D84" s="345">
        <f>'Table 8b'!AM85</f>
        <v>0</v>
      </c>
      <c r="E84" s="345">
        <f>'Table 8b'!AN85</f>
        <v>0</v>
      </c>
      <c r="F84" s="345">
        <f>'Table 8b'!AO85</f>
        <v>0</v>
      </c>
      <c r="G84" s="345">
        <f t="shared" si="1"/>
        <v>0</v>
      </c>
      <c r="H84" s="346">
        <f t="shared" si="1"/>
        <v>0</v>
      </c>
    </row>
    <row r="85" spans="1:8" ht="16.5">
      <c r="A85" s="617"/>
      <c r="B85" s="348" t="s">
        <v>343</v>
      </c>
      <c r="C85" s="347" t="s">
        <v>341</v>
      </c>
      <c r="D85" s="345">
        <f>'Table 8b'!AM86</f>
        <v>2913757</v>
      </c>
      <c r="E85" s="345">
        <f>'Table 8b'!AN86</f>
        <v>3864296</v>
      </c>
      <c r="F85" s="345">
        <f>'Table 8b'!AO86</f>
        <v>3180874</v>
      </c>
      <c r="G85" s="345">
        <f t="shared" si="1"/>
        <v>32.6224527302723</v>
      </c>
      <c r="H85" s="346">
        <f t="shared" si="1"/>
        <v>-17.685549968221892</v>
      </c>
    </row>
    <row r="86" spans="1:8" ht="16.5">
      <c r="A86" s="617">
        <v>21</v>
      </c>
      <c r="B86" s="343" t="s">
        <v>344</v>
      </c>
      <c r="C86" s="347"/>
      <c r="D86" s="345">
        <f>'Table 8b'!AM87</f>
        <v>0</v>
      </c>
      <c r="E86" s="345">
        <f>'Table 8b'!AN87</f>
        <v>0</v>
      </c>
      <c r="F86" s="345">
        <f>'Table 8b'!AO87</f>
        <v>0</v>
      </c>
      <c r="G86" s="345">
        <f t="shared" si="1"/>
        <v>0</v>
      </c>
      <c r="H86" s="346">
        <f t="shared" si="1"/>
        <v>0</v>
      </c>
    </row>
    <row r="87" spans="1:8" ht="17.25" thickBot="1">
      <c r="A87" s="618"/>
      <c r="B87" s="355" t="s">
        <v>345</v>
      </c>
      <c r="C87" s="356" t="s">
        <v>357</v>
      </c>
      <c r="D87" s="357">
        <f>'Table 8b'!AM88</f>
        <v>95.171199999999999</v>
      </c>
      <c r="E87" s="357">
        <f>'Table 8b'!AN88</f>
        <v>102.85478000000001</v>
      </c>
      <c r="F87" s="357">
        <f>'Table 8b'!AO88</f>
        <v>91.46</v>
      </c>
      <c r="G87" s="357">
        <f t="shared" si="1"/>
        <v>8.0734297770754182</v>
      </c>
      <c r="H87" s="358">
        <f t="shared" si="1"/>
        <v>-11.07851283139199</v>
      </c>
    </row>
    <row r="88" spans="1:8" ht="15.75" thickTop="1">
      <c r="A88" s="4" t="s">
        <v>367</v>
      </c>
    </row>
  </sheetData>
  <mergeCells count="29">
    <mergeCell ref="A80:A81"/>
    <mergeCell ref="A82:A85"/>
    <mergeCell ref="A86:A87"/>
    <mergeCell ref="A53:A60"/>
    <mergeCell ref="A61:A63"/>
    <mergeCell ref="A64:A68"/>
    <mergeCell ref="A69:A73"/>
    <mergeCell ref="A74:A76"/>
    <mergeCell ref="A77:A79"/>
    <mergeCell ref="A50:A52"/>
    <mergeCell ref="A6:A9"/>
    <mergeCell ref="A10:A11"/>
    <mergeCell ref="A12:A15"/>
    <mergeCell ref="A16:A22"/>
    <mergeCell ref="A23:A26"/>
    <mergeCell ref="A27:A28"/>
    <mergeCell ref="A29:A36"/>
    <mergeCell ref="A37:A40"/>
    <mergeCell ref="A41:A43"/>
    <mergeCell ref="A44:A47"/>
    <mergeCell ref="A48:A49"/>
    <mergeCell ref="A1:H1"/>
    <mergeCell ref="A2:H2"/>
    <mergeCell ref="A3:A5"/>
    <mergeCell ref="B3:B5"/>
    <mergeCell ref="C3:C5"/>
    <mergeCell ref="D3:H3"/>
    <mergeCell ref="G4:G5"/>
    <mergeCell ref="H4:H5"/>
  </mergeCells>
  <hyperlinks>
    <hyperlink ref="C5" r:id="rId1" display="cf=j=@)^^÷^&amp;                        -;fpg–kf}if_ " xr:uid="{00000000-0004-0000-0F00-000000000000}"/>
  </hyperlinks>
  <pageMargins left="0.7" right="0.7" top="0.75" bottom="0.75" header="0.3" footer="0.3"/>
  <pageSetup paperSize="9" scale="73" fitToHeight="2" orientation="portrait" r:id="rId2"/>
  <rowBreaks count="1" manualBreakCount="1">
    <brk id="60" max="7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/>
  </sheetPr>
  <dimension ref="A1:AQ90"/>
  <sheetViews>
    <sheetView view="pageBreakPreview" zoomScaleNormal="100" zoomScaleSheetLayoutView="100" workbookViewId="0">
      <pane xSplit="3" ySplit="5" topLeftCell="AA63" activePane="bottomRight" state="frozen"/>
      <selection activeCell="B66" sqref="B66"/>
      <selection pane="topRight" activeCell="B66" sqref="B66"/>
      <selection pane="bottomLeft" activeCell="B66" sqref="B66"/>
      <selection pane="bottomRight" activeCell="T5" sqref="T5"/>
    </sheetView>
  </sheetViews>
  <sheetFormatPr defaultColWidth="13.7109375" defaultRowHeight="15"/>
  <cols>
    <col min="1" max="1" width="5.7109375" bestFit="1" customWidth="1"/>
    <col min="2" max="2" width="24.85546875" bestFit="1" customWidth="1"/>
    <col min="3" max="3" width="10.85546875" customWidth="1"/>
    <col min="4" max="4" width="13.85546875" customWidth="1"/>
    <col min="5" max="6" width="13.85546875" bestFit="1" customWidth="1"/>
    <col min="7" max="7" width="11.140625" customWidth="1"/>
    <col min="8" max="8" width="11.85546875" customWidth="1"/>
    <col min="9" max="11" width="13.85546875" bestFit="1" customWidth="1"/>
    <col min="12" max="12" width="10.7109375" customWidth="1"/>
    <col min="13" max="13" width="10.85546875" customWidth="1"/>
    <col min="14" max="14" width="14.42578125" bestFit="1" customWidth="1"/>
    <col min="15" max="16" width="15.140625" bestFit="1" customWidth="1"/>
    <col min="17" max="17" width="11.5703125" customWidth="1"/>
    <col min="18" max="18" width="10.85546875" customWidth="1"/>
    <col min="19" max="21" width="13.85546875" bestFit="1" customWidth="1"/>
    <col min="22" max="22" width="11.42578125" customWidth="1"/>
    <col min="23" max="23" width="11.28515625" customWidth="1"/>
    <col min="24" max="24" width="17.28515625" customWidth="1"/>
    <col min="25" max="26" width="13.7109375" customWidth="1"/>
    <col min="27" max="27" width="11.28515625" customWidth="1"/>
    <col min="28" max="28" width="11.7109375" customWidth="1"/>
    <col min="29" max="31" width="13.85546875" bestFit="1" customWidth="1"/>
    <col min="32" max="32" width="11.7109375" customWidth="1"/>
    <col min="33" max="33" width="10.5703125" customWidth="1"/>
    <col min="34" max="36" width="13.85546875" bestFit="1" customWidth="1"/>
    <col min="37" max="37" width="11" customWidth="1"/>
    <col min="38" max="38" width="11.28515625" customWidth="1"/>
    <col min="39" max="39" width="15.85546875" bestFit="1" customWidth="1"/>
    <col min="40" max="40" width="14.42578125" bestFit="1" customWidth="1"/>
    <col min="41" max="41" width="14.7109375" bestFit="1" customWidth="1"/>
    <col min="42" max="42" width="11.5703125" customWidth="1"/>
    <col min="43" max="43" width="10.42578125" customWidth="1"/>
  </cols>
  <sheetData>
    <row r="1" spans="1:43" ht="18">
      <c r="A1" s="544" t="s">
        <v>368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  <c r="U1" s="544"/>
      <c r="V1" s="544"/>
      <c r="W1" s="544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8.75" thickBot="1">
      <c r="A2" s="544" t="s">
        <v>369</v>
      </c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  <c r="O2" s="544"/>
      <c r="P2" s="544"/>
      <c r="Q2" s="544"/>
      <c r="R2" s="544"/>
      <c r="S2" s="544"/>
      <c r="T2" s="544"/>
      <c r="U2" s="544"/>
      <c r="V2" s="544"/>
      <c r="W2" s="544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7.25" thickTop="1">
      <c r="A3" s="619" t="s">
        <v>241</v>
      </c>
      <c r="B3" s="621" t="s">
        <v>242</v>
      </c>
      <c r="C3" s="621" t="s">
        <v>40</v>
      </c>
      <c r="D3" s="623" t="s">
        <v>211</v>
      </c>
      <c r="E3" s="623"/>
      <c r="F3" s="623"/>
      <c r="G3" s="623"/>
      <c r="H3" s="623"/>
      <c r="I3" s="623" t="s">
        <v>194</v>
      </c>
      <c r="J3" s="623"/>
      <c r="K3" s="623"/>
      <c r="L3" s="623"/>
      <c r="M3" s="623"/>
      <c r="N3" s="623" t="s">
        <v>117</v>
      </c>
      <c r="O3" s="623"/>
      <c r="P3" s="623"/>
      <c r="Q3" s="623"/>
      <c r="R3" s="623"/>
      <c r="S3" s="623" t="s">
        <v>118</v>
      </c>
      <c r="T3" s="623"/>
      <c r="U3" s="623"/>
      <c r="V3" s="623"/>
      <c r="W3" s="623"/>
      <c r="X3" s="623" t="s">
        <v>107</v>
      </c>
      <c r="Y3" s="623"/>
      <c r="Z3" s="623"/>
      <c r="AA3" s="623"/>
      <c r="AB3" s="623"/>
      <c r="AC3" s="623" t="s">
        <v>119</v>
      </c>
      <c r="AD3" s="623"/>
      <c r="AE3" s="623"/>
      <c r="AF3" s="623"/>
      <c r="AG3" s="623"/>
      <c r="AH3" s="623" t="s">
        <v>120</v>
      </c>
      <c r="AI3" s="623"/>
      <c r="AJ3" s="623"/>
      <c r="AK3" s="623"/>
      <c r="AL3" s="623"/>
      <c r="AM3" s="623" t="s">
        <v>34</v>
      </c>
      <c r="AN3" s="623"/>
      <c r="AO3" s="623"/>
      <c r="AP3" s="623"/>
      <c r="AQ3" s="625"/>
    </row>
    <row r="4" spans="1:43" ht="15.75">
      <c r="A4" s="620"/>
      <c r="B4" s="622"/>
      <c r="C4" s="622"/>
      <c r="D4" s="359" t="s">
        <v>4</v>
      </c>
      <c r="E4" s="359" t="s">
        <v>5</v>
      </c>
      <c r="F4" s="359" t="s">
        <v>6</v>
      </c>
      <c r="G4" s="624" t="s">
        <v>7</v>
      </c>
      <c r="H4" s="624" t="s">
        <v>8</v>
      </c>
      <c r="I4" s="359" t="s">
        <v>4</v>
      </c>
      <c r="J4" s="359" t="s">
        <v>5</v>
      </c>
      <c r="K4" s="359" t="s">
        <v>6</v>
      </c>
      <c r="L4" s="624" t="s">
        <v>7</v>
      </c>
      <c r="M4" s="624" t="s">
        <v>8</v>
      </c>
      <c r="N4" s="359" t="s">
        <v>4</v>
      </c>
      <c r="O4" s="359" t="s">
        <v>5</v>
      </c>
      <c r="P4" s="359" t="s">
        <v>6</v>
      </c>
      <c r="Q4" s="624" t="s">
        <v>7</v>
      </c>
      <c r="R4" s="624" t="s">
        <v>8</v>
      </c>
      <c r="S4" s="359" t="s">
        <v>4</v>
      </c>
      <c r="T4" s="359" t="s">
        <v>5</v>
      </c>
      <c r="U4" s="359" t="s">
        <v>6</v>
      </c>
      <c r="V4" s="624" t="s">
        <v>7</v>
      </c>
      <c r="W4" s="624" t="s">
        <v>8</v>
      </c>
      <c r="X4" s="359" t="s">
        <v>4</v>
      </c>
      <c r="Y4" s="359" t="s">
        <v>5</v>
      </c>
      <c r="Z4" s="359" t="s">
        <v>6</v>
      </c>
      <c r="AA4" s="624" t="s">
        <v>7</v>
      </c>
      <c r="AB4" s="624" t="s">
        <v>8</v>
      </c>
      <c r="AC4" s="359" t="s">
        <v>4</v>
      </c>
      <c r="AD4" s="359" t="s">
        <v>5</v>
      </c>
      <c r="AE4" s="359" t="s">
        <v>6</v>
      </c>
      <c r="AF4" s="624" t="s">
        <v>7</v>
      </c>
      <c r="AG4" s="624" t="s">
        <v>8</v>
      </c>
      <c r="AH4" s="359" t="s">
        <v>4</v>
      </c>
      <c r="AI4" s="359" t="s">
        <v>5</v>
      </c>
      <c r="AJ4" s="359" t="s">
        <v>6</v>
      </c>
      <c r="AK4" s="624" t="s">
        <v>7</v>
      </c>
      <c r="AL4" s="624" t="s">
        <v>8</v>
      </c>
      <c r="AM4" s="359" t="s">
        <v>4</v>
      </c>
      <c r="AN4" s="359" t="s">
        <v>5</v>
      </c>
      <c r="AO4" s="359" t="s">
        <v>6</v>
      </c>
      <c r="AP4" s="624" t="s">
        <v>7</v>
      </c>
      <c r="AQ4" s="626" t="s">
        <v>8</v>
      </c>
    </row>
    <row r="5" spans="1:43" ht="52.5" customHeight="1">
      <c r="A5" s="620"/>
      <c r="B5" s="622"/>
      <c r="C5" s="622"/>
      <c r="D5" s="342" t="s">
        <v>359</v>
      </c>
      <c r="E5" s="342" t="s">
        <v>360</v>
      </c>
      <c r="F5" s="342" t="s">
        <v>361</v>
      </c>
      <c r="G5" s="624"/>
      <c r="H5" s="624"/>
      <c r="I5" s="342" t="s">
        <v>359</v>
      </c>
      <c r="J5" s="342" t="s">
        <v>360</v>
      </c>
      <c r="K5" s="342" t="s">
        <v>361</v>
      </c>
      <c r="L5" s="624"/>
      <c r="M5" s="624"/>
      <c r="N5" s="342" t="s">
        <v>359</v>
      </c>
      <c r="O5" s="342" t="s">
        <v>360</v>
      </c>
      <c r="P5" s="342" t="s">
        <v>361</v>
      </c>
      <c r="Q5" s="624"/>
      <c r="R5" s="624"/>
      <c r="S5" s="342" t="s">
        <v>359</v>
      </c>
      <c r="T5" s="342" t="s">
        <v>360</v>
      </c>
      <c r="U5" s="342" t="s">
        <v>361</v>
      </c>
      <c r="V5" s="624"/>
      <c r="W5" s="624"/>
      <c r="X5" s="342" t="s">
        <v>359</v>
      </c>
      <c r="Y5" s="342" t="s">
        <v>360</v>
      </c>
      <c r="Z5" s="342" t="s">
        <v>361</v>
      </c>
      <c r="AA5" s="624"/>
      <c r="AB5" s="624"/>
      <c r="AC5" s="342" t="s">
        <v>359</v>
      </c>
      <c r="AD5" s="342" t="s">
        <v>360</v>
      </c>
      <c r="AE5" s="342" t="s">
        <v>361</v>
      </c>
      <c r="AF5" s="624"/>
      <c r="AG5" s="624"/>
      <c r="AH5" s="342" t="s">
        <v>359</v>
      </c>
      <c r="AI5" s="342" t="s">
        <v>360</v>
      </c>
      <c r="AJ5" s="342" t="s">
        <v>361</v>
      </c>
      <c r="AK5" s="624"/>
      <c r="AL5" s="624"/>
      <c r="AM5" s="342" t="s">
        <v>359</v>
      </c>
      <c r="AN5" s="342" t="s">
        <v>360</v>
      </c>
      <c r="AO5" s="342" t="s">
        <v>361</v>
      </c>
      <c r="AP5" s="624"/>
      <c r="AQ5" s="626"/>
    </row>
    <row r="6" spans="1:43" ht="18">
      <c r="A6" s="617">
        <v>1</v>
      </c>
      <c r="B6" s="360" t="s">
        <v>248</v>
      </c>
      <c r="C6" s="360"/>
      <c r="D6" s="322"/>
      <c r="E6" s="322"/>
      <c r="F6" s="322"/>
      <c r="G6" s="361"/>
      <c r="H6" s="361"/>
      <c r="I6" s="322"/>
      <c r="J6" s="322"/>
      <c r="K6" s="362"/>
      <c r="L6" s="322"/>
      <c r="M6" s="322"/>
      <c r="N6" s="361"/>
      <c r="O6" s="361"/>
      <c r="P6" s="86"/>
      <c r="Q6" s="361"/>
      <c r="R6" s="361"/>
      <c r="S6" s="361"/>
      <c r="T6" s="361"/>
      <c r="U6" s="86"/>
      <c r="V6" s="361"/>
      <c r="W6" s="361"/>
      <c r="X6" s="361"/>
      <c r="Y6" s="361"/>
      <c r="Z6" s="86"/>
      <c r="AA6" s="361"/>
      <c r="AB6" s="361"/>
      <c r="AC6" s="361"/>
      <c r="AD6" s="361"/>
      <c r="AE6" s="86"/>
      <c r="AF6" s="361"/>
      <c r="AG6" s="361"/>
      <c r="AH6" s="322"/>
      <c r="AI6" s="322"/>
      <c r="AJ6" s="362"/>
      <c r="AK6" s="322"/>
      <c r="AL6" s="322"/>
      <c r="AM6" s="361"/>
      <c r="AN6" s="361"/>
      <c r="AO6" s="361"/>
      <c r="AP6" s="361"/>
      <c r="AQ6" s="363"/>
    </row>
    <row r="7" spans="1:43" ht="18">
      <c r="A7" s="617"/>
      <c r="B7" s="364" t="s">
        <v>249</v>
      </c>
      <c r="C7" s="364" t="s">
        <v>250</v>
      </c>
      <c r="D7" s="322">
        <v>1415.5</v>
      </c>
      <c r="E7" s="322">
        <v>1300.5060000000001</v>
      </c>
      <c r="F7" s="322">
        <v>1405.92</v>
      </c>
      <c r="G7" s="323">
        <v>-8.1239138113740665</v>
      </c>
      <c r="H7" s="323">
        <v>8.1056142762893728</v>
      </c>
      <c r="I7" s="322">
        <v>9532</v>
      </c>
      <c r="J7" s="322">
        <v>1500.38</v>
      </c>
      <c r="K7" s="362">
        <v>261</v>
      </c>
      <c r="L7" s="323">
        <v>-84.259546789760805</v>
      </c>
      <c r="M7" s="323">
        <v>-82.60440688358949</v>
      </c>
      <c r="N7" s="361"/>
      <c r="O7" s="361"/>
      <c r="P7" s="86"/>
      <c r="Q7" s="323"/>
      <c r="R7" s="323"/>
      <c r="S7" s="361"/>
      <c r="T7" s="361"/>
      <c r="U7" s="86"/>
      <c r="V7" s="323"/>
      <c r="W7" s="323"/>
      <c r="X7" s="361"/>
      <c r="Y7" s="361"/>
      <c r="Z7" s="86"/>
      <c r="AA7" s="323"/>
      <c r="AB7" s="323"/>
      <c r="AC7" s="361"/>
      <c r="AD7" s="361"/>
      <c r="AE7" s="86"/>
      <c r="AF7" s="323"/>
      <c r="AG7" s="323"/>
      <c r="AH7" s="322"/>
      <c r="AI7" s="322"/>
      <c r="AJ7" s="362"/>
      <c r="AK7" s="323"/>
      <c r="AL7" s="323"/>
      <c r="AM7" s="361">
        <f>D7+I7+N7+S7+X7+AC7+AH7</f>
        <v>10947.5</v>
      </c>
      <c r="AN7" s="361">
        <f t="shared" ref="AN7:AO22" si="0">E7+J7+O7+T7+Y7+AD7+AI7</f>
        <v>2800.8860000000004</v>
      </c>
      <c r="AO7" s="361">
        <f t="shared" si="0"/>
        <v>1666.92</v>
      </c>
      <c r="AP7" s="323">
        <f t="shared" ref="AP7:AQ22" si="1">IFERROR(AN7/AM7*100-100,0)</f>
        <v>-74.415291162365833</v>
      </c>
      <c r="AQ7" s="365">
        <f t="shared" si="1"/>
        <v>-40.485974795118409</v>
      </c>
    </row>
    <row r="8" spans="1:43" ht="18">
      <c r="A8" s="617"/>
      <c r="B8" s="364" t="s">
        <v>251</v>
      </c>
      <c r="C8" s="364" t="s">
        <v>250</v>
      </c>
      <c r="D8" s="322">
        <v>1234</v>
      </c>
      <c r="E8" s="322">
        <v>1718.97</v>
      </c>
      <c r="F8" s="322">
        <v>1768</v>
      </c>
      <c r="G8" s="323">
        <v>39.300648298217169</v>
      </c>
      <c r="H8" s="323">
        <v>2.8522894524046336</v>
      </c>
      <c r="I8" s="322">
        <v>6464</v>
      </c>
      <c r="J8" s="322">
        <v>7816.73</v>
      </c>
      <c r="K8" s="362">
        <v>4729.79</v>
      </c>
      <c r="L8" s="323">
        <v>20.927134900990097</v>
      </c>
      <c r="M8" s="323">
        <v>-39.491449749447661</v>
      </c>
      <c r="N8" s="361"/>
      <c r="O8" s="361"/>
      <c r="P8" s="86"/>
      <c r="Q8" s="323"/>
      <c r="R8" s="323"/>
      <c r="S8" s="322">
        <v>1380</v>
      </c>
      <c r="T8" s="322">
        <v>1450</v>
      </c>
      <c r="U8" s="362">
        <v>2937</v>
      </c>
      <c r="V8" s="323">
        <v>5.0724637681159379</v>
      </c>
      <c r="W8" s="323">
        <v>102.55172413793105</v>
      </c>
      <c r="X8" s="322">
        <v>1856</v>
      </c>
      <c r="Y8" s="322">
        <v>1666</v>
      </c>
      <c r="Z8" s="362">
        <v>1736.44</v>
      </c>
      <c r="AA8" s="323">
        <v>-10.237068965517238</v>
      </c>
      <c r="AB8" s="323">
        <v>4.228091236494592</v>
      </c>
      <c r="AC8" s="361"/>
      <c r="AD8" s="361"/>
      <c r="AE8" s="86"/>
      <c r="AF8" s="323"/>
      <c r="AG8" s="323"/>
      <c r="AH8" s="322">
        <v>944</v>
      </c>
      <c r="AI8" s="322">
        <v>129</v>
      </c>
      <c r="AJ8" s="362">
        <v>1000</v>
      </c>
      <c r="AK8" s="323">
        <v>-86.334745762711862</v>
      </c>
      <c r="AL8" s="323">
        <v>675.19379844961236</v>
      </c>
      <c r="AM8" s="361">
        <f t="shared" ref="AM8:AO71" si="2">D8+I8+N8+S8+X8+AC8+AH8</f>
        <v>11878</v>
      </c>
      <c r="AN8" s="361">
        <f t="shared" si="0"/>
        <v>12780.699999999999</v>
      </c>
      <c r="AO8" s="361">
        <f t="shared" si="0"/>
        <v>12171.230000000001</v>
      </c>
      <c r="AP8" s="323">
        <f t="shared" si="1"/>
        <v>7.5997642700791346</v>
      </c>
      <c r="AQ8" s="365">
        <f t="shared" si="1"/>
        <v>-4.7686746422339752</v>
      </c>
    </row>
    <row r="9" spans="1:43" ht="18">
      <c r="A9" s="617"/>
      <c r="B9" s="364" t="s">
        <v>252</v>
      </c>
      <c r="C9" s="364" t="s">
        <v>250</v>
      </c>
      <c r="D9" s="322">
        <v>1084</v>
      </c>
      <c r="E9" s="322">
        <v>8033</v>
      </c>
      <c r="F9" s="322">
        <v>24870</v>
      </c>
      <c r="G9" s="323">
        <v>641.05166051660512</v>
      </c>
      <c r="H9" s="323">
        <v>209.59790862691398</v>
      </c>
      <c r="I9" s="322">
        <v>23296.39</v>
      </c>
      <c r="J9" s="322">
        <v>37728.99</v>
      </c>
      <c r="K9" s="362">
        <v>31914.6</v>
      </c>
      <c r="L9" s="323">
        <v>61.952087855672062</v>
      </c>
      <c r="M9" s="323">
        <v>-15.410934668540023</v>
      </c>
      <c r="N9" s="361"/>
      <c r="O9" s="361"/>
      <c r="P9" s="86"/>
      <c r="Q9" s="323"/>
      <c r="R9" s="323"/>
      <c r="S9" s="322"/>
      <c r="T9" s="322"/>
      <c r="U9" s="362"/>
      <c r="V9" s="323">
        <v>0</v>
      </c>
      <c r="W9" s="323">
        <v>0</v>
      </c>
      <c r="X9" s="322">
        <v>0</v>
      </c>
      <c r="Y9" s="322">
        <v>0</v>
      </c>
      <c r="Z9" s="362"/>
      <c r="AA9" s="323">
        <v>0</v>
      </c>
      <c r="AB9" s="323">
        <v>0</v>
      </c>
      <c r="AC9" s="361"/>
      <c r="AD9" s="361"/>
      <c r="AE9" s="86"/>
      <c r="AF9" s="323"/>
      <c r="AG9" s="323"/>
      <c r="AH9" s="322"/>
      <c r="AI9" s="322"/>
      <c r="AJ9" s="362"/>
      <c r="AK9" s="323">
        <v>0</v>
      </c>
      <c r="AL9" s="323">
        <v>0</v>
      </c>
      <c r="AM9" s="361">
        <f t="shared" si="2"/>
        <v>24380.39</v>
      </c>
      <c r="AN9" s="361">
        <f t="shared" si="0"/>
        <v>45761.99</v>
      </c>
      <c r="AO9" s="361">
        <f t="shared" si="0"/>
        <v>56784.6</v>
      </c>
      <c r="AP9" s="323">
        <f t="shared" si="1"/>
        <v>87.699991673636077</v>
      </c>
      <c r="AQ9" s="365">
        <f t="shared" si="1"/>
        <v>24.086824021420398</v>
      </c>
    </row>
    <row r="10" spans="1:43" ht="18">
      <c r="A10" s="617">
        <v>2</v>
      </c>
      <c r="B10" s="360" t="s">
        <v>253</v>
      </c>
      <c r="C10" s="360"/>
      <c r="D10" s="322">
        <v>0</v>
      </c>
      <c r="E10" s="322">
        <v>0</v>
      </c>
      <c r="F10" s="322">
        <v>0</v>
      </c>
      <c r="G10" s="323">
        <v>0</v>
      </c>
      <c r="H10" s="323">
        <v>0</v>
      </c>
      <c r="I10" s="322"/>
      <c r="J10" s="322"/>
      <c r="K10" s="362"/>
      <c r="L10" s="323">
        <v>0</v>
      </c>
      <c r="M10" s="323">
        <v>0</v>
      </c>
      <c r="N10" s="361"/>
      <c r="O10" s="361"/>
      <c r="P10" s="86"/>
      <c r="Q10" s="323"/>
      <c r="R10" s="323"/>
      <c r="S10" s="322"/>
      <c r="T10" s="322"/>
      <c r="U10" s="362"/>
      <c r="V10" s="323">
        <v>0</v>
      </c>
      <c r="W10" s="323">
        <v>0</v>
      </c>
      <c r="X10" s="322">
        <v>0</v>
      </c>
      <c r="Y10" s="322">
        <v>0</v>
      </c>
      <c r="Z10" s="362"/>
      <c r="AA10" s="323">
        <v>0</v>
      </c>
      <c r="AB10" s="323">
        <v>0</v>
      </c>
      <c r="AC10" s="361"/>
      <c r="AD10" s="361"/>
      <c r="AE10" s="86"/>
      <c r="AF10" s="323"/>
      <c r="AG10" s="323"/>
      <c r="AH10" s="322"/>
      <c r="AI10" s="322"/>
      <c r="AJ10" s="362"/>
      <c r="AK10" s="323">
        <v>0</v>
      </c>
      <c r="AL10" s="323">
        <v>0</v>
      </c>
      <c r="AM10" s="361">
        <f t="shared" si="2"/>
        <v>0</v>
      </c>
      <c r="AN10" s="361">
        <f t="shared" si="0"/>
        <v>0</v>
      </c>
      <c r="AO10" s="361">
        <f t="shared" si="0"/>
        <v>0</v>
      </c>
      <c r="AP10" s="323">
        <f t="shared" si="1"/>
        <v>0</v>
      </c>
      <c r="AQ10" s="365">
        <f t="shared" si="1"/>
        <v>0</v>
      </c>
    </row>
    <row r="11" spans="1:43" ht="17.25">
      <c r="A11" s="617"/>
      <c r="B11" s="364" t="s">
        <v>254</v>
      </c>
      <c r="C11" s="364" t="s">
        <v>43</v>
      </c>
      <c r="D11" s="322">
        <v>1899.3</v>
      </c>
      <c r="E11" s="322">
        <v>2480.15</v>
      </c>
      <c r="F11" s="322">
        <v>2091.9299999999998</v>
      </c>
      <c r="G11" s="323">
        <v>30.582319802032345</v>
      </c>
      <c r="H11" s="323">
        <v>-15.65308549886096</v>
      </c>
      <c r="I11" s="322"/>
      <c r="J11" s="322"/>
      <c r="K11" s="362"/>
      <c r="L11" s="323">
        <v>0</v>
      </c>
      <c r="M11" s="323">
        <v>0</v>
      </c>
      <c r="N11" s="138">
        <v>17734.641999999996</v>
      </c>
      <c r="O11" s="138">
        <v>16415.556499999999</v>
      </c>
      <c r="P11" s="138">
        <v>16042.99</v>
      </c>
      <c r="Q11" s="138">
        <v>-7.4379031727846439</v>
      </c>
      <c r="R11" s="366">
        <v>-2.2695940889972235</v>
      </c>
      <c r="S11" s="322">
        <v>4411.25</v>
      </c>
      <c r="T11" s="322">
        <v>4621.72</v>
      </c>
      <c r="U11" s="362">
        <v>3857.96</v>
      </c>
      <c r="V11" s="323">
        <v>4.771209974497026</v>
      </c>
      <c r="W11" s="323">
        <v>-16.52544939979056</v>
      </c>
      <c r="X11" s="322">
        <v>0</v>
      </c>
      <c r="Y11" s="322">
        <v>0</v>
      </c>
      <c r="Z11" s="362"/>
      <c r="AA11" s="323">
        <v>0</v>
      </c>
      <c r="AB11" s="323">
        <v>0</v>
      </c>
      <c r="AC11" s="322">
        <v>900</v>
      </c>
      <c r="AD11" s="322">
        <v>936</v>
      </c>
      <c r="AE11" s="362">
        <v>720</v>
      </c>
      <c r="AF11" s="323">
        <v>4</v>
      </c>
      <c r="AG11" s="323">
        <v>-23.076923076923066</v>
      </c>
      <c r="AH11" s="322"/>
      <c r="AI11" s="322"/>
      <c r="AJ11" s="362"/>
      <c r="AK11" s="323">
        <v>0</v>
      </c>
      <c r="AL11" s="323">
        <v>0</v>
      </c>
      <c r="AM11" s="361">
        <f t="shared" si="2"/>
        <v>24945.191999999995</v>
      </c>
      <c r="AN11" s="361">
        <f t="shared" si="0"/>
        <v>24453.426500000001</v>
      </c>
      <c r="AO11" s="361">
        <f t="shared" si="0"/>
        <v>22712.879999999997</v>
      </c>
      <c r="AP11" s="323">
        <f t="shared" si="1"/>
        <v>-1.9713839043611898</v>
      </c>
      <c r="AQ11" s="365">
        <f t="shared" si="1"/>
        <v>-7.1178020798026154</v>
      </c>
    </row>
    <row r="12" spans="1:43" ht="17.25">
      <c r="A12" s="617">
        <v>3</v>
      </c>
      <c r="B12" s="367" t="s">
        <v>255</v>
      </c>
      <c r="C12" s="368"/>
      <c r="D12" s="322">
        <v>0</v>
      </c>
      <c r="E12" s="322">
        <v>0</v>
      </c>
      <c r="F12" s="322">
        <v>0</v>
      </c>
      <c r="G12" s="323">
        <v>0</v>
      </c>
      <c r="H12" s="323">
        <v>0</v>
      </c>
      <c r="I12" s="322"/>
      <c r="J12" s="322"/>
      <c r="K12" s="362"/>
      <c r="L12" s="323">
        <v>0</v>
      </c>
      <c r="M12" s="323">
        <v>0</v>
      </c>
      <c r="N12" s="138">
        <v>0</v>
      </c>
      <c r="O12" s="138">
        <v>0</v>
      </c>
      <c r="P12" s="138">
        <v>0</v>
      </c>
      <c r="Q12" s="138">
        <v>0</v>
      </c>
      <c r="R12" s="366">
        <v>0</v>
      </c>
      <c r="S12" s="322"/>
      <c r="T12" s="322"/>
      <c r="U12" s="362"/>
      <c r="V12" s="323">
        <v>0</v>
      </c>
      <c r="W12" s="323">
        <v>0</v>
      </c>
      <c r="X12" s="322">
        <v>0</v>
      </c>
      <c r="Y12" s="322">
        <v>0</v>
      </c>
      <c r="Z12" s="362"/>
      <c r="AA12" s="323">
        <v>0</v>
      </c>
      <c r="AB12" s="323">
        <v>0</v>
      </c>
      <c r="AC12" s="322"/>
      <c r="AD12" s="322"/>
      <c r="AE12" s="362"/>
      <c r="AF12" s="323">
        <v>0</v>
      </c>
      <c r="AG12" s="323">
        <v>0</v>
      </c>
      <c r="AH12" s="322"/>
      <c r="AI12" s="322"/>
      <c r="AJ12" s="362"/>
      <c r="AK12" s="323">
        <v>0</v>
      </c>
      <c r="AL12" s="323">
        <v>0</v>
      </c>
      <c r="AM12" s="361">
        <f t="shared" si="2"/>
        <v>0</v>
      </c>
      <c r="AN12" s="361">
        <f t="shared" si="0"/>
        <v>0</v>
      </c>
      <c r="AO12" s="361">
        <f t="shared" si="0"/>
        <v>0</v>
      </c>
      <c r="AP12" s="323">
        <f t="shared" si="1"/>
        <v>0</v>
      </c>
      <c r="AQ12" s="365">
        <f t="shared" si="1"/>
        <v>0</v>
      </c>
    </row>
    <row r="13" spans="1:43" ht="17.25">
      <c r="A13" s="617"/>
      <c r="B13" s="369" t="s">
        <v>256</v>
      </c>
      <c r="C13" s="370" t="s">
        <v>257</v>
      </c>
      <c r="D13" s="322">
        <v>682.93</v>
      </c>
      <c r="E13" s="322">
        <v>651.86</v>
      </c>
      <c r="F13" s="322">
        <v>423</v>
      </c>
      <c r="G13" s="323">
        <v>-4.5495145915393778</v>
      </c>
      <c r="H13" s="323">
        <v>-35.108765685883469</v>
      </c>
      <c r="I13" s="322">
        <v>1885</v>
      </c>
      <c r="J13" s="322">
        <v>1111</v>
      </c>
      <c r="K13" s="362">
        <v>1111</v>
      </c>
      <c r="L13" s="323">
        <v>-41.061007957559681</v>
      </c>
      <c r="M13" s="323">
        <v>0</v>
      </c>
      <c r="N13" s="138">
        <v>0</v>
      </c>
      <c r="O13" s="138">
        <v>0</v>
      </c>
      <c r="P13" s="138">
        <v>0</v>
      </c>
      <c r="Q13" s="138">
        <v>0</v>
      </c>
      <c r="R13" s="366">
        <v>0</v>
      </c>
      <c r="S13" s="322"/>
      <c r="T13" s="322"/>
      <c r="U13" s="362"/>
      <c r="V13" s="323">
        <v>0</v>
      </c>
      <c r="W13" s="323">
        <v>0</v>
      </c>
      <c r="X13" s="322">
        <v>470.26</v>
      </c>
      <c r="Y13" s="322">
        <v>2221.0500000000002</v>
      </c>
      <c r="Z13" s="362">
        <v>2517.4499999999998</v>
      </c>
      <c r="AA13" s="323">
        <v>372.30255603283291</v>
      </c>
      <c r="AB13" s="323">
        <v>13.345039508340633</v>
      </c>
      <c r="AC13" s="322">
        <v>25</v>
      </c>
      <c r="AD13" s="322">
        <v>13</v>
      </c>
      <c r="AE13" s="362">
        <v>18</v>
      </c>
      <c r="AF13" s="323">
        <v>-48</v>
      </c>
      <c r="AG13" s="323">
        <v>38.461538461538453</v>
      </c>
      <c r="AH13" s="322">
        <v>1968.14</v>
      </c>
      <c r="AI13" s="322">
        <v>1547.5</v>
      </c>
      <c r="AJ13" s="362">
        <v>1817.7650000000001</v>
      </c>
      <c r="AK13" s="323">
        <v>-21.372463341022495</v>
      </c>
      <c r="AL13" s="323">
        <v>17.464620355411967</v>
      </c>
      <c r="AM13" s="361">
        <f t="shared" si="2"/>
        <v>5031.33</v>
      </c>
      <c r="AN13" s="361">
        <f t="shared" si="0"/>
        <v>5544.41</v>
      </c>
      <c r="AO13" s="361">
        <f t="shared" si="0"/>
        <v>5887.2150000000001</v>
      </c>
      <c r="AP13" s="323">
        <f t="shared" si="1"/>
        <v>10.197701204254145</v>
      </c>
      <c r="AQ13" s="365">
        <f t="shared" si="1"/>
        <v>6.1828941221879319</v>
      </c>
    </row>
    <row r="14" spans="1:43" ht="17.25">
      <c r="A14" s="617"/>
      <c r="B14" s="369" t="s">
        <v>258</v>
      </c>
      <c r="C14" s="370" t="s">
        <v>257</v>
      </c>
      <c r="D14" s="322">
        <v>0</v>
      </c>
      <c r="E14" s="322">
        <v>0</v>
      </c>
      <c r="F14" s="322">
        <v>0</v>
      </c>
      <c r="G14" s="323">
        <v>0</v>
      </c>
      <c r="H14" s="323">
        <v>0</v>
      </c>
      <c r="I14" s="322">
        <v>2400</v>
      </c>
      <c r="J14" s="322">
        <v>2109</v>
      </c>
      <c r="K14" s="362">
        <v>2109</v>
      </c>
      <c r="L14" s="323">
        <v>-12.125</v>
      </c>
      <c r="M14" s="323">
        <v>0</v>
      </c>
      <c r="N14" s="138">
        <v>0</v>
      </c>
      <c r="O14" s="138">
        <v>0</v>
      </c>
      <c r="P14" s="138">
        <v>0</v>
      </c>
      <c r="Q14" s="138">
        <v>0</v>
      </c>
      <c r="R14" s="366">
        <v>0</v>
      </c>
      <c r="S14" s="322"/>
      <c r="T14" s="322"/>
      <c r="U14" s="362"/>
      <c r="V14" s="323">
        <v>0</v>
      </c>
      <c r="W14" s="323">
        <v>0</v>
      </c>
      <c r="X14" s="322">
        <v>23335.75</v>
      </c>
      <c r="Y14" s="322">
        <v>26059.01</v>
      </c>
      <c r="Z14" s="362">
        <v>26259.82</v>
      </c>
      <c r="AA14" s="323">
        <v>11.669905616918228</v>
      </c>
      <c r="AB14" s="323">
        <v>0.77059719459795417</v>
      </c>
      <c r="AC14" s="322">
        <v>9</v>
      </c>
      <c r="AD14" s="322">
        <v>6</v>
      </c>
      <c r="AE14" s="362">
        <v>8</v>
      </c>
      <c r="AF14" s="323">
        <v>-33.333333333333343</v>
      </c>
      <c r="AG14" s="323">
        <v>33.333333333333314</v>
      </c>
      <c r="AH14" s="322">
        <v>1604.13</v>
      </c>
      <c r="AI14" s="322">
        <v>2261.4</v>
      </c>
      <c r="AJ14" s="362">
        <v>2208.5949999999998</v>
      </c>
      <c r="AK14" s="323">
        <v>40.973611864375073</v>
      </c>
      <c r="AL14" s="323">
        <v>-2.3350579287167363</v>
      </c>
      <c r="AM14" s="361">
        <f t="shared" si="2"/>
        <v>27348.880000000001</v>
      </c>
      <c r="AN14" s="361">
        <f t="shared" si="0"/>
        <v>30435.41</v>
      </c>
      <c r="AO14" s="361">
        <f t="shared" si="0"/>
        <v>30585.415000000001</v>
      </c>
      <c r="AP14" s="323">
        <f t="shared" si="1"/>
        <v>11.285763804587233</v>
      </c>
      <c r="AQ14" s="365">
        <f t="shared" si="1"/>
        <v>0.49286341140140166</v>
      </c>
    </row>
    <row r="15" spans="1:43" ht="17.25">
      <c r="A15" s="617"/>
      <c r="B15" s="369" t="s">
        <v>259</v>
      </c>
      <c r="C15" s="370" t="s">
        <v>257</v>
      </c>
      <c r="D15" s="322">
        <v>12000</v>
      </c>
      <c r="E15" s="322">
        <v>11000</v>
      </c>
      <c r="F15" s="322">
        <v>12000</v>
      </c>
      <c r="G15" s="323">
        <v>-8.3333333333333428</v>
      </c>
      <c r="H15" s="323">
        <v>9.0909090909090793</v>
      </c>
      <c r="I15" s="322">
        <v>17327</v>
      </c>
      <c r="J15" s="322">
        <v>25245</v>
      </c>
      <c r="K15" s="362">
        <v>25707</v>
      </c>
      <c r="L15" s="323">
        <v>45.697466381947237</v>
      </c>
      <c r="M15" s="323">
        <v>1.8300653594771177</v>
      </c>
      <c r="N15" s="138">
        <v>25226.77</v>
      </c>
      <c r="O15" s="138">
        <v>18910.669999999998</v>
      </c>
      <c r="P15" s="138">
        <v>19392.37</v>
      </c>
      <c r="Q15" s="138">
        <v>-25.037291734137995</v>
      </c>
      <c r="R15" s="366">
        <v>2.5472392041107099</v>
      </c>
      <c r="S15" s="322"/>
      <c r="T15" s="322"/>
      <c r="U15" s="362"/>
      <c r="V15" s="323">
        <v>0</v>
      </c>
      <c r="W15" s="323">
        <v>0</v>
      </c>
      <c r="X15" s="322">
        <v>14597</v>
      </c>
      <c r="Y15" s="322">
        <v>7479</v>
      </c>
      <c r="Z15" s="362">
        <v>6865</v>
      </c>
      <c r="AA15" s="323">
        <v>-48.763444543399324</v>
      </c>
      <c r="AB15" s="323">
        <v>-8.2096536970183109</v>
      </c>
      <c r="AC15" s="322">
        <v>8</v>
      </c>
      <c r="AD15" s="322">
        <v>3.5</v>
      </c>
      <c r="AE15" s="362">
        <v>5</v>
      </c>
      <c r="AF15" s="323">
        <v>-56.25</v>
      </c>
      <c r="AG15" s="323">
        <v>42.857142857142861</v>
      </c>
      <c r="AH15" s="322"/>
      <c r="AI15" s="322"/>
      <c r="AJ15" s="362"/>
      <c r="AK15" s="323">
        <v>0</v>
      </c>
      <c r="AL15" s="323">
        <v>0</v>
      </c>
      <c r="AM15" s="361">
        <f t="shared" si="2"/>
        <v>69158.77</v>
      </c>
      <c r="AN15" s="361">
        <f t="shared" si="0"/>
        <v>62638.17</v>
      </c>
      <c r="AO15" s="361">
        <f t="shared" si="0"/>
        <v>63969.369999999995</v>
      </c>
      <c r="AP15" s="323">
        <f t="shared" si="1"/>
        <v>-9.4284499276086109</v>
      </c>
      <c r="AQ15" s="365">
        <f t="shared" si="1"/>
        <v>2.1252217298174685</v>
      </c>
    </row>
    <row r="16" spans="1:43" ht="17.25">
      <c r="A16" s="617">
        <v>4</v>
      </c>
      <c r="B16" s="360" t="s">
        <v>260</v>
      </c>
      <c r="C16" s="360"/>
      <c r="D16" s="322">
        <v>0</v>
      </c>
      <c r="E16" s="322">
        <v>0</v>
      </c>
      <c r="F16" s="322">
        <v>0</v>
      </c>
      <c r="G16" s="323">
        <v>0</v>
      </c>
      <c r="H16" s="323">
        <v>0</v>
      </c>
      <c r="I16" s="322"/>
      <c r="J16" s="322"/>
      <c r="K16" s="362"/>
      <c r="L16" s="323">
        <v>0</v>
      </c>
      <c r="M16" s="323">
        <v>0</v>
      </c>
      <c r="N16" s="138">
        <v>0</v>
      </c>
      <c r="O16" s="138">
        <v>0</v>
      </c>
      <c r="P16" s="138">
        <v>0</v>
      </c>
      <c r="Q16" s="138">
        <v>0</v>
      </c>
      <c r="R16" s="366">
        <v>0</v>
      </c>
      <c r="S16" s="322"/>
      <c r="T16" s="322"/>
      <c r="U16" s="362"/>
      <c r="V16" s="323">
        <v>0</v>
      </c>
      <c r="W16" s="323">
        <v>0</v>
      </c>
      <c r="X16" s="322">
        <v>0</v>
      </c>
      <c r="Y16" s="322">
        <v>0</v>
      </c>
      <c r="Z16" s="362"/>
      <c r="AA16" s="323">
        <v>0</v>
      </c>
      <c r="AB16" s="323">
        <v>0</v>
      </c>
      <c r="AC16" s="322"/>
      <c r="AD16" s="322"/>
      <c r="AE16" s="362"/>
      <c r="AF16" s="323">
        <v>0</v>
      </c>
      <c r="AG16" s="323">
        <v>0</v>
      </c>
      <c r="AH16" s="322"/>
      <c r="AI16" s="322"/>
      <c r="AJ16" s="362"/>
      <c r="AK16" s="323">
        <v>0</v>
      </c>
      <c r="AL16" s="323">
        <v>0</v>
      </c>
      <c r="AM16" s="361">
        <f t="shared" si="2"/>
        <v>0</v>
      </c>
      <c r="AN16" s="361">
        <f t="shared" si="0"/>
        <v>0</v>
      </c>
      <c r="AO16" s="361">
        <f t="shared" si="0"/>
        <v>0</v>
      </c>
      <c r="AP16" s="323">
        <f t="shared" si="1"/>
        <v>0</v>
      </c>
      <c r="AQ16" s="365">
        <f t="shared" si="1"/>
        <v>0</v>
      </c>
    </row>
    <row r="17" spans="1:43" ht="17.25">
      <c r="A17" s="617"/>
      <c r="B17" s="364" t="s">
        <v>261</v>
      </c>
      <c r="C17" s="364" t="s">
        <v>45</v>
      </c>
      <c r="D17" s="322">
        <v>3078.6</v>
      </c>
      <c r="E17" s="322">
        <v>3250.55</v>
      </c>
      <c r="F17" s="322">
        <v>3000.5</v>
      </c>
      <c r="G17" s="323">
        <v>5.5853309946079435</v>
      </c>
      <c r="H17" s="323">
        <v>-7.6925443386503929</v>
      </c>
      <c r="I17" s="322"/>
      <c r="J17" s="322"/>
      <c r="K17" s="362"/>
      <c r="L17" s="323">
        <v>0</v>
      </c>
      <c r="M17" s="323">
        <v>0</v>
      </c>
      <c r="N17" s="138">
        <v>425.815</v>
      </c>
      <c r="O17" s="138">
        <v>449.21</v>
      </c>
      <c r="P17" s="138">
        <v>94.3</v>
      </c>
      <c r="Q17" s="138">
        <v>5.4941700034052445</v>
      </c>
      <c r="R17" s="366">
        <v>-79.007591104383252</v>
      </c>
      <c r="S17" s="322">
        <v>3744.35</v>
      </c>
      <c r="T17" s="322">
        <v>3550.68</v>
      </c>
      <c r="U17" s="362">
        <v>3790.7</v>
      </c>
      <c r="V17" s="323">
        <v>-5.1723263049661483</v>
      </c>
      <c r="W17" s="323">
        <v>6.7598319195196268</v>
      </c>
      <c r="X17" s="322">
        <v>0</v>
      </c>
      <c r="Y17" s="322">
        <v>0</v>
      </c>
      <c r="Z17" s="362"/>
      <c r="AA17" s="323">
        <v>0</v>
      </c>
      <c r="AB17" s="323">
        <v>0</v>
      </c>
      <c r="AC17" s="322"/>
      <c r="AD17" s="322"/>
      <c r="AE17" s="362"/>
      <c r="AF17" s="323">
        <v>0</v>
      </c>
      <c r="AG17" s="323">
        <v>0</v>
      </c>
      <c r="AH17" s="322"/>
      <c r="AI17" s="322"/>
      <c r="AJ17" s="362"/>
      <c r="AK17" s="323">
        <v>0</v>
      </c>
      <c r="AL17" s="323">
        <v>0</v>
      </c>
      <c r="AM17" s="361">
        <f t="shared" si="2"/>
        <v>7248.7649999999994</v>
      </c>
      <c r="AN17" s="361">
        <f t="shared" si="0"/>
        <v>7250.4400000000005</v>
      </c>
      <c r="AO17" s="361">
        <f t="shared" si="0"/>
        <v>6885.5</v>
      </c>
      <c r="AP17" s="323">
        <f t="shared" si="1"/>
        <v>2.3107384499311934E-2</v>
      </c>
      <c r="AQ17" s="365">
        <f t="shared" si="1"/>
        <v>-5.0333497001561369</v>
      </c>
    </row>
    <row r="18" spans="1:43" ht="17.25">
      <c r="A18" s="617"/>
      <c r="B18" s="364" t="s">
        <v>262</v>
      </c>
      <c r="C18" s="364" t="s">
        <v>45</v>
      </c>
      <c r="D18" s="322">
        <v>0</v>
      </c>
      <c r="E18" s="322">
        <v>0</v>
      </c>
      <c r="F18" s="322">
        <v>0</v>
      </c>
      <c r="G18" s="323">
        <v>0</v>
      </c>
      <c r="H18" s="323">
        <v>0</v>
      </c>
      <c r="I18" s="322"/>
      <c r="J18" s="322"/>
      <c r="K18" s="362"/>
      <c r="L18" s="323">
        <v>0</v>
      </c>
      <c r="M18" s="323">
        <v>0</v>
      </c>
      <c r="N18" s="138">
        <v>0</v>
      </c>
      <c r="O18" s="138"/>
      <c r="P18" s="138">
        <v>0</v>
      </c>
      <c r="Q18" s="138">
        <v>0</v>
      </c>
      <c r="R18" s="366">
        <v>0</v>
      </c>
      <c r="S18" s="322"/>
      <c r="T18" s="322"/>
      <c r="U18" s="362"/>
      <c r="V18" s="323">
        <v>0</v>
      </c>
      <c r="W18" s="323">
        <v>0</v>
      </c>
      <c r="X18" s="322">
        <v>0</v>
      </c>
      <c r="Y18" s="322">
        <v>0</v>
      </c>
      <c r="Z18" s="362"/>
      <c r="AA18" s="323">
        <v>0</v>
      </c>
      <c r="AB18" s="323">
        <v>0</v>
      </c>
      <c r="AC18" s="322"/>
      <c r="AD18" s="322"/>
      <c r="AE18" s="362"/>
      <c r="AF18" s="323">
        <v>0</v>
      </c>
      <c r="AG18" s="323">
        <v>0</v>
      </c>
      <c r="AH18" s="322"/>
      <c r="AI18" s="322"/>
      <c r="AJ18" s="362"/>
      <c r="AK18" s="323">
        <v>0</v>
      </c>
      <c r="AL18" s="323">
        <v>0</v>
      </c>
      <c r="AM18" s="361">
        <f t="shared" si="2"/>
        <v>0</v>
      </c>
      <c r="AN18" s="361">
        <f t="shared" si="0"/>
        <v>0</v>
      </c>
      <c r="AO18" s="361">
        <f t="shared" si="0"/>
        <v>0</v>
      </c>
      <c r="AP18" s="323">
        <f t="shared" si="1"/>
        <v>0</v>
      </c>
      <c r="AQ18" s="365">
        <f t="shared" si="1"/>
        <v>0</v>
      </c>
    </row>
    <row r="19" spans="1:43" ht="17.25">
      <c r="A19" s="617"/>
      <c r="B19" s="364" t="s">
        <v>263</v>
      </c>
      <c r="C19" s="364" t="s">
        <v>45</v>
      </c>
      <c r="D19" s="322">
        <v>4040.9</v>
      </c>
      <c r="E19" s="322">
        <v>2992.3</v>
      </c>
      <c r="F19" s="322">
        <v>2241.1</v>
      </c>
      <c r="G19" s="323">
        <v>-25.949664678660696</v>
      </c>
      <c r="H19" s="323">
        <v>-25.104434715770481</v>
      </c>
      <c r="I19" s="322">
        <v>15088.65</v>
      </c>
      <c r="J19" s="322">
        <v>17252.95</v>
      </c>
      <c r="K19" s="322">
        <v>68796.100000000006</v>
      </c>
      <c r="L19" s="323">
        <v>14.343894251639483</v>
      </c>
      <c r="M19" s="323">
        <v>298.74977902329749</v>
      </c>
      <c r="N19" s="138">
        <v>0</v>
      </c>
      <c r="O19" s="138"/>
      <c r="P19" s="138">
        <v>0</v>
      </c>
      <c r="Q19" s="138">
        <v>0</v>
      </c>
      <c r="R19" s="366">
        <v>0</v>
      </c>
      <c r="S19" s="322"/>
      <c r="T19" s="322"/>
      <c r="U19" s="362"/>
      <c r="V19" s="323">
        <v>0</v>
      </c>
      <c r="W19" s="323">
        <v>0</v>
      </c>
      <c r="X19" s="322">
        <v>0</v>
      </c>
      <c r="Y19" s="322">
        <v>0</v>
      </c>
      <c r="Z19" s="362"/>
      <c r="AA19" s="323">
        <v>0</v>
      </c>
      <c r="AB19" s="323">
        <v>0</v>
      </c>
      <c r="AC19" s="322"/>
      <c r="AD19" s="322"/>
      <c r="AE19" s="362"/>
      <c r="AF19" s="323">
        <v>0</v>
      </c>
      <c r="AG19" s="323">
        <v>0</v>
      </c>
      <c r="AH19" s="322">
        <v>16985.400000000001</v>
      </c>
      <c r="AI19" s="322">
        <v>15738.5</v>
      </c>
      <c r="AJ19" s="362">
        <v>6277.5</v>
      </c>
      <c r="AK19" s="323">
        <v>-7.34101051491281</v>
      </c>
      <c r="AL19" s="323">
        <v>-60.113733837405086</v>
      </c>
      <c r="AM19" s="361">
        <f t="shared" si="2"/>
        <v>36114.949999999997</v>
      </c>
      <c r="AN19" s="361">
        <f t="shared" si="0"/>
        <v>35983.75</v>
      </c>
      <c r="AO19" s="361">
        <f t="shared" si="0"/>
        <v>77314.700000000012</v>
      </c>
      <c r="AP19" s="323">
        <f t="shared" si="1"/>
        <v>-0.36328445699079737</v>
      </c>
      <c r="AQ19" s="365">
        <f t="shared" si="1"/>
        <v>114.860040990725</v>
      </c>
    </row>
    <row r="20" spans="1:43" ht="17.25">
      <c r="A20" s="617"/>
      <c r="B20" s="364" t="s">
        <v>264</v>
      </c>
      <c r="C20" s="364" t="s">
        <v>45</v>
      </c>
      <c r="D20" s="322">
        <v>0</v>
      </c>
      <c r="E20" s="322">
        <v>0</v>
      </c>
      <c r="F20" s="322">
        <v>0</v>
      </c>
      <c r="G20" s="323">
        <v>0</v>
      </c>
      <c r="H20" s="323">
        <v>0</v>
      </c>
      <c r="I20" s="322"/>
      <c r="J20" s="322"/>
      <c r="K20" s="362"/>
      <c r="L20" s="323">
        <v>0</v>
      </c>
      <c r="M20" s="323">
        <v>0</v>
      </c>
      <c r="N20" s="138">
        <v>0</v>
      </c>
      <c r="O20" s="138"/>
      <c r="P20" s="138">
        <v>0</v>
      </c>
      <c r="Q20" s="138">
        <v>0</v>
      </c>
      <c r="R20" s="366">
        <v>0</v>
      </c>
      <c r="S20" s="322">
        <v>2265</v>
      </c>
      <c r="T20" s="322">
        <v>2005.65</v>
      </c>
      <c r="U20" s="362">
        <v>2038</v>
      </c>
      <c r="V20" s="323">
        <v>-11.450331125827802</v>
      </c>
      <c r="W20" s="323">
        <v>1.6129434347967049</v>
      </c>
      <c r="X20" s="322">
        <v>0</v>
      </c>
      <c r="Y20" s="322">
        <v>0</v>
      </c>
      <c r="Z20" s="362"/>
      <c r="AA20" s="323">
        <v>0</v>
      </c>
      <c r="AB20" s="323">
        <v>0</v>
      </c>
      <c r="AC20" s="322"/>
      <c r="AD20" s="322"/>
      <c r="AE20" s="362"/>
      <c r="AF20" s="323">
        <v>0</v>
      </c>
      <c r="AG20" s="323">
        <v>0</v>
      </c>
      <c r="AH20" s="322">
        <v>0</v>
      </c>
      <c r="AI20" s="322">
        <v>0</v>
      </c>
      <c r="AJ20" s="362"/>
      <c r="AK20" s="323">
        <v>0</v>
      </c>
      <c r="AL20" s="323">
        <v>0</v>
      </c>
      <c r="AM20" s="361">
        <f t="shared" si="2"/>
        <v>2265</v>
      </c>
      <c r="AN20" s="361">
        <f t="shared" si="0"/>
        <v>2005.65</v>
      </c>
      <c r="AO20" s="361">
        <f t="shared" si="0"/>
        <v>2038</v>
      </c>
      <c r="AP20" s="323">
        <f t="shared" si="1"/>
        <v>-11.450331125827802</v>
      </c>
      <c r="AQ20" s="365">
        <f t="shared" si="1"/>
        <v>1.6129434347967049</v>
      </c>
    </row>
    <row r="21" spans="1:43" ht="17.25">
      <c r="A21" s="617"/>
      <c r="B21" s="364" t="s">
        <v>265</v>
      </c>
      <c r="C21" s="364" t="s">
        <v>45</v>
      </c>
      <c r="D21" s="322">
        <v>11134</v>
      </c>
      <c r="E21" s="322">
        <v>12988</v>
      </c>
      <c r="F21" s="322">
        <v>14910</v>
      </c>
      <c r="G21" s="323">
        <v>16.651697503143524</v>
      </c>
      <c r="H21" s="323">
        <v>14.798275331074834</v>
      </c>
      <c r="I21" s="322"/>
      <c r="J21" s="322"/>
      <c r="K21" s="362"/>
      <c r="L21" s="323">
        <v>0</v>
      </c>
      <c r="M21" s="323">
        <v>0</v>
      </c>
      <c r="N21" s="138">
        <v>13835.395</v>
      </c>
      <c r="O21" s="138">
        <v>13052.964</v>
      </c>
      <c r="P21" s="138">
        <v>13052.96</v>
      </c>
      <c r="Q21" s="138">
        <v>-5.6552848689900088</v>
      </c>
      <c r="R21" s="366">
        <v>-3.0644380856870157E-5</v>
      </c>
      <c r="S21" s="322">
        <v>1980.19</v>
      </c>
      <c r="T21" s="322">
        <v>2875.69</v>
      </c>
      <c r="U21" s="362">
        <v>3114.3</v>
      </c>
      <c r="V21" s="323">
        <v>45.22293315287925</v>
      </c>
      <c r="W21" s="323">
        <v>8.2974868640222041</v>
      </c>
      <c r="X21" s="322">
        <v>3700</v>
      </c>
      <c r="Y21" s="322">
        <v>3533</v>
      </c>
      <c r="Z21" s="362">
        <v>4498</v>
      </c>
      <c r="AA21" s="323">
        <v>-4.5135135135135158</v>
      </c>
      <c r="AB21" s="323">
        <v>27.313897537503522</v>
      </c>
      <c r="AC21" s="322">
        <v>4</v>
      </c>
      <c r="AD21" s="322">
        <v>4</v>
      </c>
      <c r="AE21" s="362">
        <v>5</v>
      </c>
      <c r="AF21" s="323">
        <v>0</v>
      </c>
      <c r="AG21" s="323">
        <v>25</v>
      </c>
      <c r="AH21" s="322">
        <v>0</v>
      </c>
      <c r="AI21" s="322">
        <v>0</v>
      </c>
      <c r="AJ21" s="362"/>
      <c r="AK21" s="323">
        <v>0</v>
      </c>
      <c r="AL21" s="323">
        <v>0</v>
      </c>
      <c r="AM21" s="361">
        <f t="shared" si="2"/>
        <v>30653.584999999999</v>
      </c>
      <c r="AN21" s="361">
        <f t="shared" si="0"/>
        <v>32453.653999999999</v>
      </c>
      <c r="AO21" s="361">
        <f t="shared" si="0"/>
        <v>35580.259999999995</v>
      </c>
      <c r="AP21" s="323">
        <f t="shared" si="1"/>
        <v>5.8722951980983567</v>
      </c>
      <c r="AQ21" s="365">
        <f t="shared" si="1"/>
        <v>9.6340646264361851</v>
      </c>
    </row>
    <row r="22" spans="1:43" ht="17.25">
      <c r="A22" s="617"/>
      <c r="B22" s="364" t="s">
        <v>266</v>
      </c>
      <c r="C22" s="364" t="s">
        <v>45</v>
      </c>
      <c r="D22" s="322">
        <v>2990.5</v>
      </c>
      <c r="E22" s="322">
        <v>3222</v>
      </c>
      <c r="F22" s="322">
        <v>2353.15</v>
      </c>
      <c r="G22" s="323">
        <v>7.7411804046146244</v>
      </c>
      <c r="H22" s="323">
        <v>-26.966170080695221</v>
      </c>
      <c r="I22" s="322"/>
      <c r="J22" s="322"/>
      <c r="K22" s="362"/>
      <c r="L22" s="323">
        <v>0</v>
      </c>
      <c r="M22" s="323">
        <v>0</v>
      </c>
      <c r="N22" s="138"/>
      <c r="O22" s="138"/>
      <c r="P22" s="138"/>
      <c r="Q22" s="323"/>
      <c r="R22" s="323"/>
      <c r="S22" s="322"/>
      <c r="T22" s="322"/>
      <c r="U22" s="362"/>
      <c r="V22" s="323">
        <v>0</v>
      </c>
      <c r="W22" s="323">
        <v>0</v>
      </c>
      <c r="X22" s="362"/>
      <c r="Y22" s="362"/>
      <c r="Z22" s="362"/>
      <c r="AA22" s="323">
        <v>0</v>
      </c>
      <c r="AB22" s="323">
        <v>0</v>
      </c>
      <c r="AC22" s="322"/>
      <c r="AD22" s="322"/>
      <c r="AE22" s="362"/>
      <c r="AF22" s="323">
        <v>0</v>
      </c>
      <c r="AG22" s="323">
        <v>0</v>
      </c>
      <c r="AH22" s="322">
        <v>0</v>
      </c>
      <c r="AI22" s="322">
        <v>0</v>
      </c>
      <c r="AJ22" s="362"/>
      <c r="AK22" s="323">
        <v>0</v>
      </c>
      <c r="AL22" s="323">
        <v>0</v>
      </c>
      <c r="AM22" s="361">
        <f t="shared" si="2"/>
        <v>2990.5</v>
      </c>
      <c r="AN22" s="361">
        <f t="shared" si="0"/>
        <v>3222</v>
      </c>
      <c r="AO22" s="361">
        <f t="shared" si="0"/>
        <v>2353.15</v>
      </c>
      <c r="AP22" s="323">
        <f t="shared" si="1"/>
        <v>7.7411804046146244</v>
      </c>
      <c r="AQ22" s="365">
        <f t="shared" si="1"/>
        <v>-26.966170080695221</v>
      </c>
    </row>
    <row r="23" spans="1:43" ht="17.25">
      <c r="A23" s="617"/>
      <c r="B23" s="364" t="s">
        <v>267</v>
      </c>
      <c r="C23" s="364" t="s">
        <v>45</v>
      </c>
      <c r="D23" s="322"/>
      <c r="E23" s="322"/>
      <c r="F23" s="322"/>
      <c r="G23" s="323"/>
      <c r="H23" s="323"/>
      <c r="I23" s="322"/>
      <c r="J23" s="322"/>
      <c r="K23" s="362"/>
      <c r="L23" s="323">
        <v>0</v>
      </c>
      <c r="M23" s="323">
        <v>0</v>
      </c>
      <c r="N23" s="138"/>
      <c r="O23" s="138"/>
      <c r="P23" s="138"/>
      <c r="Q23" s="323"/>
      <c r="R23" s="323"/>
      <c r="S23" s="322"/>
      <c r="T23" s="322"/>
      <c r="U23" s="362"/>
      <c r="V23" s="323">
        <v>0</v>
      </c>
      <c r="W23" s="323">
        <v>0</v>
      </c>
      <c r="X23" s="322"/>
      <c r="Y23" s="322"/>
      <c r="Z23" s="362"/>
      <c r="AA23" s="323">
        <v>0</v>
      </c>
      <c r="AB23" s="323">
        <v>0</v>
      </c>
      <c r="AC23" s="322"/>
      <c r="AD23" s="322"/>
      <c r="AE23" s="362"/>
      <c r="AF23" s="323">
        <v>0</v>
      </c>
      <c r="AG23" s="323">
        <v>0</v>
      </c>
      <c r="AH23" s="322">
        <v>0</v>
      </c>
      <c r="AI23" s="322">
        <v>0</v>
      </c>
      <c r="AJ23" s="362"/>
      <c r="AK23" s="323">
        <v>0</v>
      </c>
      <c r="AL23" s="323">
        <v>0</v>
      </c>
      <c r="AM23" s="361">
        <f t="shared" si="2"/>
        <v>0</v>
      </c>
      <c r="AN23" s="361">
        <f t="shared" si="2"/>
        <v>0</v>
      </c>
      <c r="AO23" s="361">
        <f t="shared" si="2"/>
        <v>0</v>
      </c>
      <c r="AP23" s="323">
        <f t="shared" ref="AP23:AQ86" si="3">IFERROR(AN23/AM23*100-100,0)</f>
        <v>0</v>
      </c>
      <c r="AQ23" s="365">
        <f t="shared" si="3"/>
        <v>0</v>
      </c>
    </row>
    <row r="24" spans="1:43" ht="17.25">
      <c r="A24" s="617">
        <v>5</v>
      </c>
      <c r="B24" s="360" t="s">
        <v>268</v>
      </c>
      <c r="C24" s="368"/>
      <c r="D24" s="322">
        <v>0</v>
      </c>
      <c r="E24" s="322">
        <v>0</v>
      </c>
      <c r="F24" s="322">
        <v>0</v>
      </c>
      <c r="G24" s="323">
        <v>0</v>
      </c>
      <c r="H24" s="323">
        <v>0</v>
      </c>
      <c r="I24" s="322"/>
      <c r="J24" s="322"/>
      <c r="K24" s="362"/>
      <c r="L24" s="323">
        <v>0</v>
      </c>
      <c r="M24" s="323">
        <v>0</v>
      </c>
      <c r="N24" s="138"/>
      <c r="O24" s="138"/>
      <c r="P24" s="138"/>
      <c r="Q24" s="323"/>
      <c r="R24" s="323"/>
      <c r="S24" s="322"/>
      <c r="T24" s="322"/>
      <c r="U24" s="362"/>
      <c r="V24" s="323">
        <v>0</v>
      </c>
      <c r="W24" s="323">
        <v>0</v>
      </c>
      <c r="X24" s="322"/>
      <c r="Y24" s="322"/>
      <c r="Z24" s="362"/>
      <c r="AA24" s="323">
        <v>0</v>
      </c>
      <c r="AB24" s="323">
        <v>0</v>
      </c>
      <c r="AC24" s="322"/>
      <c r="AD24" s="322"/>
      <c r="AE24" s="362"/>
      <c r="AF24" s="323">
        <v>0</v>
      </c>
      <c r="AG24" s="323">
        <v>0</v>
      </c>
      <c r="AH24" s="322">
        <v>0</v>
      </c>
      <c r="AI24" s="322">
        <v>0</v>
      </c>
      <c r="AJ24" s="362"/>
      <c r="AK24" s="323">
        <v>0</v>
      </c>
      <c r="AL24" s="323">
        <v>0</v>
      </c>
      <c r="AM24" s="361">
        <f t="shared" si="2"/>
        <v>0</v>
      </c>
      <c r="AN24" s="361">
        <f t="shared" si="2"/>
        <v>0</v>
      </c>
      <c r="AO24" s="361">
        <f t="shared" si="2"/>
        <v>0</v>
      </c>
      <c r="AP24" s="323">
        <f t="shared" si="3"/>
        <v>0</v>
      </c>
      <c r="AQ24" s="365">
        <f t="shared" si="3"/>
        <v>0</v>
      </c>
    </row>
    <row r="25" spans="1:43" ht="17.25">
      <c r="A25" s="617"/>
      <c r="B25" s="364" t="s">
        <v>269</v>
      </c>
      <c r="C25" s="370" t="s">
        <v>43</v>
      </c>
      <c r="D25" s="322">
        <v>0</v>
      </c>
      <c r="E25" s="322">
        <v>0</v>
      </c>
      <c r="F25" s="322">
        <v>0</v>
      </c>
      <c r="G25" s="323">
        <v>0</v>
      </c>
      <c r="H25" s="323">
        <v>0</v>
      </c>
      <c r="I25" s="322">
        <v>9014.8329999999987</v>
      </c>
      <c r="J25" s="322">
        <v>9143.93</v>
      </c>
      <c r="K25" s="362">
        <v>9143.93</v>
      </c>
      <c r="L25" s="323">
        <v>1.4320509320583312</v>
      </c>
      <c r="M25" s="323">
        <v>0</v>
      </c>
      <c r="N25" s="138"/>
      <c r="O25" s="138"/>
      <c r="P25" s="138"/>
      <c r="Q25" s="323"/>
      <c r="R25" s="323"/>
      <c r="S25" s="322"/>
      <c r="T25" s="322"/>
      <c r="U25" s="362"/>
      <c r="V25" s="323">
        <v>0</v>
      </c>
      <c r="W25" s="323">
        <v>0</v>
      </c>
      <c r="X25" s="322">
        <v>6909.87</v>
      </c>
      <c r="Y25" s="322">
        <v>7349.3099999999995</v>
      </c>
      <c r="Z25" s="362">
        <v>8147.8</v>
      </c>
      <c r="AA25" s="323">
        <v>6.3595986610457231</v>
      </c>
      <c r="AB25" s="323">
        <v>10.864829487394061</v>
      </c>
      <c r="AC25" s="322"/>
      <c r="AD25" s="322"/>
      <c r="AE25" s="362"/>
      <c r="AF25" s="323">
        <v>0</v>
      </c>
      <c r="AG25" s="323">
        <v>0</v>
      </c>
      <c r="AH25" s="322">
        <v>0</v>
      </c>
      <c r="AI25" s="322">
        <v>0</v>
      </c>
      <c r="AJ25" s="362"/>
      <c r="AK25" s="323">
        <v>0</v>
      </c>
      <c r="AL25" s="323">
        <v>0</v>
      </c>
      <c r="AM25" s="361">
        <f t="shared" si="2"/>
        <v>15924.702999999998</v>
      </c>
      <c r="AN25" s="361">
        <f t="shared" si="2"/>
        <v>16493.239999999998</v>
      </c>
      <c r="AO25" s="361">
        <f t="shared" si="2"/>
        <v>17291.73</v>
      </c>
      <c r="AP25" s="323">
        <f t="shared" si="3"/>
        <v>3.5701576349649997</v>
      </c>
      <c r="AQ25" s="365">
        <f t="shared" si="3"/>
        <v>4.8413168061581757</v>
      </c>
    </row>
    <row r="26" spans="1:43" ht="17.25">
      <c r="A26" s="617"/>
      <c r="B26" s="364" t="s">
        <v>270</v>
      </c>
      <c r="C26" s="370" t="s">
        <v>43</v>
      </c>
      <c r="D26" s="322">
        <v>0</v>
      </c>
      <c r="E26" s="322">
        <v>0</v>
      </c>
      <c r="F26" s="322">
        <v>0</v>
      </c>
      <c r="G26" s="323">
        <v>0</v>
      </c>
      <c r="H26" s="323">
        <v>0</v>
      </c>
      <c r="I26" s="322"/>
      <c r="J26" s="322"/>
      <c r="K26" s="362"/>
      <c r="L26" s="323">
        <v>0</v>
      </c>
      <c r="M26" s="323">
        <v>0</v>
      </c>
      <c r="N26" s="138">
        <v>68457.51479999999</v>
      </c>
      <c r="O26" s="138">
        <v>89174.02</v>
      </c>
      <c r="P26" s="138">
        <v>105485.8</v>
      </c>
      <c r="Q26" s="323">
        <v>30.261842341960119</v>
      </c>
      <c r="R26" s="323">
        <v>18.292076548752647</v>
      </c>
      <c r="S26" s="322">
        <v>37171.189960000003</v>
      </c>
      <c r="T26" s="322">
        <v>49891.869480000001</v>
      </c>
      <c r="U26" s="362">
        <v>54001.226040000001</v>
      </c>
      <c r="V26" s="323">
        <v>34.221878647653597</v>
      </c>
      <c r="W26" s="323">
        <v>8.2365255157402117</v>
      </c>
      <c r="X26" s="322">
        <v>1777.4</v>
      </c>
      <c r="Y26" s="322">
        <v>1007.57</v>
      </c>
      <c r="Z26" s="362">
        <v>9600</v>
      </c>
      <c r="AA26" s="323">
        <v>-43.312141330032631</v>
      </c>
      <c r="AB26" s="323">
        <v>852.78739938664307</v>
      </c>
      <c r="AC26" s="322"/>
      <c r="AD26" s="322"/>
      <c r="AE26" s="362"/>
      <c r="AF26" s="323">
        <v>0</v>
      </c>
      <c r="AG26" s="323">
        <v>0</v>
      </c>
      <c r="AH26" s="322">
        <v>0</v>
      </c>
      <c r="AI26" s="322">
        <v>0</v>
      </c>
      <c r="AJ26" s="362"/>
      <c r="AK26" s="323">
        <v>0</v>
      </c>
      <c r="AL26" s="323">
        <v>0</v>
      </c>
      <c r="AM26" s="361">
        <f t="shared" si="2"/>
        <v>107406.10475999999</v>
      </c>
      <c r="AN26" s="361">
        <f t="shared" si="2"/>
        <v>140073.45948000002</v>
      </c>
      <c r="AO26" s="361">
        <f t="shared" si="2"/>
        <v>169087.02604</v>
      </c>
      <c r="AP26" s="323">
        <f t="shared" si="3"/>
        <v>30.414802578489883</v>
      </c>
      <c r="AQ26" s="365">
        <f t="shared" si="3"/>
        <v>20.713107727693838</v>
      </c>
    </row>
    <row r="27" spans="1:43" ht="17.25">
      <c r="A27" s="617"/>
      <c r="B27" s="364" t="s">
        <v>271</v>
      </c>
      <c r="C27" s="370" t="s">
        <v>43</v>
      </c>
      <c r="D27" s="322">
        <v>0</v>
      </c>
      <c r="E27" s="322">
        <v>0</v>
      </c>
      <c r="F27" s="322">
        <v>0</v>
      </c>
      <c r="G27" s="323">
        <v>0</v>
      </c>
      <c r="H27" s="323">
        <v>0</v>
      </c>
      <c r="I27" s="322">
        <v>17831.54</v>
      </c>
      <c r="J27" s="322">
        <v>48727.77</v>
      </c>
      <c r="K27" s="362">
        <v>45624.45</v>
      </c>
      <c r="L27" s="323">
        <v>173.26731174088155</v>
      </c>
      <c r="M27" s="323">
        <v>-6.3686887374488919</v>
      </c>
      <c r="N27" s="138">
        <v>79205.156000000003</v>
      </c>
      <c r="O27" s="138">
        <v>75137.144</v>
      </c>
      <c r="P27" s="138">
        <v>64982.978999999999</v>
      </c>
      <c r="Q27" s="323">
        <v>-5.1360444261987226</v>
      </c>
      <c r="R27" s="323">
        <v>-13.51417482676743</v>
      </c>
      <c r="S27" s="322"/>
      <c r="T27" s="322"/>
      <c r="U27" s="362"/>
      <c r="V27" s="323">
        <v>0</v>
      </c>
      <c r="W27" s="323">
        <v>0</v>
      </c>
      <c r="X27" s="322">
        <v>0</v>
      </c>
      <c r="Y27" s="322">
        <v>0</v>
      </c>
      <c r="Z27" s="362"/>
      <c r="AA27" s="323">
        <v>0</v>
      </c>
      <c r="AB27" s="323">
        <v>0</v>
      </c>
      <c r="AC27" s="322"/>
      <c r="AD27" s="322"/>
      <c r="AE27" s="362"/>
      <c r="AF27" s="323">
        <v>0</v>
      </c>
      <c r="AG27" s="323">
        <v>0</v>
      </c>
      <c r="AH27" s="322">
        <v>0</v>
      </c>
      <c r="AI27" s="322">
        <v>0</v>
      </c>
      <c r="AJ27" s="362"/>
      <c r="AK27" s="323">
        <v>0</v>
      </c>
      <c r="AL27" s="323">
        <v>0</v>
      </c>
      <c r="AM27" s="361">
        <f t="shared" si="2"/>
        <v>97036.695999999996</v>
      </c>
      <c r="AN27" s="361">
        <f t="shared" si="2"/>
        <v>123864.91399999999</v>
      </c>
      <c r="AO27" s="361">
        <f t="shared" si="2"/>
        <v>110607.429</v>
      </c>
      <c r="AP27" s="323">
        <f t="shared" si="3"/>
        <v>27.647497396242755</v>
      </c>
      <c r="AQ27" s="365">
        <f t="shared" si="3"/>
        <v>-10.703180240370557</v>
      </c>
    </row>
    <row r="28" spans="1:43" ht="17.25">
      <c r="A28" s="617">
        <v>6</v>
      </c>
      <c r="B28" s="360" t="s">
        <v>272</v>
      </c>
      <c r="C28" s="364"/>
      <c r="D28" s="322">
        <v>0</v>
      </c>
      <c r="E28" s="322">
        <v>0</v>
      </c>
      <c r="F28" s="322">
        <v>0</v>
      </c>
      <c r="G28" s="323">
        <v>0</v>
      </c>
      <c r="H28" s="323">
        <v>0</v>
      </c>
      <c r="I28" s="322"/>
      <c r="J28" s="322"/>
      <c r="K28" s="362"/>
      <c r="L28" s="323">
        <v>0</v>
      </c>
      <c r="M28" s="323">
        <v>0</v>
      </c>
      <c r="N28" s="138">
        <v>0</v>
      </c>
      <c r="O28" s="138">
        <v>0</v>
      </c>
      <c r="P28" s="138">
        <v>0</v>
      </c>
      <c r="Q28" s="323">
        <v>0</v>
      </c>
      <c r="R28" s="323">
        <v>0</v>
      </c>
      <c r="S28" s="322"/>
      <c r="T28" s="322"/>
      <c r="U28" s="362"/>
      <c r="V28" s="323">
        <v>0</v>
      </c>
      <c r="W28" s="323">
        <v>0</v>
      </c>
      <c r="X28" s="322">
        <v>0</v>
      </c>
      <c r="Y28" s="322">
        <v>0</v>
      </c>
      <c r="Z28" s="362"/>
      <c r="AA28" s="323">
        <v>0</v>
      </c>
      <c r="AB28" s="323">
        <v>0</v>
      </c>
      <c r="AC28" s="322"/>
      <c r="AD28" s="322"/>
      <c r="AE28" s="362"/>
      <c r="AF28" s="323">
        <v>0</v>
      </c>
      <c r="AG28" s="323">
        <v>0</v>
      </c>
      <c r="AH28" s="322">
        <v>0</v>
      </c>
      <c r="AI28" s="322">
        <v>0</v>
      </c>
      <c r="AJ28" s="362"/>
      <c r="AK28" s="323">
        <v>0</v>
      </c>
      <c r="AL28" s="323">
        <v>0</v>
      </c>
      <c r="AM28" s="361">
        <f t="shared" si="2"/>
        <v>0</v>
      </c>
      <c r="AN28" s="361">
        <f t="shared" si="2"/>
        <v>0</v>
      </c>
      <c r="AO28" s="361">
        <f t="shared" si="2"/>
        <v>0</v>
      </c>
      <c r="AP28" s="323">
        <f t="shared" si="3"/>
        <v>0</v>
      </c>
      <c r="AQ28" s="365">
        <f t="shared" si="3"/>
        <v>0</v>
      </c>
    </row>
    <row r="29" spans="1:43" ht="17.25">
      <c r="A29" s="617"/>
      <c r="B29" s="364" t="s">
        <v>273</v>
      </c>
      <c r="C29" s="370" t="s">
        <v>274</v>
      </c>
      <c r="D29" s="322">
        <v>0</v>
      </c>
      <c r="E29" s="322">
        <v>0</v>
      </c>
      <c r="F29" s="322">
        <v>0</v>
      </c>
      <c r="G29" s="323">
        <v>0</v>
      </c>
      <c r="H29" s="323">
        <v>0</v>
      </c>
      <c r="I29" s="322">
        <v>2459.27</v>
      </c>
      <c r="J29" s="322">
        <v>2356.4899999999998</v>
      </c>
      <c r="K29" s="362">
        <v>2263</v>
      </c>
      <c r="L29" s="323">
        <v>-4.179288975996954</v>
      </c>
      <c r="M29" s="323">
        <v>-3.9673412575482985</v>
      </c>
      <c r="N29" s="138">
        <v>454530</v>
      </c>
      <c r="O29" s="138">
        <v>538991.12</v>
      </c>
      <c r="P29" s="138">
        <v>467242.9</v>
      </c>
      <c r="Q29" s="323">
        <v>18.582078190658493</v>
      </c>
      <c r="R29" s="323">
        <v>-13.311577378120802</v>
      </c>
      <c r="S29" s="322">
        <v>1777.9</v>
      </c>
      <c r="T29" s="322">
        <v>1937.07</v>
      </c>
      <c r="U29" s="362">
        <v>1848.57</v>
      </c>
      <c r="V29" s="323">
        <v>8.952697002081095</v>
      </c>
      <c r="W29" s="323">
        <v>-4.568755904536232</v>
      </c>
      <c r="X29" s="322">
        <v>0</v>
      </c>
      <c r="Y29" s="322">
        <v>0</v>
      </c>
      <c r="Z29" s="362"/>
      <c r="AA29" s="323">
        <v>0</v>
      </c>
      <c r="AB29" s="323">
        <v>0</v>
      </c>
      <c r="AC29" s="322"/>
      <c r="AD29" s="322"/>
      <c r="AE29" s="362"/>
      <c r="AF29" s="323">
        <v>0</v>
      </c>
      <c r="AG29" s="323">
        <v>0</v>
      </c>
      <c r="AH29" s="322">
        <v>0</v>
      </c>
      <c r="AI29" s="322">
        <v>0</v>
      </c>
      <c r="AJ29" s="362"/>
      <c r="AK29" s="323">
        <v>0</v>
      </c>
      <c r="AL29" s="323">
        <v>0</v>
      </c>
      <c r="AM29" s="361">
        <f t="shared" si="2"/>
        <v>458767.17000000004</v>
      </c>
      <c r="AN29" s="361">
        <f t="shared" si="2"/>
        <v>543284.67999999993</v>
      </c>
      <c r="AO29" s="361">
        <f t="shared" si="2"/>
        <v>471354.47000000003</v>
      </c>
      <c r="AP29" s="323">
        <f t="shared" si="3"/>
        <v>18.422745899624829</v>
      </c>
      <c r="AQ29" s="365">
        <f t="shared" si="3"/>
        <v>-13.239874535022764</v>
      </c>
    </row>
    <row r="30" spans="1:43" ht="17.25">
      <c r="A30" s="617">
        <v>7</v>
      </c>
      <c r="B30" s="360" t="s">
        <v>275</v>
      </c>
      <c r="C30" s="370"/>
      <c r="D30" s="322">
        <v>0</v>
      </c>
      <c r="E30" s="322">
        <v>0</v>
      </c>
      <c r="F30" s="322">
        <v>0</v>
      </c>
      <c r="G30" s="323">
        <v>0</v>
      </c>
      <c r="H30" s="323">
        <v>0</v>
      </c>
      <c r="I30" s="322"/>
      <c r="J30" s="322"/>
      <c r="K30" s="362"/>
      <c r="L30" s="323">
        <v>0</v>
      </c>
      <c r="M30" s="323">
        <v>0</v>
      </c>
      <c r="N30" s="138">
        <v>0</v>
      </c>
      <c r="O30" s="138"/>
      <c r="P30" s="138">
        <v>0</v>
      </c>
      <c r="Q30" s="323">
        <v>0</v>
      </c>
      <c r="R30" s="323">
        <v>0</v>
      </c>
      <c r="S30" s="322"/>
      <c r="T30" s="322"/>
      <c r="U30" s="362"/>
      <c r="V30" s="323">
        <v>0</v>
      </c>
      <c r="W30" s="323">
        <v>0</v>
      </c>
      <c r="X30" s="322">
        <v>0</v>
      </c>
      <c r="Y30" s="322">
        <v>0</v>
      </c>
      <c r="Z30" s="362"/>
      <c r="AA30" s="323">
        <v>0</v>
      </c>
      <c r="AB30" s="323">
        <v>0</v>
      </c>
      <c r="AC30" s="322"/>
      <c r="AD30" s="322"/>
      <c r="AE30" s="362"/>
      <c r="AF30" s="323">
        <v>0</v>
      </c>
      <c r="AG30" s="323">
        <v>0</v>
      </c>
      <c r="AH30" s="322">
        <v>0</v>
      </c>
      <c r="AI30" s="322">
        <v>0</v>
      </c>
      <c r="AJ30" s="362"/>
      <c r="AK30" s="323">
        <v>0</v>
      </c>
      <c r="AL30" s="323">
        <v>0</v>
      </c>
      <c r="AM30" s="361">
        <f t="shared" si="2"/>
        <v>0</v>
      </c>
      <c r="AN30" s="361">
        <f t="shared" si="2"/>
        <v>0</v>
      </c>
      <c r="AO30" s="361">
        <f t="shared" si="2"/>
        <v>0</v>
      </c>
      <c r="AP30" s="323">
        <f t="shared" si="3"/>
        <v>0</v>
      </c>
      <c r="AQ30" s="365">
        <f t="shared" si="3"/>
        <v>0</v>
      </c>
    </row>
    <row r="31" spans="1:43" ht="17.25">
      <c r="A31" s="617"/>
      <c r="B31" s="364" t="s">
        <v>276</v>
      </c>
      <c r="C31" s="370" t="s">
        <v>45</v>
      </c>
      <c r="D31" s="322">
        <v>15005</v>
      </c>
      <c r="E31" s="322">
        <v>16234</v>
      </c>
      <c r="F31" s="322">
        <v>16611</v>
      </c>
      <c r="G31" s="323">
        <v>8.1906031322892261</v>
      </c>
      <c r="H31" s="323">
        <v>2.3222865590735324</v>
      </c>
      <c r="I31" s="322">
        <v>157</v>
      </c>
      <c r="J31" s="322">
        <v>181</v>
      </c>
      <c r="K31" s="362">
        <v>172</v>
      </c>
      <c r="L31" s="323">
        <v>15.286624203821646</v>
      </c>
      <c r="M31" s="323">
        <v>-4.9723756906077341</v>
      </c>
      <c r="N31" s="138">
        <v>0</v>
      </c>
      <c r="O31" s="138"/>
      <c r="P31" s="138">
        <v>0</v>
      </c>
      <c r="Q31" s="323">
        <v>0</v>
      </c>
      <c r="R31" s="323">
        <v>0</v>
      </c>
      <c r="S31" s="322"/>
      <c r="T31" s="322"/>
      <c r="U31" s="362"/>
      <c r="V31" s="323">
        <v>0</v>
      </c>
      <c r="W31" s="323">
        <v>0</v>
      </c>
      <c r="X31" s="322">
        <v>0</v>
      </c>
      <c r="Y31" s="322">
        <v>0</v>
      </c>
      <c r="Z31" s="362"/>
      <c r="AA31" s="323">
        <v>0</v>
      </c>
      <c r="AB31" s="323">
        <v>0</v>
      </c>
      <c r="AC31" s="322"/>
      <c r="AD31" s="322"/>
      <c r="AE31" s="362"/>
      <c r="AF31" s="323">
        <v>0</v>
      </c>
      <c r="AG31" s="323">
        <v>0</v>
      </c>
      <c r="AH31" s="322">
        <v>0</v>
      </c>
      <c r="AI31" s="322">
        <v>0</v>
      </c>
      <c r="AJ31" s="362"/>
      <c r="AK31" s="323">
        <v>0</v>
      </c>
      <c r="AL31" s="323">
        <v>0</v>
      </c>
      <c r="AM31" s="361">
        <f t="shared" si="2"/>
        <v>15162</v>
      </c>
      <c r="AN31" s="361">
        <f t="shared" si="2"/>
        <v>16415</v>
      </c>
      <c r="AO31" s="361">
        <f t="shared" si="2"/>
        <v>16783</v>
      </c>
      <c r="AP31" s="323">
        <f t="shared" si="3"/>
        <v>8.2640812557710035</v>
      </c>
      <c r="AQ31" s="365">
        <f t="shared" si="3"/>
        <v>2.2418519646664663</v>
      </c>
    </row>
    <row r="32" spans="1:43" ht="17.25">
      <c r="A32" s="617"/>
      <c r="B32" s="364" t="s">
        <v>277</v>
      </c>
      <c r="C32" s="364" t="s">
        <v>278</v>
      </c>
      <c r="D32" s="322">
        <v>2422</v>
      </c>
      <c r="E32" s="322">
        <v>2601</v>
      </c>
      <c r="F32" s="322">
        <v>2684</v>
      </c>
      <c r="G32" s="323">
        <v>7.3905862923203927</v>
      </c>
      <c r="H32" s="323">
        <v>3.1910803537101202</v>
      </c>
      <c r="I32" s="322">
        <v>2887.123</v>
      </c>
      <c r="J32" s="322">
        <v>3712.73</v>
      </c>
      <c r="K32" s="362">
        <v>1680.71</v>
      </c>
      <c r="L32" s="323">
        <v>28.596183813436426</v>
      </c>
      <c r="M32" s="323">
        <v>-54.731154702873624</v>
      </c>
      <c r="N32" s="138">
        <v>0</v>
      </c>
      <c r="O32" s="138"/>
      <c r="P32" s="138">
        <v>0</v>
      </c>
      <c r="Q32" s="323">
        <v>0</v>
      </c>
      <c r="R32" s="323">
        <v>0</v>
      </c>
      <c r="S32" s="322"/>
      <c r="T32" s="322"/>
      <c r="U32" s="362"/>
      <c r="V32" s="323">
        <v>0</v>
      </c>
      <c r="W32" s="323">
        <v>0</v>
      </c>
      <c r="X32" s="322">
        <v>3022</v>
      </c>
      <c r="Y32" s="322">
        <v>3627</v>
      </c>
      <c r="Z32" s="362">
        <v>4175</v>
      </c>
      <c r="AA32" s="323">
        <v>20.019854401058907</v>
      </c>
      <c r="AB32" s="323">
        <v>15.108905431486079</v>
      </c>
      <c r="AC32" s="322"/>
      <c r="AD32" s="322"/>
      <c r="AE32" s="362"/>
      <c r="AF32" s="323">
        <v>0</v>
      </c>
      <c r="AG32" s="323">
        <v>0</v>
      </c>
      <c r="AH32" s="322">
        <v>0</v>
      </c>
      <c r="AI32" s="322">
        <v>0</v>
      </c>
      <c r="AJ32" s="362"/>
      <c r="AK32" s="323">
        <v>0</v>
      </c>
      <c r="AL32" s="323">
        <v>0</v>
      </c>
      <c r="AM32" s="361">
        <f t="shared" si="2"/>
        <v>8331.1229999999996</v>
      </c>
      <c r="AN32" s="361">
        <f t="shared" si="2"/>
        <v>9940.73</v>
      </c>
      <c r="AO32" s="361">
        <f t="shared" si="2"/>
        <v>8539.7099999999991</v>
      </c>
      <c r="AP32" s="323">
        <f t="shared" si="3"/>
        <v>19.320408545162522</v>
      </c>
      <c r="AQ32" s="365">
        <f t="shared" si="3"/>
        <v>-14.093733558803038</v>
      </c>
    </row>
    <row r="33" spans="1:43" ht="17.25">
      <c r="A33" s="617"/>
      <c r="B33" s="364" t="s">
        <v>279</v>
      </c>
      <c r="C33" s="364" t="s">
        <v>278</v>
      </c>
      <c r="D33" s="322">
        <v>0</v>
      </c>
      <c r="E33" s="322">
        <v>0</v>
      </c>
      <c r="F33" s="322">
        <v>0</v>
      </c>
      <c r="G33" s="323">
        <v>0</v>
      </c>
      <c r="H33" s="323">
        <v>0</v>
      </c>
      <c r="I33" s="322"/>
      <c r="J33" s="322"/>
      <c r="K33" s="362"/>
      <c r="L33" s="323">
        <v>0</v>
      </c>
      <c r="M33" s="323">
        <v>0</v>
      </c>
      <c r="N33" s="138">
        <v>0</v>
      </c>
      <c r="O33" s="138"/>
      <c r="P33" s="138">
        <v>0</v>
      </c>
      <c r="Q33" s="323">
        <v>0</v>
      </c>
      <c r="R33" s="323">
        <v>0</v>
      </c>
      <c r="S33" s="322"/>
      <c r="T33" s="322"/>
      <c r="U33" s="362"/>
      <c r="V33" s="323">
        <v>0</v>
      </c>
      <c r="W33" s="323">
        <v>0</v>
      </c>
      <c r="X33" s="322"/>
      <c r="Y33" s="322"/>
      <c r="Z33" s="362"/>
      <c r="AA33" s="323">
        <v>0</v>
      </c>
      <c r="AB33" s="323">
        <v>0</v>
      </c>
      <c r="AC33" s="322"/>
      <c r="AD33" s="322"/>
      <c r="AE33" s="362"/>
      <c r="AF33" s="323">
        <v>0</v>
      </c>
      <c r="AG33" s="323">
        <v>0</v>
      </c>
      <c r="AH33" s="322">
        <v>0</v>
      </c>
      <c r="AI33" s="322">
        <v>0</v>
      </c>
      <c r="AJ33" s="362"/>
      <c r="AK33" s="323">
        <v>0</v>
      </c>
      <c r="AL33" s="323">
        <v>0</v>
      </c>
      <c r="AM33" s="361">
        <f t="shared" si="2"/>
        <v>0</v>
      </c>
      <c r="AN33" s="361">
        <f t="shared" si="2"/>
        <v>0</v>
      </c>
      <c r="AO33" s="361">
        <f t="shared" si="2"/>
        <v>0</v>
      </c>
      <c r="AP33" s="323">
        <f t="shared" si="3"/>
        <v>0</v>
      </c>
      <c r="AQ33" s="365">
        <f t="shared" si="3"/>
        <v>0</v>
      </c>
    </row>
    <row r="34" spans="1:43" ht="17.25">
      <c r="A34" s="617"/>
      <c r="B34" s="364" t="s">
        <v>280</v>
      </c>
      <c r="C34" s="364" t="s">
        <v>278</v>
      </c>
      <c r="D34" s="322">
        <v>0</v>
      </c>
      <c r="E34" s="322">
        <v>0</v>
      </c>
      <c r="F34" s="322">
        <v>0</v>
      </c>
      <c r="G34" s="323">
        <v>0</v>
      </c>
      <c r="H34" s="323">
        <v>0</v>
      </c>
      <c r="I34" s="322"/>
      <c r="J34" s="322"/>
      <c r="K34" s="362"/>
      <c r="L34" s="323">
        <v>0</v>
      </c>
      <c r="M34" s="323">
        <v>0</v>
      </c>
      <c r="N34" s="138">
        <v>0</v>
      </c>
      <c r="O34" s="138"/>
      <c r="P34" s="138">
        <v>0</v>
      </c>
      <c r="Q34" s="323">
        <v>0</v>
      </c>
      <c r="R34" s="323">
        <v>0</v>
      </c>
      <c r="S34" s="322"/>
      <c r="T34" s="322"/>
      <c r="U34" s="362"/>
      <c r="V34" s="323">
        <v>0</v>
      </c>
      <c r="W34" s="323">
        <v>0</v>
      </c>
      <c r="X34" s="322"/>
      <c r="Y34" s="322"/>
      <c r="Z34" s="362"/>
      <c r="AA34" s="323">
        <v>0</v>
      </c>
      <c r="AB34" s="323">
        <v>0</v>
      </c>
      <c r="AC34" s="322"/>
      <c r="AD34" s="322"/>
      <c r="AE34" s="362"/>
      <c r="AF34" s="323">
        <v>0</v>
      </c>
      <c r="AG34" s="323">
        <v>0</v>
      </c>
      <c r="AH34" s="322">
        <v>0</v>
      </c>
      <c r="AI34" s="322">
        <v>0</v>
      </c>
      <c r="AJ34" s="362"/>
      <c r="AK34" s="323">
        <v>0</v>
      </c>
      <c r="AL34" s="323">
        <v>0</v>
      </c>
      <c r="AM34" s="361">
        <f t="shared" si="2"/>
        <v>0</v>
      </c>
      <c r="AN34" s="361">
        <f t="shared" si="2"/>
        <v>0</v>
      </c>
      <c r="AO34" s="361">
        <f t="shared" si="2"/>
        <v>0</v>
      </c>
      <c r="AP34" s="323">
        <f t="shared" si="3"/>
        <v>0</v>
      </c>
      <c r="AQ34" s="365">
        <f t="shared" si="3"/>
        <v>0</v>
      </c>
    </row>
    <row r="35" spans="1:43" ht="17.25">
      <c r="A35" s="617"/>
      <c r="B35" s="364" t="s">
        <v>281</v>
      </c>
      <c r="C35" s="370" t="s">
        <v>282</v>
      </c>
      <c r="D35" s="322">
        <v>0</v>
      </c>
      <c r="E35" s="322">
        <v>0</v>
      </c>
      <c r="F35" s="322">
        <v>0</v>
      </c>
      <c r="G35" s="323">
        <v>0</v>
      </c>
      <c r="H35" s="323">
        <v>0</v>
      </c>
      <c r="I35" s="322"/>
      <c r="J35" s="322"/>
      <c r="K35" s="362"/>
      <c r="L35" s="323">
        <v>0</v>
      </c>
      <c r="M35" s="323">
        <v>0</v>
      </c>
      <c r="N35" s="138">
        <v>16071</v>
      </c>
      <c r="O35" s="138">
        <v>16432</v>
      </c>
      <c r="P35" s="138">
        <v>16952</v>
      </c>
      <c r="Q35" s="323">
        <v>2.2462821230788421</v>
      </c>
      <c r="R35" s="323">
        <v>3.1645569620253156</v>
      </c>
      <c r="S35" s="322"/>
      <c r="T35" s="322"/>
      <c r="U35" s="362"/>
      <c r="V35" s="323">
        <v>0</v>
      </c>
      <c r="W35" s="323">
        <v>0</v>
      </c>
      <c r="X35" s="322"/>
      <c r="Y35" s="322"/>
      <c r="Z35" s="362"/>
      <c r="AA35" s="323">
        <v>0</v>
      </c>
      <c r="AB35" s="323">
        <v>0</v>
      </c>
      <c r="AC35" s="322"/>
      <c r="AD35" s="322"/>
      <c r="AE35" s="362"/>
      <c r="AF35" s="323">
        <v>0</v>
      </c>
      <c r="AG35" s="323">
        <v>0</v>
      </c>
      <c r="AH35" s="322">
        <v>0</v>
      </c>
      <c r="AI35" s="322">
        <v>0</v>
      </c>
      <c r="AJ35" s="362"/>
      <c r="AK35" s="323">
        <v>0</v>
      </c>
      <c r="AL35" s="323">
        <v>0</v>
      </c>
      <c r="AM35" s="361">
        <f t="shared" si="2"/>
        <v>16071</v>
      </c>
      <c r="AN35" s="361">
        <f t="shared" si="2"/>
        <v>16432</v>
      </c>
      <c r="AO35" s="361">
        <f t="shared" si="2"/>
        <v>16952</v>
      </c>
      <c r="AP35" s="323">
        <f t="shared" si="3"/>
        <v>2.2462821230788421</v>
      </c>
      <c r="AQ35" s="365">
        <f t="shared" si="3"/>
        <v>3.1645569620253156</v>
      </c>
    </row>
    <row r="36" spans="1:43" ht="17.25">
      <c r="A36" s="617"/>
      <c r="B36" s="364" t="s">
        <v>283</v>
      </c>
      <c r="C36" s="370" t="s">
        <v>290</v>
      </c>
      <c r="D36" s="322">
        <v>32.25</v>
      </c>
      <c r="E36" s="322">
        <v>36.5</v>
      </c>
      <c r="F36" s="322">
        <v>65.3</v>
      </c>
      <c r="G36" s="323">
        <v>13.178294573643413</v>
      </c>
      <c r="H36" s="323">
        <v>78.90410958904107</v>
      </c>
      <c r="I36" s="322"/>
      <c r="J36" s="322"/>
      <c r="K36" s="362"/>
      <c r="L36" s="323">
        <v>0</v>
      </c>
      <c r="M36" s="323">
        <v>0</v>
      </c>
      <c r="N36" s="138">
        <v>55099</v>
      </c>
      <c r="O36" s="138">
        <v>70684</v>
      </c>
      <c r="P36" s="138">
        <v>71852</v>
      </c>
      <c r="Q36" s="323">
        <v>28.285449826675631</v>
      </c>
      <c r="R36" s="323">
        <v>1.6524248769169958</v>
      </c>
      <c r="S36" s="322"/>
      <c r="T36" s="322"/>
      <c r="U36" s="362"/>
      <c r="V36" s="323">
        <v>0</v>
      </c>
      <c r="W36" s="323">
        <v>0</v>
      </c>
      <c r="X36" s="322"/>
      <c r="Y36" s="322"/>
      <c r="Z36" s="362"/>
      <c r="AA36" s="323">
        <v>0</v>
      </c>
      <c r="AB36" s="323">
        <v>0</v>
      </c>
      <c r="AC36" s="322"/>
      <c r="AD36" s="322"/>
      <c r="AE36" s="362"/>
      <c r="AF36" s="323">
        <v>0</v>
      </c>
      <c r="AG36" s="323">
        <v>0</v>
      </c>
      <c r="AH36" s="322">
        <v>0</v>
      </c>
      <c r="AI36" s="322">
        <v>0</v>
      </c>
      <c r="AJ36" s="362"/>
      <c r="AK36" s="323">
        <v>0</v>
      </c>
      <c r="AL36" s="323">
        <v>0</v>
      </c>
      <c r="AM36" s="361">
        <f t="shared" si="2"/>
        <v>55131.25</v>
      </c>
      <c r="AN36" s="361">
        <f t="shared" si="2"/>
        <v>70720.5</v>
      </c>
      <c r="AO36" s="361">
        <f t="shared" si="2"/>
        <v>71917.3</v>
      </c>
      <c r="AP36" s="323">
        <f t="shared" si="3"/>
        <v>28.276612628953615</v>
      </c>
      <c r="AQ36" s="365">
        <f t="shared" si="3"/>
        <v>1.6922957275471902</v>
      </c>
    </row>
    <row r="37" spans="1:43" ht="17.25">
      <c r="A37" s="617"/>
      <c r="B37" s="364" t="s">
        <v>350</v>
      </c>
      <c r="C37" s="370" t="s">
        <v>290</v>
      </c>
      <c r="D37" s="322">
        <v>0</v>
      </c>
      <c r="E37" s="322">
        <v>0</v>
      </c>
      <c r="F37" s="322">
        <v>0</v>
      </c>
      <c r="G37" s="323">
        <v>0</v>
      </c>
      <c r="H37" s="323">
        <v>0</v>
      </c>
      <c r="I37" s="322"/>
      <c r="J37" s="322"/>
      <c r="K37" s="362"/>
      <c r="L37" s="323">
        <v>0</v>
      </c>
      <c r="M37" s="323">
        <v>0</v>
      </c>
      <c r="N37" s="138"/>
      <c r="O37" s="138"/>
      <c r="P37" s="138"/>
      <c r="Q37" s="323">
        <v>0</v>
      </c>
      <c r="R37" s="323">
        <v>0</v>
      </c>
      <c r="S37" s="322"/>
      <c r="T37" s="322"/>
      <c r="U37" s="362"/>
      <c r="V37" s="323">
        <v>0</v>
      </c>
      <c r="W37" s="323">
        <v>0</v>
      </c>
      <c r="X37" s="322"/>
      <c r="Y37" s="322"/>
      <c r="Z37" s="362"/>
      <c r="AA37" s="323">
        <v>0</v>
      </c>
      <c r="AB37" s="323">
        <v>0</v>
      </c>
      <c r="AC37" s="322">
        <v>35</v>
      </c>
      <c r="AD37" s="322">
        <v>40</v>
      </c>
      <c r="AE37" s="362">
        <v>45</v>
      </c>
      <c r="AF37" s="323">
        <v>14.285714285714278</v>
      </c>
      <c r="AG37" s="323">
        <v>12.5</v>
      </c>
      <c r="AH37" s="322">
        <v>0</v>
      </c>
      <c r="AI37" s="322">
        <v>0</v>
      </c>
      <c r="AJ37" s="362"/>
      <c r="AK37" s="323">
        <v>0</v>
      </c>
      <c r="AL37" s="323">
        <v>0</v>
      </c>
      <c r="AM37" s="361">
        <f t="shared" si="2"/>
        <v>35</v>
      </c>
      <c r="AN37" s="361">
        <f t="shared" si="2"/>
        <v>40</v>
      </c>
      <c r="AO37" s="361">
        <f t="shared" si="2"/>
        <v>45</v>
      </c>
      <c r="AP37" s="323">
        <f t="shared" si="3"/>
        <v>14.285714285714278</v>
      </c>
      <c r="AQ37" s="365">
        <f t="shared" si="3"/>
        <v>12.5</v>
      </c>
    </row>
    <row r="38" spans="1:43" ht="17.25">
      <c r="A38" s="617">
        <v>8</v>
      </c>
      <c r="B38" s="360" t="s">
        <v>362</v>
      </c>
      <c r="C38" s="370"/>
      <c r="D38" s="322">
        <v>0</v>
      </c>
      <c r="E38" s="322">
        <v>0</v>
      </c>
      <c r="F38" s="322">
        <v>0</v>
      </c>
      <c r="G38" s="323">
        <v>0</v>
      </c>
      <c r="H38" s="323">
        <v>0</v>
      </c>
      <c r="I38" s="322"/>
      <c r="J38" s="322"/>
      <c r="K38" s="362"/>
      <c r="L38" s="323">
        <v>0</v>
      </c>
      <c r="M38" s="323">
        <v>0</v>
      </c>
      <c r="N38" s="138"/>
      <c r="O38" s="138"/>
      <c r="P38" s="138"/>
      <c r="Q38" s="323">
        <v>0</v>
      </c>
      <c r="R38" s="323">
        <v>0</v>
      </c>
      <c r="S38" s="322"/>
      <c r="T38" s="322"/>
      <c r="U38" s="362"/>
      <c r="V38" s="323">
        <v>0</v>
      </c>
      <c r="W38" s="323">
        <v>0</v>
      </c>
      <c r="X38" s="322"/>
      <c r="Y38" s="322"/>
      <c r="Z38" s="362"/>
      <c r="AA38" s="323">
        <v>0</v>
      </c>
      <c r="AB38" s="323">
        <v>0</v>
      </c>
      <c r="AC38" s="322"/>
      <c r="AD38" s="322"/>
      <c r="AE38" s="362"/>
      <c r="AF38" s="323">
        <v>0</v>
      </c>
      <c r="AG38" s="323">
        <v>0</v>
      </c>
      <c r="AH38" s="322">
        <v>0</v>
      </c>
      <c r="AI38" s="322">
        <v>0</v>
      </c>
      <c r="AJ38" s="362"/>
      <c r="AK38" s="323">
        <v>0</v>
      </c>
      <c r="AL38" s="323">
        <v>0</v>
      </c>
      <c r="AM38" s="361">
        <f t="shared" si="2"/>
        <v>0</v>
      </c>
      <c r="AN38" s="361">
        <f t="shared" si="2"/>
        <v>0</v>
      </c>
      <c r="AO38" s="361">
        <f t="shared" si="2"/>
        <v>0</v>
      </c>
      <c r="AP38" s="323">
        <f t="shared" si="3"/>
        <v>0</v>
      </c>
      <c r="AQ38" s="365">
        <f t="shared" si="3"/>
        <v>0</v>
      </c>
    </row>
    <row r="39" spans="1:43" ht="17.25">
      <c r="A39" s="617"/>
      <c r="B39" s="364" t="s">
        <v>370</v>
      </c>
      <c r="C39" s="370" t="s">
        <v>287</v>
      </c>
      <c r="D39" s="322">
        <v>0</v>
      </c>
      <c r="E39" s="322">
        <v>0</v>
      </c>
      <c r="F39" s="322">
        <v>0</v>
      </c>
      <c r="G39" s="323">
        <v>0</v>
      </c>
      <c r="H39" s="323">
        <v>0</v>
      </c>
      <c r="I39" s="322"/>
      <c r="J39" s="322"/>
      <c r="K39" s="362"/>
      <c r="L39" s="323">
        <v>0</v>
      </c>
      <c r="M39" s="323">
        <v>0</v>
      </c>
      <c r="N39" s="138"/>
      <c r="O39" s="138"/>
      <c r="P39" s="138"/>
      <c r="Q39" s="323">
        <v>0</v>
      </c>
      <c r="R39" s="323">
        <v>0</v>
      </c>
      <c r="S39" s="322"/>
      <c r="T39" s="322"/>
      <c r="U39" s="362"/>
      <c r="V39" s="323">
        <v>0</v>
      </c>
      <c r="W39" s="323">
        <v>0</v>
      </c>
      <c r="X39" s="322"/>
      <c r="Y39" s="322"/>
      <c r="Z39" s="362"/>
      <c r="AA39" s="323">
        <v>0</v>
      </c>
      <c r="AB39" s="323">
        <v>0</v>
      </c>
      <c r="AC39" s="322">
        <v>0.36</v>
      </c>
      <c r="AD39" s="322">
        <v>0.48</v>
      </c>
      <c r="AE39" s="362">
        <v>0.5</v>
      </c>
      <c r="AF39" s="323">
        <v>33.333333333333314</v>
      </c>
      <c r="AG39" s="323">
        <v>4.1666666666666714</v>
      </c>
      <c r="AH39" s="322">
        <v>0</v>
      </c>
      <c r="AI39" s="322">
        <v>0</v>
      </c>
      <c r="AJ39" s="362"/>
      <c r="AK39" s="323">
        <v>0</v>
      </c>
      <c r="AL39" s="323">
        <v>0</v>
      </c>
      <c r="AM39" s="361">
        <f t="shared" si="2"/>
        <v>0.36</v>
      </c>
      <c r="AN39" s="361">
        <f t="shared" si="2"/>
        <v>0.48</v>
      </c>
      <c r="AO39" s="361">
        <f t="shared" si="2"/>
        <v>0.5</v>
      </c>
      <c r="AP39" s="323">
        <f t="shared" si="3"/>
        <v>33.333333333333314</v>
      </c>
      <c r="AQ39" s="365">
        <f t="shared" si="3"/>
        <v>4.1666666666666714</v>
      </c>
    </row>
    <row r="40" spans="1:43" ht="17.25">
      <c r="A40" s="617"/>
      <c r="B40" s="364" t="s">
        <v>288</v>
      </c>
      <c r="C40" s="370" t="s">
        <v>287</v>
      </c>
      <c r="D40" s="322">
        <v>0</v>
      </c>
      <c r="E40" s="322">
        <v>0</v>
      </c>
      <c r="F40" s="322">
        <v>0</v>
      </c>
      <c r="G40" s="323">
        <v>0</v>
      </c>
      <c r="H40" s="323">
        <v>0</v>
      </c>
      <c r="I40" s="322"/>
      <c r="J40" s="322"/>
      <c r="K40" s="362"/>
      <c r="L40" s="323">
        <v>0</v>
      </c>
      <c r="M40" s="323">
        <v>0</v>
      </c>
      <c r="N40" s="138"/>
      <c r="O40" s="138"/>
      <c r="P40" s="138"/>
      <c r="Q40" s="323">
        <v>0</v>
      </c>
      <c r="R40" s="323">
        <v>0</v>
      </c>
      <c r="S40" s="322"/>
      <c r="T40" s="322"/>
      <c r="U40" s="362"/>
      <c r="V40" s="323">
        <v>0</v>
      </c>
      <c r="W40" s="323">
        <v>0</v>
      </c>
      <c r="X40" s="322"/>
      <c r="Y40" s="322"/>
      <c r="Z40" s="362"/>
      <c r="AA40" s="323">
        <v>0</v>
      </c>
      <c r="AB40" s="323">
        <v>0</v>
      </c>
      <c r="AC40" s="322">
        <v>1</v>
      </c>
      <c r="AD40" s="322">
        <v>1</v>
      </c>
      <c r="AE40" s="362">
        <v>1</v>
      </c>
      <c r="AF40" s="323">
        <v>0</v>
      </c>
      <c r="AG40" s="323">
        <v>0</v>
      </c>
      <c r="AH40" s="322">
        <v>0</v>
      </c>
      <c r="AI40" s="322">
        <v>0</v>
      </c>
      <c r="AJ40" s="362"/>
      <c r="AK40" s="323">
        <v>0</v>
      </c>
      <c r="AL40" s="323">
        <v>0</v>
      </c>
      <c r="AM40" s="361">
        <f t="shared" si="2"/>
        <v>1</v>
      </c>
      <c r="AN40" s="361">
        <f t="shared" si="2"/>
        <v>1</v>
      </c>
      <c r="AO40" s="361">
        <f t="shared" si="2"/>
        <v>1</v>
      </c>
      <c r="AP40" s="323">
        <f t="shared" si="3"/>
        <v>0</v>
      </c>
      <c r="AQ40" s="365">
        <f t="shared" si="3"/>
        <v>0</v>
      </c>
    </row>
    <row r="41" spans="1:43" ht="17.25">
      <c r="A41" s="617"/>
      <c r="B41" s="364" t="s">
        <v>289</v>
      </c>
      <c r="C41" s="370" t="s">
        <v>45</v>
      </c>
      <c r="D41" s="322">
        <v>22084</v>
      </c>
      <c r="E41" s="322">
        <v>19884.830000000002</v>
      </c>
      <c r="F41" s="322">
        <v>16213.9</v>
      </c>
      <c r="G41" s="323">
        <v>-9.9582050353196792</v>
      </c>
      <c r="H41" s="323">
        <v>-18.460957423322213</v>
      </c>
      <c r="I41" s="322"/>
      <c r="J41" s="322"/>
      <c r="K41" s="362"/>
      <c r="L41" s="323">
        <v>0</v>
      </c>
      <c r="M41" s="323">
        <v>0</v>
      </c>
      <c r="N41" s="138"/>
      <c r="O41" s="138"/>
      <c r="P41" s="138"/>
      <c r="Q41" s="323">
        <v>0</v>
      </c>
      <c r="R41" s="323">
        <v>0</v>
      </c>
      <c r="S41" s="322"/>
      <c r="T41" s="322"/>
      <c r="U41" s="362"/>
      <c r="V41" s="323">
        <v>0</v>
      </c>
      <c r="W41" s="323">
        <v>0</v>
      </c>
      <c r="X41" s="322"/>
      <c r="Y41" s="322"/>
      <c r="Z41" s="362"/>
      <c r="AA41" s="323">
        <v>0</v>
      </c>
      <c r="AB41" s="323">
        <v>0</v>
      </c>
      <c r="AC41" s="322"/>
      <c r="AD41" s="322"/>
      <c r="AE41" s="362"/>
      <c r="AF41" s="323">
        <v>0</v>
      </c>
      <c r="AG41" s="323">
        <v>0</v>
      </c>
      <c r="AH41" s="322">
        <v>0</v>
      </c>
      <c r="AI41" s="322">
        <v>0</v>
      </c>
      <c r="AJ41" s="362"/>
      <c r="AK41" s="323">
        <v>0</v>
      </c>
      <c r="AL41" s="323">
        <v>0</v>
      </c>
      <c r="AM41" s="361">
        <f t="shared" si="2"/>
        <v>22084</v>
      </c>
      <c r="AN41" s="361">
        <f t="shared" si="2"/>
        <v>19884.830000000002</v>
      </c>
      <c r="AO41" s="361">
        <f t="shared" si="2"/>
        <v>16213.9</v>
      </c>
      <c r="AP41" s="323">
        <f t="shared" si="3"/>
        <v>-9.9582050353196792</v>
      </c>
      <c r="AQ41" s="365">
        <f t="shared" si="3"/>
        <v>-18.460957423322213</v>
      </c>
    </row>
    <row r="42" spans="1:43" ht="17.25">
      <c r="A42" s="617">
        <v>9</v>
      </c>
      <c r="B42" s="360" t="s">
        <v>291</v>
      </c>
      <c r="C42" s="364"/>
      <c r="D42" s="322">
        <v>0</v>
      </c>
      <c r="E42" s="322">
        <v>0</v>
      </c>
      <c r="F42" s="322">
        <v>0</v>
      </c>
      <c r="G42" s="323">
        <v>0</v>
      </c>
      <c r="H42" s="323">
        <v>0</v>
      </c>
      <c r="I42" s="322"/>
      <c r="J42" s="322"/>
      <c r="K42" s="362"/>
      <c r="L42" s="323">
        <v>0</v>
      </c>
      <c r="M42" s="323">
        <v>0</v>
      </c>
      <c r="N42" s="138"/>
      <c r="O42" s="138"/>
      <c r="P42" s="138"/>
      <c r="Q42" s="323">
        <v>0</v>
      </c>
      <c r="R42" s="323">
        <v>0</v>
      </c>
      <c r="S42" s="322"/>
      <c r="T42" s="322"/>
      <c r="U42" s="362"/>
      <c r="V42" s="323">
        <v>0</v>
      </c>
      <c r="W42" s="323">
        <v>0</v>
      </c>
      <c r="X42" s="322"/>
      <c r="Y42" s="322"/>
      <c r="Z42" s="362"/>
      <c r="AA42" s="323">
        <v>0</v>
      </c>
      <c r="AB42" s="323">
        <v>0</v>
      </c>
      <c r="AC42" s="322"/>
      <c r="AD42" s="322"/>
      <c r="AE42" s="362"/>
      <c r="AF42" s="323">
        <v>0</v>
      </c>
      <c r="AG42" s="323">
        <v>0</v>
      </c>
      <c r="AH42" s="322">
        <v>0</v>
      </c>
      <c r="AI42" s="322">
        <v>0</v>
      </c>
      <c r="AJ42" s="362"/>
      <c r="AK42" s="323">
        <v>0</v>
      </c>
      <c r="AL42" s="323">
        <v>0</v>
      </c>
      <c r="AM42" s="361">
        <f t="shared" si="2"/>
        <v>0</v>
      </c>
      <c r="AN42" s="361">
        <f t="shared" si="2"/>
        <v>0</v>
      </c>
      <c r="AO42" s="361">
        <f t="shared" si="2"/>
        <v>0</v>
      </c>
      <c r="AP42" s="323">
        <f t="shared" si="3"/>
        <v>0</v>
      </c>
      <c r="AQ42" s="365">
        <f t="shared" si="3"/>
        <v>0</v>
      </c>
    </row>
    <row r="43" spans="1:43" ht="17.25">
      <c r="A43" s="617"/>
      <c r="B43" s="364" t="s">
        <v>293</v>
      </c>
      <c r="C43" s="364" t="s">
        <v>294</v>
      </c>
      <c r="D43" s="322">
        <v>610</v>
      </c>
      <c r="E43" s="322">
        <v>1483</v>
      </c>
      <c r="F43" s="322">
        <v>1032</v>
      </c>
      <c r="G43" s="323">
        <v>143.11475409836066</v>
      </c>
      <c r="H43" s="323">
        <v>-30.411328388401898</v>
      </c>
      <c r="I43" s="322"/>
      <c r="J43" s="322"/>
      <c r="K43" s="362"/>
      <c r="L43" s="323">
        <v>0</v>
      </c>
      <c r="M43" s="323">
        <v>0</v>
      </c>
      <c r="N43" s="138"/>
      <c r="O43" s="138"/>
      <c r="P43" s="138"/>
      <c r="Q43" s="323">
        <v>0</v>
      </c>
      <c r="R43" s="323">
        <v>0</v>
      </c>
      <c r="S43" s="322"/>
      <c r="T43" s="322"/>
      <c r="U43" s="362"/>
      <c r="V43" s="323">
        <v>0</v>
      </c>
      <c r="W43" s="323">
        <v>0</v>
      </c>
      <c r="X43" s="322"/>
      <c r="Y43" s="322"/>
      <c r="Z43" s="362"/>
      <c r="AA43" s="323">
        <v>0</v>
      </c>
      <c r="AB43" s="323">
        <v>0</v>
      </c>
      <c r="AC43" s="322"/>
      <c r="AD43" s="322"/>
      <c r="AE43" s="362"/>
      <c r="AF43" s="323">
        <v>0</v>
      </c>
      <c r="AG43" s="323">
        <v>0</v>
      </c>
      <c r="AH43" s="322">
        <v>0</v>
      </c>
      <c r="AI43" s="322">
        <v>0</v>
      </c>
      <c r="AJ43" s="362"/>
      <c r="AK43" s="323">
        <v>0</v>
      </c>
      <c r="AL43" s="323">
        <v>0</v>
      </c>
      <c r="AM43" s="361">
        <f t="shared" si="2"/>
        <v>610</v>
      </c>
      <c r="AN43" s="361">
        <f t="shared" si="2"/>
        <v>1483</v>
      </c>
      <c r="AO43" s="361">
        <f t="shared" si="2"/>
        <v>1032</v>
      </c>
      <c r="AP43" s="323">
        <f t="shared" si="3"/>
        <v>143.11475409836066</v>
      </c>
      <c r="AQ43" s="365">
        <f t="shared" si="3"/>
        <v>-30.411328388401898</v>
      </c>
    </row>
    <row r="44" spans="1:43" ht="17.25">
      <c r="A44" s="617"/>
      <c r="B44" s="364" t="s">
        <v>292</v>
      </c>
      <c r="C44" s="364" t="s">
        <v>294</v>
      </c>
      <c r="D44" s="322"/>
      <c r="E44" s="322"/>
      <c r="F44" s="322"/>
      <c r="G44" s="323"/>
      <c r="H44" s="323"/>
      <c r="I44" s="322">
        <v>496</v>
      </c>
      <c r="J44" s="322">
        <v>820</v>
      </c>
      <c r="K44" s="362">
        <v>700</v>
      </c>
      <c r="L44" s="323">
        <v>65.32258064516131</v>
      </c>
      <c r="M44" s="323">
        <v>-14.634146341463421</v>
      </c>
      <c r="N44" s="138"/>
      <c r="O44" s="138"/>
      <c r="P44" s="138"/>
      <c r="Q44" s="323">
        <v>0</v>
      </c>
      <c r="R44" s="323">
        <v>0</v>
      </c>
      <c r="S44" s="322"/>
      <c r="T44" s="322"/>
      <c r="U44" s="362"/>
      <c r="V44" s="323">
        <v>0</v>
      </c>
      <c r="W44" s="323">
        <v>0</v>
      </c>
      <c r="X44" s="322"/>
      <c r="Y44" s="322"/>
      <c r="Z44" s="362"/>
      <c r="AA44" s="323">
        <v>0</v>
      </c>
      <c r="AB44" s="323">
        <v>0</v>
      </c>
      <c r="AC44" s="322"/>
      <c r="AD44" s="322"/>
      <c r="AE44" s="362"/>
      <c r="AF44" s="323">
        <v>0</v>
      </c>
      <c r="AG44" s="323">
        <v>0</v>
      </c>
      <c r="AH44" s="322">
        <v>0</v>
      </c>
      <c r="AI44" s="322">
        <v>0</v>
      </c>
      <c r="AJ44" s="362"/>
      <c r="AK44" s="323">
        <v>0</v>
      </c>
      <c r="AL44" s="323">
        <v>0</v>
      </c>
      <c r="AM44" s="361">
        <f t="shared" si="2"/>
        <v>496</v>
      </c>
      <c r="AN44" s="361">
        <f t="shared" si="2"/>
        <v>820</v>
      </c>
      <c r="AO44" s="361">
        <f t="shared" si="2"/>
        <v>700</v>
      </c>
      <c r="AP44" s="323">
        <f t="shared" si="3"/>
        <v>65.32258064516131</v>
      </c>
      <c r="AQ44" s="365">
        <f t="shared" si="3"/>
        <v>-14.634146341463421</v>
      </c>
    </row>
    <row r="45" spans="1:43" ht="17.25">
      <c r="A45" s="617">
        <v>10</v>
      </c>
      <c r="B45" s="360" t="s">
        <v>295</v>
      </c>
      <c r="C45" s="364"/>
      <c r="D45" s="322">
        <v>0</v>
      </c>
      <c r="E45" s="322">
        <v>0</v>
      </c>
      <c r="F45" s="322">
        <v>0</v>
      </c>
      <c r="G45" s="323">
        <v>0</v>
      </c>
      <c r="H45" s="323">
        <v>0</v>
      </c>
      <c r="I45" s="322"/>
      <c r="J45" s="322"/>
      <c r="K45" s="362"/>
      <c r="L45" s="323">
        <v>0</v>
      </c>
      <c r="M45" s="323">
        <v>0</v>
      </c>
      <c r="N45" s="138"/>
      <c r="O45" s="138"/>
      <c r="P45" s="138"/>
      <c r="Q45" s="323">
        <v>0</v>
      </c>
      <c r="R45" s="323">
        <v>0</v>
      </c>
      <c r="S45" s="322"/>
      <c r="T45" s="322"/>
      <c r="U45" s="362"/>
      <c r="V45" s="323">
        <v>0</v>
      </c>
      <c r="W45" s="323">
        <v>0</v>
      </c>
      <c r="X45" s="322"/>
      <c r="Y45" s="322"/>
      <c r="Z45" s="362"/>
      <c r="AA45" s="323">
        <v>0</v>
      </c>
      <c r="AB45" s="323">
        <v>0</v>
      </c>
      <c r="AC45" s="322"/>
      <c r="AD45" s="322"/>
      <c r="AE45" s="362"/>
      <c r="AF45" s="323">
        <v>0</v>
      </c>
      <c r="AG45" s="323">
        <v>0</v>
      </c>
      <c r="AH45" s="322">
        <v>0</v>
      </c>
      <c r="AI45" s="322">
        <v>0</v>
      </c>
      <c r="AJ45" s="362"/>
      <c r="AK45" s="323">
        <v>0</v>
      </c>
      <c r="AL45" s="323">
        <v>0</v>
      </c>
      <c r="AM45" s="361">
        <f t="shared" si="2"/>
        <v>0</v>
      </c>
      <c r="AN45" s="361">
        <f t="shared" si="2"/>
        <v>0</v>
      </c>
      <c r="AO45" s="361">
        <f t="shared" si="2"/>
        <v>0</v>
      </c>
      <c r="AP45" s="323">
        <f t="shared" si="3"/>
        <v>0</v>
      </c>
      <c r="AQ45" s="365">
        <f t="shared" si="3"/>
        <v>0</v>
      </c>
    </row>
    <row r="46" spans="1:43" ht="17.25">
      <c r="A46" s="617"/>
      <c r="B46" s="364" t="s">
        <v>296</v>
      </c>
      <c r="C46" s="364" t="s">
        <v>352</v>
      </c>
      <c r="D46" s="322">
        <v>0</v>
      </c>
      <c r="E46" s="322">
        <v>0</v>
      </c>
      <c r="F46" s="322">
        <v>0</v>
      </c>
      <c r="G46" s="323">
        <v>0</v>
      </c>
      <c r="H46" s="323">
        <v>0</v>
      </c>
      <c r="I46" s="322"/>
      <c r="J46" s="322"/>
      <c r="K46" s="362"/>
      <c r="L46" s="323">
        <v>0</v>
      </c>
      <c r="M46" s="323">
        <v>0</v>
      </c>
      <c r="N46" s="138"/>
      <c r="O46" s="138"/>
      <c r="P46" s="138"/>
      <c r="Q46" s="323">
        <v>0</v>
      </c>
      <c r="R46" s="323">
        <v>0</v>
      </c>
      <c r="S46" s="322"/>
      <c r="T46" s="322"/>
      <c r="U46" s="362"/>
      <c r="V46" s="323">
        <v>0</v>
      </c>
      <c r="W46" s="323">
        <v>0</v>
      </c>
      <c r="X46" s="322"/>
      <c r="Y46" s="322"/>
      <c r="Z46" s="362"/>
      <c r="AA46" s="323">
        <v>0</v>
      </c>
      <c r="AB46" s="323">
        <v>0</v>
      </c>
      <c r="AC46" s="322">
        <v>6</v>
      </c>
      <c r="AD46" s="322">
        <v>5</v>
      </c>
      <c r="AE46" s="362">
        <v>10</v>
      </c>
      <c r="AF46" s="323">
        <v>-16.666666666666657</v>
      </c>
      <c r="AG46" s="323">
        <v>100</v>
      </c>
      <c r="AH46" s="322">
        <v>0</v>
      </c>
      <c r="AI46" s="322">
        <v>0</v>
      </c>
      <c r="AJ46" s="362"/>
      <c r="AK46" s="323">
        <v>0</v>
      </c>
      <c r="AL46" s="323">
        <v>0</v>
      </c>
      <c r="AM46" s="361">
        <f t="shared" si="2"/>
        <v>6</v>
      </c>
      <c r="AN46" s="361">
        <f t="shared" si="2"/>
        <v>5</v>
      </c>
      <c r="AO46" s="361">
        <f t="shared" si="2"/>
        <v>10</v>
      </c>
      <c r="AP46" s="323">
        <f t="shared" si="3"/>
        <v>-16.666666666666657</v>
      </c>
      <c r="AQ46" s="365">
        <f t="shared" si="3"/>
        <v>100</v>
      </c>
    </row>
    <row r="47" spans="1:43" ht="17.25">
      <c r="A47" s="617"/>
      <c r="B47" s="364" t="s">
        <v>363</v>
      </c>
      <c r="C47" s="364" t="s">
        <v>51</v>
      </c>
      <c r="D47" s="322">
        <v>0</v>
      </c>
      <c r="E47" s="322">
        <v>0</v>
      </c>
      <c r="F47" s="322">
        <v>0</v>
      </c>
      <c r="G47" s="323">
        <v>0</v>
      </c>
      <c r="H47" s="323">
        <v>0</v>
      </c>
      <c r="I47" s="322"/>
      <c r="J47" s="322"/>
      <c r="K47" s="362"/>
      <c r="L47" s="323">
        <v>0</v>
      </c>
      <c r="M47" s="323">
        <v>0</v>
      </c>
      <c r="N47" s="138"/>
      <c r="O47" s="138"/>
      <c r="P47" s="138"/>
      <c r="Q47" s="323">
        <v>0</v>
      </c>
      <c r="R47" s="323">
        <v>0</v>
      </c>
      <c r="S47" s="322"/>
      <c r="T47" s="322"/>
      <c r="U47" s="362"/>
      <c r="V47" s="323">
        <v>0</v>
      </c>
      <c r="W47" s="323">
        <v>0</v>
      </c>
      <c r="X47" s="322"/>
      <c r="Y47" s="322"/>
      <c r="Z47" s="362"/>
      <c r="AA47" s="323">
        <v>0</v>
      </c>
      <c r="AB47" s="323">
        <v>0</v>
      </c>
      <c r="AC47" s="322"/>
      <c r="AD47" s="322"/>
      <c r="AE47" s="362"/>
      <c r="AF47" s="323">
        <v>0</v>
      </c>
      <c r="AG47" s="323">
        <v>0</v>
      </c>
      <c r="AH47" s="322">
        <v>0</v>
      </c>
      <c r="AI47" s="322">
        <v>0</v>
      </c>
      <c r="AJ47" s="362"/>
      <c r="AK47" s="323">
        <v>0</v>
      </c>
      <c r="AL47" s="323">
        <v>0</v>
      </c>
      <c r="AM47" s="361">
        <f t="shared" si="2"/>
        <v>0</v>
      </c>
      <c r="AN47" s="361">
        <f t="shared" si="2"/>
        <v>0</v>
      </c>
      <c r="AO47" s="361">
        <f t="shared" si="2"/>
        <v>0</v>
      </c>
      <c r="AP47" s="323">
        <f t="shared" si="3"/>
        <v>0</v>
      </c>
      <c r="AQ47" s="365">
        <f t="shared" si="3"/>
        <v>0</v>
      </c>
    </row>
    <row r="48" spans="1:43" ht="17.25">
      <c r="A48" s="617"/>
      <c r="B48" s="364" t="s">
        <v>297</v>
      </c>
      <c r="C48" s="364" t="s">
        <v>352</v>
      </c>
      <c r="D48" s="322">
        <v>0</v>
      </c>
      <c r="E48" s="322">
        <v>0</v>
      </c>
      <c r="F48" s="322">
        <v>0</v>
      </c>
      <c r="G48" s="323">
        <v>0</v>
      </c>
      <c r="H48" s="323">
        <v>0</v>
      </c>
      <c r="I48" s="322"/>
      <c r="J48" s="322"/>
      <c r="K48" s="362"/>
      <c r="L48" s="323">
        <v>0</v>
      </c>
      <c r="M48" s="323">
        <v>0</v>
      </c>
      <c r="N48" s="138"/>
      <c r="O48" s="138"/>
      <c r="P48" s="138"/>
      <c r="Q48" s="323">
        <v>0</v>
      </c>
      <c r="R48" s="323">
        <v>0</v>
      </c>
      <c r="S48" s="322"/>
      <c r="T48" s="322"/>
      <c r="U48" s="362"/>
      <c r="V48" s="323">
        <v>0</v>
      </c>
      <c r="W48" s="323">
        <v>0</v>
      </c>
      <c r="X48" s="322">
        <v>10487</v>
      </c>
      <c r="Y48" s="322">
        <v>24512.5</v>
      </c>
      <c r="Z48" s="362">
        <v>22816.4375</v>
      </c>
      <c r="AA48" s="323">
        <v>133.74177553161056</v>
      </c>
      <c r="AB48" s="323">
        <v>-6.9191738908720026</v>
      </c>
      <c r="AC48" s="322"/>
      <c r="AD48" s="322"/>
      <c r="AE48" s="362"/>
      <c r="AF48" s="323">
        <v>0</v>
      </c>
      <c r="AG48" s="323">
        <v>0</v>
      </c>
      <c r="AH48" s="322">
        <v>0</v>
      </c>
      <c r="AI48" s="322">
        <v>0</v>
      </c>
      <c r="AJ48" s="362"/>
      <c r="AK48" s="323">
        <v>0</v>
      </c>
      <c r="AL48" s="323">
        <v>0</v>
      </c>
      <c r="AM48" s="361">
        <f t="shared" si="2"/>
        <v>10487</v>
      </c>
      <c r="AN48" s="361">
        <f t="shared" si="2"/>
        <v>24512.5</v>
      </c>
      <c r="AO48" s="361">
        <f t="shared" si="2"/>
        <v>22816.4375</v>
      </c>
      <c r="AP48" s="323">
        <f t="shared" si="3"/>
        <v>133.74177553161056</v>
      </c>
      <c r="AQ48" s="365">
        <f t="shared" si="3"/>
        <v>-6.9191738908720026</v>
      </c>
    </row>
    <row r="49" spans="1:43" ht="17.25">
      <c r="A49" s="617">
        <v>11</v>
      </c>
      <c r="B49" s="360" t="s">
        <v>299</v>
      </c>
      <c r="C49" s="364"/>
      <c r="D49" s="322">
        <v>0</v>
      </c>
      <c r="E49" s="322">
        <v>0</v>
      </c>
      <c r="F49" s="322">
        <v>0</v>
      </c>
      <c r="G49" s="323">
        <v>0</v>
      </c>
      <c r="H49" s="323">
        <v>0</v>
      </c>
      <c r="I49" s="322"/>
      <c r="J49" s="322"/>
      <c r="K49" s="362"/>
      <c r="L49" s="323">
        <v>0</v>
      </c>
      <c r="M49" s="323">
        <v>0</v>
      </c>
      <c r="N49" s="138"/>
      <c r="O49" s="138"/>
      <c r="P49" s="138"/>
      <c r="Q49" s="323">
        <v>0</v>
      </c>
      <c r="R49" s="323">
        <v>0</v>
      </c>
      <c r="S49" s="322"/>
      <c r="T49" s="322"/>
      <c r="U49" s="362"/>
      <c r="V49" s="323">
        <v>0</v>
      </c>
      <c r="W49" s="323">
        <v>0</v>
      </c>
      <c r="X49" s="322">
        <v>0</v>
      </c>
      <c r="Y49" s="322">
        <v>0</v>
      </c>
      <c r="Z49" s="362"/>
      <c r="AA49" s="323">
        <v>0</v>
      </c>
      <c r="AB49" s="323">
        <v>0</v>
      </c>
      <c r="AC49" s="322"/>
      <c r="AD49" s="322"/>
      <c r="AE49" s="362"/>
      <c r="AF49" s="323">
        <v>0</v>
      </c>
      <c r="AG49" s="323">
        <v>0</v>
      </c>
      <c r="AH49" s="322">
        <v>0</v>
      </c>
      <c r="AI49" s="322">
        <v>0</v>
      </c>
      <c r="AJ49" s="362"/>
      <c r="AK49" s="323">
        <v>0</v>
      </c>
      <c r="AL49" s="323">
        <v>0</v>
      </c>
      <c r="AM49" s="361">
        <f t="shared" si="2"/>
        <v>0</v>
      </c>
      <c r="AN49" s="361">
        <f t="shared" si="2"/>
        <v>0</v>
      </c>
      <c r="AO49" s="361">
        <f t="shared" si="2"/>
        <v>0</v>
      </c>
      <c r="AP49" s="323">
        <f t="shared" si="3"/>
        <v>0</v>
      </c>
      <c r="AQ49" s="365">
        <f t="shared" si="3"/>
        <v>0</v>
      </c>
    </row>
    <row r="50" spans="1:43" ht="17.25">
      <c r="A50" s="617"/>
      <c r="B50" s="364" t="s">
        <v>364</v>
      </c>
      <c r="C50" s="370" t="s">
        <v>45</v>
      </c>
      <c r="D50" s="322">
        <v>3879</v>
      </c>
      <c r="E50" s="322">
        <v>3361</v>
      </c>
      <c r="F50" s="322">
        <v>3535</v>
      </c>
      <c r="G50" s="323">
        <v>-13.353957205465321</v>
      </c>
      <c r="H50" s="323">
        <v>5.1770306456411674</v>
      </c>
      <c r="I50" s="322">
        <v>1286</v>
      </c>
      <c r="J50" s="322">
        <v>1515</v>
      </c>
      <c r="K50" s="362"/>
      <c r="L50" s="323">
        <v>17.807153965785389</v>
      </c>
      <c r="M50" s="323">
        <v>-100</v>
      </c>
      <c r="N50" s="138"/>
      <c r="O50" s="138"/>
      <c r="P50" s="138"/>
      <c r="Q50" s="323">
        <v>0</v>
      </c>
      <c r="R50" s="323">
        <v>0</v>
      </c>
      <c r="S50" s="322"/>
      <c r="T50" s="322"/>
      <c r="U50" s="362"/>
      <c r="V50" s="323">
        <v>0</v>
      </c>
      <c r="W50" s="323">
        <v>0</v>
      </c>
      <c r="X50" s="322">
        <v>1625.35</v>
      </c>
      <c r="Y50" s="322">
        <v>1350</v>
      </c>
      <c r="Z50" s="362">
        <v>1500</v>
      </c>
      <c r="AA50" s="323">
        <v>-16.940966561048384</v>
      </c>
      <c r="AB50" s="323">
        <v>11.111111111111114</v>
      </c>
      <c r="AC50" s="322">
        <v>75</v>
      </c>
      <c r="AD50" s="322">
        <v>80</v>
      </c>
      <c r="AE50" s="362">
        <v>90</v>
      </c>
      <c r="AF50" s="323">
        <v>6.6666666666666714</v>
      </c>
      <c r="AG50" s="323">
        <v>12.5</v>
      </c>
      <c r="AH50" s="322">
        <v>0</v>
      </c>
      <c r="AI50" s="322">
        <v>0</v>
      </c>
      <c r="AJ50" s="362"/>
      <c r="AK50" s="323">
        <v>0</v>
      </c>
      <c r="AL50" s="323">
        <v>0</v>
      </c>
      <c r="AM50" s="361">
        <f t="shared" si="2"/>
        <v>6865.35</v>
      </c>
      <c r="AN50" s="361">
        <f t="shared" si="2"/>
        <v>6306</v>
      </c>
      <c r="AO50" s="361">
        <f t="shared" si="2"/>
        <v>5125</v>
      </c>
      <c r="AP50" s="323">
        <f t="shared" si="3"/>
        <v>-8.1474360374926249</v>
      </c>
      <c r="AQ50" s="365">
        <f t="shared" si="3"/>
        <v>-18.72819536948937</v>
      </c>
    </row>
    <row r="51" spans="1:43" ht="17.25">
      <c r="A51" s="617">
        <v>12</v>
      </c>
      <c r="B51" s="360" t="s">
        <v>301</v>
      </c>
      <c r="C51" s="364"/>
      <c r="D51" s="322">
        <v>0</v>
      </c>
      <c r="E51" s="322">
        <v>0</v>
      </c>
      <c r="F51" s="322">
        <v>0</v>
      </c>
      <c r="G51" s="323">
        <v>0</v>
      </c>
      <c r="H51" s="323">
        <v>0</v>
      </c>
      <c r="I51" s="322"/>
      <c r="J51" s="322"/>
      <c r="K51" s="362"/>
      <c r="L51" s="323">
        <v>0</v>
      </c>
      <c r="M51" s="323">
        <v>0</v>
      </c>
      <c r="N51" s="138"/>
      <c r="O51" s="138"/>
      <c r="P51" s="138"/>
      <c r="Q51" s="323">
        <v>0</v>
      </c>
      <c r="R51" s="323">
        <v>0</v>
      </c>
      <c r="S51" s="322"/>
      <c r="T51" s="322"/>
      <c r="U51" s="362"/>
      <c r="V51" s="323">
        <v>0</v>
      </c>
      <c r="W51" s="323">
        <v>0</v>
      </c>
      <c r="X51" s="322">
        <v>0</v>
      </c>
      <c r="Y51" s="322">
        <v>0</v>
      </c>
      <c r="Z51" s="362"/>
      <c r="AA51" s="323">
        <v>0</v>
      </c>
      <c r="AB51" s="323">
        <v>0</v>
      </c>
      <c r="AC51" s="322"/>
      <c r="AD51" s="322"/>
      <c r="AE51" s="362"/>
      <c r="AF51" s="323">
        <v>0</v>
      </c>
      <c r="AG51" s="323">
        <v>0</v>
      </c>
      <c r="AH51" s="322">
        <v>0</v>
      </c>
      <c r="AI51" s="322">
        <v>0</v>
      </c>
      <c r="AJ51" s="362"/>
      <c r="AK51" s="323">
        <v>0</v>
      </c>
      <c r="AL51" s="323">
        <v>0</v>
      </c>
      <c r="AM51" s="361">
        <f t="shared" si="2"/>
        <v>0</v>
      </c>
      <c r="AN51" s="361">
        <f t="shared" si="2"/>
        <v>0</v>
      </c>
      <c r="AO51" s="361">
        <f t="shared" si="2"/>
        <v>0</v>
      </c>
      <c r="AP51" s="323">
        <f t="shared" si="3"/>
        <v>0</v>
      </c>
      <c r="AQ51" s="365">
        <f t="shared" si="3"/>
        <v>0</v>
      </c>
    </row>
    <row r="52" spans="1:43" ht="17.25">
      <c r="A52" s="617"/>
      <c r="B52" s="364" t="s">
        <v>302</v>
      </c>
      <c r="C52" s="370" t="s">
        <v>45</v>
      </c>
      <c r="D52" s="322">
        <v>0</v>
      </c>
      <c r="E52" s="322">
        <v>0</v>
      </c>
      <c r="F52" s="322">
        <v>0</v>
      </c>
      <c r="G52" s="323">
        <v>0</v>
      </c>
      <c r="H52" s="323">
        <v>0</v>
      </c>
      <c r="I52" s="322"/>
      <c r="J52" s="322"/>
      <c r="K52" s="362"/>
      <c r="L52" s="323">
        <v>0</v>
      </c>
      <c r="M52" s="323">
        <v>0</v>
      </c>
      <c r="N52" s="138"/>
      <c r="O52" s="138"/>
      <c r="P52" s="138"/>
      <c r="Q52" s="323">
        <v>0</v>
      </c>
      <c r="R52" s="323">
        <v>0</v>
      </c>
      <c r="S52" s="322"/>
      <c r="T52" s="322"/>
      <c r="U52" s="362"/>
      <c r="V52" s="323">
        <v>0</v>
      </c>
      <c r="W52" s="323">
        <v>0</v>
      </c>
      <c r="X52" s="322">
        <v>1649.27</v>
      </c>
      <c r="Y52" s="322">
        <v>2090.0100000000002</v>
      </c>
      <c r="Z52" s="362">
        <v>1563.2</v>
      </c>
      <c r="AA52" s="323">
        <v>26.723338204175178</v>
      </c>
      <c r="AB52" s="323">
        <v>-25.206099492346937</v>
      </c>
      <c r="AC52" s="322"/>
      <c r="AD52" s="322"/>
      <c r="AE52" s="362"/>
      <c r="AF52" s="323">
        <v>0</v>
      </c>
      <c r="AG52" s="323">
        <v>0</v>
      </c>
      <c r="AH52" s="322">
        <v>292</v>
      </c>
      <c r="AI52" s="322">
        <v>0</v>
      </c>
      <c r="AJ52" s="362">
        <v>677.4</v>
      </c>
      <c r="AK52" s="323">
        <v>-100</v>
      </c>
      <c r="AL52" s="323">
        <v>0</v>
      </c>
      <c r="AM52" s="361">
        <f t="shared" si="2"/>
        <v>1941.27</v>
      </c>
      <c r="AN52" s="361">
        <f t="shared" si="2"/>
        <v>2090.0100000000002</v>
      </c>
      <c r="AO52" s="361">
        <f t="shared" si="2"/>
        <v>2240.6</v>
      </c>
      <c r="AP52" s="323">
        <f t="shared" si="3"/>
        <v>7.6619944675393015</v>
      </c>
      <c r="AQ52" s="365">
        <f t="shared" si="3"/>
        <v>7.2052286831163315</v>
      </c>
    </row>
    <row r="53" spans="1:43" ht="17.25">
      <c r="A53" s="371"/>
      <c r="B53" s="364" t="s">
        <v>303</v>
      </c>
      <c r="C53" s="370" t="s">
        <v>43</v>
      </c>
      <c r="D53" s="322"/>
      <c r="E53" s="322"/>
      <c r="F53" s="322"/>
      <c r="G53" s="323"/>
      <c r="H53" s="323"/>
      <c r="I53" s="322"/>
      <c r="J53" s="322"/>
      <c r="K53" s="362"/>
      <c r="L53" s="323">
        <v>0</v>
      </c>
      <c r="M53" s="323">
        <v>0</v>
      </c>
      <c r="N53" s="138"/>
      <c r="O53" s="138"/>
      <c r="P53" s="138"/>
      <c r="Q53" s="323">
        <v>0</v>
      </c>
      <c r="R53" s="323">
        <v>0</v>
      </c>
      <c r="S53" s="322"/>
      <c r="T53" s="322"/>
      <c r="U53" s="362"/>
      <c r="V53" s="323">
        <v>0</v>
      </c>
      <c r="W53" s="323">
        <v>0</v>
      </c>
      <c r="X53" s="322">
        <v>0</v>
      </c>
      <c r="Y53" s="322">
        <v>0</v>
      </c>
      <c r="Z53" s="362"/>
      <c r="AA53" s="323">
        <v>0</v>
      </c>
      <c r="AB53" s="323">
        <v>0</v>
      </c>
      <c r="AC53" s="322"/>
      <c r="AD53" s="322"/>
      <c r="AE53" s="362"/>
      <c r="AF53" s="323">
        <v>0</v>
      </c>
      <c r="AG53" s="323">
        <v>0</v>
      </c>
      <c r="AH53" s="322"/>
      <c r="AI53" s="322"/>
      <c r="AJ53" s="362"/>
      <c r="AK53" s="323">
        <v>0</v>
      </c>
      <c r="AL53" s="323">
        <v>0</v>
      </c>
      <c r="AM53" s="361">
        <f t="shared" si="2"/>
        <v>0</v>
      </c>
      <c r="AN53" s="361">
        <f t="shared" si="2"/>
        <v>0</v>
      </c>
      <c r="AO53" s="361">
        <f t="shared" si="2"/>
        <v>0</v>
      </c>
      <c r="AP53" s="323">
        <f t="shared" si="3"/>
        <v>0</v>
      </c>
      <c r="AQ53" s="365">
        <f t="shared" si="3"/>
        <v>0</v>
      </c>
    </row>
    <row r="54" spans="1:43" ht="17.25">
      <c r="A54" s="617">
        <v>13</v>
      </c>
      <c r="B54" s="360" t="s">
        <v>304</v>
      </c>
      <c r="C54" s="364"/>
      <c r="D54" s="322">
        <v>0</v>
      </c>
      <c r="E54" s="322">
        <v>0</v>
      </c>
      <c r="F54" s="322">
        <v>0</v>
      </c>
      <c r="G54" s="323">
        <v>0</v>
      </c>
      <c r="H54" s="323">
        <v>0</v>
      </c>
      <c r="I54" s="322"/>
      <c r="J54" s="322"/>
      <c r="K54" s="362"/>
      <c r="L54" s="323">
        <v>0</v>
      </c>
      <c r="M54" s="323">
        <v>0</v>
      </c>
      <c r="N54" s="138"/>
      <c r="O54" s="138"/>
      <c r="P54" s="138"/>
      <c r="Q54" s="323">
        <v>0</v>
      </c>
      <c r="R54" s="323">
        <v>0</v>
      </c>
      <c r="S54" s="322"/>
      <c r="T54" s="322"/>
      <c r="U54" s="362"/>
      <c r="V54" s="323">
        <v>0</v>
      </c>
      <c r="W54" s="323">
        <v>0</v>
      </c>
      <c r="X54" s="322">
        <v>0</v>
      </c>
      <c r="Y54" s="322">
        <v>0</v>
      </c>
      <c r="Z54" s="362"/>
      <c r="AA54" s="323">
        <v>0</v>
      </c>
      <c r="AB54" s="323">
        <v>0</v>
      </c>
      <c r="AC54" s="322"/>
      <c r="AD54" s="322"/>
      <c r="AE54" s="362"/>
      <c r="AF54" s="323">
        <v>0</v>
      </c>
      <c r="AG54" s="323">
        <v>0</v>
      </c>
      <c r="AH54" s="322"/>
      <c r="AI54" s="322"/>
      <c r="AJ54" s="362"/>
      <c r="AK54" s="323">
        <v>0</v>
      </c>
      <c r="AL54" s="323">
        <v>0</v>
      </c>
      <c r="AM54" s="361">
        <f t="shared" si="2"/>
        <v>0</v>
      </c>
      <c r="AN54" s="361">
        <f t="shared" si="2"/>
        <v>0</v>
      </c>
      <c r="AO54" s="361">
        <f t="shared" si="2"/>
        <v>0</v>
      </c>
      <c r="AP54" s="323">
        <f t="shared" si="3"/>
        <v>0</v>
      </c>
      <c r="AQ54" s="365">
        <f t="shared" si="3"/>
        <v>0</v>
      </c>
    </row>
    <row r="55" spans="1:43" ht="17.25">
      <c r="A55" s="617"/>
      <c r="B55" s="364" t="s">
        <v>371</v>
      </c>
      <c r="C55" s="364" t="s">
        <v>45</v>
      </c>
      <c r="D55" s="322">
        <v>0</v>
      </c>
      <c r="E55" s="322">
        <v>0</v>
      </c>
      <c r="F55" s="322">
        <v>0</v>
      </c>
      <c r="G55" s="323">
        <v>0</v>
      </c>
      <c r="H55" s="323">
        <v>0</v>
      </c>
      <c r="I55" s="322"/>
      <c r="J55" s="322"/>
      <c r="K55" s="362"/>
      <c r="L55" s="323">
        <v>0</v>
      </c>
      <c r="M55" s="323">
        <v>0</v>
      </c>
      <c r="N55" s="138">
        <v>10996</v>
      </c>
      <c r="O55" s="138">
        <v>10086</v>
      </c>
      <c r="P55" s="138">
        <v>10853.5</v>
      </c>
      <c r="Q55" s="323">
        <v>-8.2757366315023546</v>
      </c>
      <c r="R55" s="323">
        <v>7.6095578028950968</v>
      </c>
      <c r="S55" s="322"/>
      <c r="T55" s="322"/>
      <c r="U55" s="362"/>
      <c r="V55" s="323">
        <v>0</v>
      </c>
      <c r="W55" s="323">
        <v>0</v>
      </c>
      <c r="X55" s="322">
        <v>1649.27</v>
      </c>
      <c r="Y55" s="322">
        <v>2090.0100000000002</v>
      </c>
      <c r="Z55" s="362">
        <v>1563.2</v>
      </c>
      <c r="AA55" s="323">
        <v>26.723338204175178</v>
      </c>
      <c r="AB55" s="323">
        <v>-25.206099492346937</v>
      </c>
      <c r="AC55" s="322"/>
      <c r="AD55" s="322"/>
      <c r="AE55" s="362"/>
      <c r="AF55" s="323">
        <v>0</v>
      </c>
      <c r="AG55" s="323">
        <v>0</v>
      </c>
      <c r="AH55" s="322"/>
      <c r="AI55" s="322"/>
      <c r="AJ55" s="362"/>
      <c r="AK55" s="323">
        <v>0</v>
      </c>
      <c r="AL55" s="323">
        <v>0</v>
      </c>
      <c r="AM55" s="361">
        <f t="shared" si="2"/>
        <v>12645.27</v>
      </c>
      <c r="AN55" s="361">
        <f t="shared" si="2"/>
        <v>12176.01</v>
      </c>
      <c r="AO55" s="361">
        <f t="shared" si="2"/>
        <v>12416.7</v>
      </c>
      <c r="AP55" s="323">
        <f t="shared" si="3"/>
        <v>-3.71095279104361</v>
      </c>
      <c r="AQ55" s="365">
        <f t="shared" si="3"/>
        <v>1.9767559323620816</v>
      </c>
    </row>
    <row r="56" spans="1:43" ht="17.25">
      <c r="A56" s="617"/>
      <c r="B56" s="372" t="s">
        <v>306</v>
      </c>
      <c r="C56" s="364" t="s">
        <v>290</v>
      </c>
      <c r="D56" s="322">
        <v>0</v>
      </c>
      <c r="E56" s="322">
        <v>0</v>
      </c>
      <c r="F56" s="322">
        <v>0</v>
      </c>
      <c r="G56" s="323">
        <v>0</v>
      </c>
      <c r="H56" s="323">
        <v>0</v>
      </c>
      <c r="I56" s="322">
        <v>19373</v>
      </c>
      <c r="J56" s="322">
        <v>26729</v>
      </c>
      <c r="K56" s="362">
        <v>24568</v>
      </c>
      <c r="L56" s="323">
        <v>37.970371135084889</v>
      </c>
      <c r="M56" s="323">
        <v>-8.0848516592465103</v>
      </c>
      <c r="N56" s="138">
        <v>117263.66899999999</v>
      </c>
      <c r="O56" s="138">
        <v>125355.63400000001</v>
      </c>
      <c r="P56" s="138">
        <v>121964.79000000001</v>
      </c>
      <c r="Q56" s="323">
        <v>6.9006582081275525</v>
      </c>
      <c r="R56" s="323">
        <v>-2.7049793390219605</v>
      </c>
      <c r="S56" s="322">
        <v>83695</v>
      </c>
      <c r="T56" s="322">
        <v>60879.39</v>
      </c>
      <c r="U56" s="362">
        <v>92707.854000000007</v>
      </c>
      <c r="V56" s="323">
        <v>-27.260421769520278</v>
      </c>
      <c r="W56" s="323">
        <v>52.281180872541597</v>
      </c>
      <c r="X56" s="322">
        <v>178605.76</v>
      </c>
      <c r="Y56" s="322">
        <v>183067.72</v>
      </c>
      <c r="Z56" s="362">
        <v>200686.80000000002</v>
      </c>
      <c r="AA56" s="323">
        <v>2.4982173027342469</v>
      </c>
      <c r="AB56" s="323">
        <v>9.6243510325031707</v>
      </c>
      <c r="AC56" s="322"/>
      <c r="AD56" s="322"/>
      <c r="AE56" s="362"/>
      <c r="AF56" s="323">
        <v>0</v>
      </c>
      <c r="AG56" s="323">
        <v>0</v>
      </c>
      <c r="AH56" s="322"/>
      <c r="AI56" s="322"/>
      <c r="AJ56" s="362"/>
      <c r="AK56" s="323">
        <v>0</v>
      </c>
      <c r="AL56" s="323">
        <v>0</v>
      </c>
      <c r="AM56" s="361">
        <f t="shared" si="2"/>
        <v>398937.429</v>
      </c>
      <c r="AN56" s="361">
        <f t="shared" si="2"/>
        <v>396031.74400000006</v>
      </c>
      <c r="AO56" s="361">
        <f t="shared" si="2"/>
        <v>439927.44400000002</v>
      </c>
      <c r="AP56" s="323">
        <f t="shared" si="3"/>
        <v>-0.72835607510769762</v>
      </c>
      <c r="AQ56" s="365">
        <f t="shared" si="3"/>
        <v>11.083884225199881</v>
      </c>
    </row>
    <row r="57" spans="1:43" ht="17.25">
      <c r="A57" s="617"/>
      <c r="B57" s="372" t="s">
        <v>307</v>
      </c>
      <c r="C57" s="364" t="s">
        <v>290</v>
      </c>
      <c r="D57" s="322">
        <v>0</v>
      </c>
      <c r="E57" s="322">
        <v>0</v>
      </c>
      <c r="F57" s="322">
        <v>0</v>
      </c>
      <c r="G57" s="323">
        <v>0</v>
      </c>
      <c r="H57" s="323">
        <v>0</v>
      </c>
      <c r="I57" s="322">
        <v>4410</v>
      </c>
      <c r="J57" s="322">
        <v>5895</v>
      </c>
      <c r="K57" s="362">
        <v>6351</v>
      </c>
      <c r="L57" s="323">
        <v>33.673469387755119</v>
      </c>
      <c r="M57" s="323">
        <v>7.7353689567430024</v>
      </c>
      <c r="N57" s="138">
        <v>33040.273000000001</v>
      </c>
      <c r="O57" s="138">
        <v>36032.97</v>
      </c>
      <c r="P57" s="138">
        <v>33308.639000000003</v>
      </c>
      <c r="Q57" s="323">
        <v>9.0577247954337423</v>
      </c>
      <c r="R57" s="323">
        <v>-7.5606618050080243</v>
      </c>
      <c r="S57" s="322">
        <v>12747</v>
      </c>
      <c r="T57" s="322">
        <v>8351.1460000000006</v>
      </c>
      <c r="U57" s="362">
        <v>14495.214</v>
      </c>
      <c r="V57" s="323">
        <v>-34.485400486388954</v>
      </c>
      <c r="W57" s="323">
        <v>73.571555329053012</v>
      </c>
      <c r="X57" s="322">
        <v>12653.25</v>
      </c>
      <c r="Y57" s="322">
        <v>15241.7</v>
      </c>
      <c r="Z57" s="362">
        <v>19555.239999999998</v>
      </c>
      <c r="AA57" s="323">
        <v>20.456799636457035</v>
      </c>
      <c r="AB57" s="323">
        <v>28.300911315666866</v>
      </c>
      <c r="AC57" s="322"/>
      <c r="AD57" s="322"/>
      <c r="AE57" s="362"/>
      <c r="AF57" s="323">
        <v>0</v>
      </c>
      <c r="AG57" s="323">
        <v>0</v>
      </c>
      <c r="AH57" s="322"/>
      <c r="AI57" s="322"/>
      <c r="AJ57" s="362"/>
      <c r="AK57" s="323">
        <v>0</v>
      </c>
      <c r="AL57" s="323">
        <v>0</v>
      </c>
      <c r="AM57" s="361">
        <f t="shared" si="2"/>
        <v>62850.523000000001</v>
      </c>
      <c r="AN57" s="361">
        <f t="shared" si="2"/>
        <v>65520.816000000006</v>
      </c>
      <c r="AO57" s="361">
        <f t="shared" si="2"/>
        <v>73710.092999999993</v>
      </c>
      <c r="AP57" s="323">
        <f t="shared" si="3"/>
        <v>4.2486408585653379</v>
      </c>
      <c r="AQ57" s="365">
        <f t="shared" si="3"/>
        <v>12.49874085817244</v>
      </c>
    </row>
    <row r="58" spans="1:43" ht="17.25">
      <c r="A58" s="617"/>
      <c r="B58" s="372" t="s">
        <v>308</v>
      </c>
      <c r="C58" s="364" t="s">
        <v>309</v>
      </c>
      <c r="D58" s="322">
        <v>0</v>
      </c>
      <c r="E58" s="322">
        <v>0</v>
      </c>
      <c r="F58" s="322">
        <v>0</v>
      </c>
      <c r="G58" s="323">
        <v>0</v>
      </c>
      <c r="H58" s="323">
        <v>0</v>
      </c>
      <c r="I58" s="322">
        <v>369</v>
      </c>
      <c r="J58" s="322">
        <v>575</v>
      </c>
      <c r="K58" s="362">
        <v>398</v>
      </c>
      <c r="L58" s="323">
        <v>55.826558265582662</v>
      </c>
      <c r="M58" s="323">
        <v>-30.782608695652172</v>
      </c>
      <c r="N58" s="138">
        <v>1563.5239999999999</v>
      </c>
      <c r="O58" s="138">
        <v>1674.8400000000001</v>
      </c>
      <c r="P58" s="138">
        <v>1607.5050000000001</v>
      </c>
      <c r="Q58" s="323">
        <v>7.1195581263863232</v>
      </c>
      <c r="R58" s="323">
        <v>-4.0203840366841064</v>
      </c>
      <c r="S58" s="322">
        <v>419</v>
      </c>
      <c r="T58" s="322">
        <v>358.51299999999998</v>
      </c>
      <c r="U58" s="362">
        <v>564.43299999999999</v>
      </c>
      <c r="V58" s="323">
        <v>-14.436038186157518</v>
      </c>
      <c r="W58" s="323">
        <v>57.437247742759695</v>
      </c>
      <c r="X58" s="322">
        <v>443.07600000000002</v>
      </c>
      <c r="Y58" s="322">
        <v>488.03399999999999</v>
      </c>
      <c r="Z58" s="362">
        <v>684.08100000000002</v>
      </c>
      <c r="AA58" s="323">
        <v>10.146791972483271</v>
      </c>
      <c r="AB58" s="323">
        <v>40.170766790838343</v>
      </c>
      <c r="AC58" s="322"/>
      <c r="AD58" s="322"/>
      <c r="AE58" s="362"/>
      <c r="AF58" s="323">
        <v>0</v>
      </c>
      <c r="AG58" s="323">
        <v>0</v>
      </c>
      <c r="AH58" s="322"/>
      <c r="AI58" s="322"/>
      <c r="AJ58" s="362"/>
      <c r="AK58" s="323">
        <v>0</v>
      </c>
      <c r="AL58" s="323">
        <v>0</v>
      </c>
      <c r="AM58" s="361">
        <f t="shared" si="2"/>
        <v>2794.6</v>
      </c>
      <c r="AN58" s="361">
        <f t="shared" si="2"/>
        <v>3096.3870000000002</v>
      </c>
      <c r="AO58" s="361">
        <f t="shared" si="2"/>
        <v>3254.0190000000002</v>
      </c>
      <c r="AP58" s="323">
        <f t="shared" si="3"/>
        <v>10.798933657768558</v>
      </c>
      <c r="AQ58" s="365">
        <f t="shared" si="3"/>
        <v>5.090836513652846</v>
      </c>
    </row>
    <row r="59" spans="1:43" ht="17.25">
      <c r="A59" s="617"/>
      <c r="B59" s="372" t="s">
        <v>310</v>
      </c>
      <c r="C59" s="364" t="s">
        <v>311</v>
      </c>
      <c r="D59" s="322">
        <v>0</v>
      </c>
      <c r="E59" s="322">
        <v>0</v>
      </c>
      <c r="F59" s="322">
        <v>0</v>
      </c>
      <c r="G59" s="323">
        <v>0</v>
      </c>
      <c r="H59" s="323">
        <v>0</v>
      </c>
      <c r="I59" s="322">
        <v>42</v>
      </c>
      <c r="J59" s="322">
        <v>59</v>
      </c>
      <c r="K59" s="362">
        <v>167</v>
      </c>
      <c r="L59" s="323">
        <v>40.476190476190453</v>
      </c>
      <c r="M59" s="323">
        <v>183.05084745762713</v>
      </c>
      <c r="N59" s="138">
        <v>1750.5409999999999</v>
      </c>
      <c r="O59" s="138">
        <v>1105.6859999999999</v>
      </c>
      <c r="P59" s="138">
        <v>634.61800000000005</v>
      </c>
      <c r="Q59" s="323">
        <v>-36.837469102408917</v>
      </c>
      <c r="R59" s="323">
        <v>-42.604138968929682</v>
      </c>
      <c r="S59" s="322">
        <v>144</v>
      </c>
      <c r="T59" s="322">
        <v>150.40100000000001</v>
      </c>
      <c r="U59" s="362">
        <v>264.41199999999998</v>
      </c>
      <c r="V59" s="323">
        <v>4.4451388888888914</v>
      </c>
      <c r="W59" s="323">
        <v>75.804682149719724</v>
      </c>
      <c r="X59" s="322">
        <v>72.272999999999996</v>
      </c>
      <c r="Y59" s="322">
        <v>62.77</v>
      </c>
      <c r="Z59" s="362">
        <v>57.853000000000002</v>
      </c>
      <c r="AA59" s="323">
        <v>-13.148755413501576</v>
      </c>
      <c r="AB59" s="323">
        <v>-7.833359885295522</v>
      </c>
      <c r="AC59" s="322"/>
      <c r="AD59" s="322"/>
      <c r="AE59" s="362"/>
      <c r="AF59" s="323">
        <v>0</v>
      </c>
      <c r="AG59" s="323">
        <v>0</v>
      </c>
      <c r="AH59" s="322"/>
      <c r="AI59" s="322"/>
      <c r="AJ59" s="362"/>
      <c r="AK59" s="323">
        <v>0</v>
      </c>
      <c r="AL59" s="323">
        <v>0</v>
      </c>
      <c r="AM59" s="361">
        <f t="shared" si="2"/>
        <v>2008.8139999999999</v>
      </c>
      <c r="AN59" s="361">
        <f t="shared" si="2"/>
        <v>1377.857</v>
      </c>
      <c r="AO59" s="361">
        <f t="shared" si="2"/>
        <v>1123.883</v>
      </c>
      <c r="AP59" s="323">
        <f t="shared" si="3"/>
        <v>-31.409428647948488</v>
      </c>
      <c r="AQ59" s="365">
        <f t="shared" si="3"/>
        <v>-18.432536903321605</v>
      </c>
    </row>
    <row r="60" spans="1:43" ht="17.25">
      <c r="A60" s="617"/>
      <c r="B60" s="372" t="s">
        <v>312</v>
      </c>
      <c r="C60" s="364" t="s">
        <v>311</v>
      </c>
      <c r="D60" s="322">
        <v>0</v>
      </c>
      <c r="E60" s="322">
        <v>0</v>
      </c>
      <c r="F60" s="322">
        <v>0</v>
      </c>
      <c r="G60" s="323">
        <v>0</v>
      </c>
      <c r="H60" s="323">
        <v>0</v>
      </c>
      <c r="I60" s="322">
        <v>932</v>
      </c>
      <c r="J60" s="322">
        <v>1178</v>
      </c>
      <c r="K60" s="362">
        <v>1035</v>
      </c>
      <c r="L60" s="323">
        <v>26.394849785407715</v>
      </c>
      <c r="M60" s="323">
        <v>-12.139219015280133</v>
      </c>
      <c r="N60" s="138">
        <v>5876.6600000000008</v>
      </c>
      <c r="O60" s="138">
        <v>6147.2749999999996</v>
      </c>
      <c r="P60" s="138">
        <v>5292.1710000000003</v>
      </c>
      <c r="Q60" s="323">
        <v>4.6049116334788636</v>
      </c>
      <c r="R60" s="323">
        <v>-13.910293585369118</v>
      </c>
      <c r="S60" s="322">
        <v>1101</v>
      </c>
      <c r="T60" s="322">
        <v>911.09299999999996</v>
      </c>
      <c r="U60" s="362">
        <v>1239.6030000000001</v>
      </c>
      <c r="V60" s="323">
        <v>-17.248592188919162</v>
      </c>
      <c r="W60" s="323">
        <v>36.056692346445431</v>
      </c>
      <c r="X60" s="322">
        <v>718.41700000000003</v>
      </c>
      <c r="Y60" s="322">
        <v>689.60299999999995</v>
      </c>
      <c r="Z60" s="362">
        <v>666.71299999999997</v>
      </c>
      <c r="AA60" s="323">
        <v>-4.0107625515543219</v>
      </c>
      <c r="AB60" s="323">
        <v>-3.3193011051286021</v>
      </c>
      <c r="AC60" s="322"/>
      <c r="AD60" s="322"/>
      <c r="AE60" s="362"/>
      <c r="AF60" s="323">
        <v>0</v>
      </c>
      <c r="AG60" s="323">
        <v>0</v>
      </c>
      <c r="AH60" s="322"/>
      <c r="AI60" s="322"/>
      <c r="AJ60" s="362"/>
      <c r="AK60" s="323">
        <v>0</v>
      </c>
      <c r="AL60" s="323">
        <v>0</v>
      </c>
      <c r="AM60" s="361">
        <f t="shared" si="2"/>
        <v>8628.0770000000011</v>
      </c>
      <c r="AN60" s="361">
        <f t="shared" si="2"/>
        <v>8925.9709999999995</v>
      </c>
      <c r="AO60" s="361">
        <f t="shared" si="2"/>
        <v>8233.487000000001</v>
      </c>
      <c r="AP60" s="323">
        <f t="shared" si="3"/>
        <v>3.4526117465108115</v>
      </c>
      <c r="AQ60" s="365">
        <f t="shared" si="3"/>
        <v>-7.7580803253785859</v>
      </c>
    </row>
    <row r="61" spans="1:43" ht="17.25">
      <c r="A61" s="617"/>
      <c r="B61" s="364" t="s">
        <v>313</v>
      </c>
      <c r="C61" s="364" t="s">
        <v>257</v>
      </c>
      <c r="D61" s="322">
        <v>5568</v>
      </c>
      <c r="E61" s="322">
        <v>4056</v>
      </c>
      <c r="F61" s="322">
        <v>3620.37</v>
      </c>
      <c r="G61" s="323">
        <v>-27.15517241379311</v>
      </c>
      <c r="H61" s="323">
        <v>-10.740384615384613</v>
      </c>
      <c r="I61" s="322">
        <v>1906.0900000000001</v>
      </c>
      <c r="J61" s="322">
        <v>1408</v>
      </c>
      <c r="K61" s="362">
        <v>1124.4000000000001</v>
      </c>
      <c r="L61" s="323">
        <v>-26.131504808272439</v>
      </c>
      <c r="M61" s="323">
        <v>-20.142045454545439</v>
      </c>
      <c r="N61" s="138"/>
      <c r="O61" s="138"/>
      <c r="P61" s="138"/>
      <c r="Q61" s="323">
        <v>0</v>
      </c>
      <c r="R61" s="323">
        <v>0</v>
      </c>
      <c r="S61" s="322"/>
      <c r="T61" s="322"/>
      <c r="U61" s="362"/>
      <c r="V61" s="323">
        <v>0</v>
      </c>
      <c r="W61" s="323">
        <v>0</v>
      </c>
      <c r="X61" s="322">
        <v>1630</v>
      </c>
      <c r="Y61" s="322">
        <v>1776</v>
      </c>
      <c r="Z61" s="362">
        <v>2044</v>
      </c>
      <c r="AA61" s="323">
        <v>8.9570552147239226</v>
      </c>
      <c r="AB61" s="323">
        <v>15.090090090090087</v>
      </c>
      <c r="AC61" s="322"/>
      <c r="AD61" s="322"/>
      <c r="AE61" s="362"/>
      <c r="AF61" s="323">
        <v>0</v>
      </c>
      <c r="AG61" s="323">
        <v>0</v>
      </c>
      <c r="AH61" s="322">
        <v>2910</v>
      </c>
      <c r="AI61" s="322">
        <v>966</v>
      </c>
      <c r="AJ61" s="362">
        <v>1001</v>
      </c>
      <c r="AK61" s="323">
        <v>-66.80412371134021</v>
      </c>
      <c r="AL61" s="323">
        <v>3.6231884057970944</v>
      </c>
      <c r="AM61" s="361">
        <f t="shared" si="2"/>
        <v>12014.09</v>
      </c>
      <c r="AN61" s="361">
        <f t="shared" si="2"/>
        <v>8206</v>
      </c>
      <c r="AO61" s="361">
        <f t="shared" si="2"/>
        <v>7789.77</v>
      </c>
      <c r="AP61" s="323">
        <f t="shared" si="3"/>
        <v>-31.696865929920619</v>
      </c>
      <c r="AQ61" s="365">
        <f t="shared" si="3"/>
        <v>-5.0722641969290692</v>
      </c>
    </row>
    <row r="62" spans="1:43" ht="17.25">
      <c r="A62" s="617">
        <v>14</v>
      </c>
      <c r="B62" s="360" t="s">
        <v>314</v>
      </c>
      <c r="C62" s="364"/>
      <c r="D62" s="322">
        <v>0</v>
      </c>
      <c r="E62" s="322">
        <v>0</v>
      </c>
      <c r="F62" s="322">
        <v>0</v>
      </c>
      <c r="G62" s="323">
        <v>0</v>
      </c>
      <c r="H62" s="323">
        <v>0</v>
      </c>
      <c r="I62" s="322"/>
      <c r="J62" s="322"/>
      <c r="K62" s="362"/>
      <c r="L62" s="323">
        <v>0</v>
      </c>
      <c r="M62" s="323">
        <v>0</v>
      </c>
      <c r="N62" s="138"/>
      <c r="O62" s="138"/>
      <c r="P62" s="138"/>
      <c r="Q62" s="323">
        <v>0</v>
      </c>
      <c r="R62" s="323">
        <v>0</v>
      </c>
      <c r="S62" s="322"/>
      <c r="T62" s="322"/>
      <c r="U62" s="362"/>
      <c r="V62" s="323">
        <v>0</v>
      </c>
      <c r="W62" s="323">
        <v>0</v>
      </c>
      <c r="X62" s="322">
        <v>0</v>
      </c>
      <c r="Y62" s="322">
        <v>0</v>
      </c>
      <c r="Z62" s="362"/>
      <c r="AA62" s="323">
        <v>0</v>
      </c>
      <c r="AB62" s="323">
        <v>0</v>
      </c>
      <c r="AC62" s="322"/>
      <c r="AD62" s="322"/>
      <c r="AE62" s="362"/>
      <c r="AF62" s="323">
        <v>0</v>
      </c>
      <c r="AG62" s="323">
        <v>0</v>
      </c>
      <c r="AH62" s="322"/>
      <c r="AI62" s="322"/>
      <c r="AJ62" s="362"/>
      <c r="AK62" s="323">
        <v>0</v>
      </c>
      <c r="AL62" s="323">
        <v>0</v>
      </c>
      <c r="AM62" s="361">
        <f t="shared" si="2"/>
        <v>0</v>
      </c>
      <c r="AN62" s="361">
        <f t="shared" si="2"/>
        <v>0</v>
      </c>
      <c r="AO62" s="361">
        <f t="shared" si="2"/>
        <v>0</v>
      </c>
      <c r="AP62" s="323">
        <f t="shared" si="3"/>
        <v>0</v>
      </c>
      <c r="AQ62" s="365">
        <f t="shared" si="3"/>
        <v>0</v>
      </c>
    </row>
    <row r="63" spans="1:43" ht="17.25">
      <c r="A63" s="617"/>
      <c r="B63" s="373" t="s">
        <v>315</v>
      </c>
      <c r="C63" s="364" t="s">
        <v>316</v>
      </c>
      <c r="D63" s="322">
        <v>1133.9000000000001</v>
      </c>
      <c r="E63" s="322">
        <v>1063.58</v>
      </c>
      <c r="F63" s="322">
        <v>1181.8</v>
      </c>
      <c r="G63" s="323">
        <v>-6.2016050798130493</v>
      </c>
      <c r="H63" s="323">
        <v>11.115289870061503</v>
      </c>
      <c r="I63" s="322"/>
      <c r="J63" s="322"/>
      <c r="K63" s="362"/>
      <c r="L63" s="323">
        <v>0</v>
      </c>
      <c r="M63" s="323">
        <v>0</v>
      </c>
      <c r="N63" s="138"/>
      <c r="O63" s="138"/>
      <c r="P63" s="138"/>
      <c r="Q63" s="323">
        <v>0</v>
      </c>
      <c r="R63" s="323">
        <v>0</v>
      </c>
      <c r="S63" s="322"/>
      <c r="T63" s="322"/>
      <c r="U63" s="362"/>
      <c r="V63" s="323">
        <v>0</v>
      </c>
      <c r="W63" s="323">
        <v>0</v>
      </c>
      <c r="X63" s="322">
        <v>1759.712</v>
      </c>
      <c r="Y63" s="322">
        <v>1909.51</v>
      </c>
      <c r="Z63" s="362">
        <v>3553</v>
      </c>
      <c r="AA63" s="323">
        <v>8.5126429779418515</v>
      </c>
      <c r="AB63" s="323">
        <v>86.068677304648844</v>
      </c>
      <c r="AC63" s="322"/>
      <c r="AD63" s="322"/>
      <c r="AE63" s="362"/>
      <c r="AF63" s="323">
        <v>0</v>
      </c>
      <c r="AG63" s="323">
        <v>0</v>
      </c>
      <c r="AH63" s="322"/>
      <c r="AI63" s="322"/>
      <c r="AJ63" s="362"/>
      <c r="AK63" s="323">
        <v>0</v>
      </c>
      <c r="AL63" s="323">
        <v>0</v>
      </c>
      <c r="AM63" s="361">
        <f t="shared" si="2"/>
        <v>2893.6120000000001</v>
      </c>
      <c r="AN63" s="361">
        <f t="shared" si="2"/>
        <v>2973.09</v>
      </c>
      <c r="AO63" s="361">
        <f t="shared" si="2"/>
        <v>4734.8</v>
      </c>
      <c r="AP63" s="323">
        <f t="shared" si="3"/>
        <v>2.746670942752516</v>
      </c>
      <c r="AQ63" s="365">
        <f t="shared" si="3"/>
        <v>59.255185682236345</v>
      </c>
    </row>
    <row r="64" spans="1:43" ht="17.25">
      <c r="A64" s="617"/>
      <c r="B64" s="373" t="s">
        <v>317</v>
      </c>
      <c r="C64" s="364" t="s">
        <v>316</v>
      </c>
      <c r="D64" s="322">
        <v>0</v>
      </c>
      <c r="E64" s="322">
        <v>0</v>
      </c>
      <c r="F64" s="322">
        <v>0</v>
      </c>
      <c r="G64" s="323">
        <v>0</v>
      </c>
      <c r="H64" s="323">
        <v>0</v>
      </c>
      <c r="I64" s="322">
        <v>401</v>
      </c>
      <c r="J64" s="322">
        <v>282</v>
      </c>
      <c r="K64" s="362">
        <v>240</v>
      </c>
      <c r="L64" s="323">
        <v>-29.67581047381546</v>
      </c>
      <c r="M64" s="323">
        <v>-14.893617021276597</v>
      </c>
      <c r="N64" s="138"/>
      <c r="O64" s="138"/>
      <c r="P64" s="138"/>
      <c r="Q64" s="323">
        <v>0</v>
      </c>
      <c r="R64" s="323">
        <v>0</v>
      </c>
      <c r="S64" s="322"/>
      <c r="T64" s="322"/>
      <c r="U64" s="362"/>
      <c r="V64" s="323">
        <v>0</v>
      </c>
      <c r="W64" s="323">
        <v>0</v>
      </c>
      <c r="X64" s="322">
        <v>0</v>
      </c>
      <c r="Y64" s="322">
        <v>0</v>
      </c>
      <c r="Z64" s="362"/>
      <c r="AA64" s="323">
        <v>0</v>
      </c>
      <c r="AB64" s="323">
        <v>0</v>
      </c>
      <c r="AC64" s="322"/>
      <c r="AD64" s="322"/>
      <c r="AE64" s="362"/>
      <c r="AF64" s="323">
        <v>0</v>
      </c>
      <c r="AG64" s="323">
        <v>0</v>
      </c>
      <c r="AH64" s="322"/>
      <c r="AI64" s="322"/>
      <c r="AJ64" s="362"/>
      <c r="AK64" s="323">
        <v>0</v>
      </c>
      <c r="AL64" s="323">
        <v>0</v>
      </c>
      <c r="AM64" s="361">
        <f t="shared" si="2"/>
        <v>401</v>
      </c>
      <c r="AN64" s="361">
        <f t="shared" si="2"/>
        <v>282</v>
      </c>
      <c r="AO64" s="361">
        <f t="shared" si="2"/>
        <v>240</v>
      </c>
      <c r="AP64" s="323">
        <f t="shared" si="3"/>
        <v>-29.67581047381546</v>
      </c>
      <c r="AQ64" s="365">
        <f t="shared" si="3"/>
        <v>-14.893617021276597</v>
      </c>
    </row>
    <row r="65" spans="1:43" ht="17.25">
      <c r="A65" s="617">
        <v>15</v>
      </c>
      <c r="B65" s="360" t="s">
        <v>318</v>
      </c>
      <c r="C65" s="364"/>
      <c r="D65" s="322">
        <v>0</v>
      </c>
      <c r="E65" s="322">
        <v>0</v>
      </c>
      <c r="F65" s="322">
        <v>0</v>
      </c>
      <c r="G65" s="323">
        <v>0</v>
      </c>
      <c r="H65" s="323">
        <v>0</v>
      </c>
      <c r="I65" s="322"/>
      <c r="J65" s="322"/>
      <c r="K65" s="362"/>
      <c r="L65" s="323">
        <v>0</v>
      </c>
      <c r="M65" s="323">
        <v>0</v>
      </c>
      <c r="N65" s="138"/>
      <c r="O65" s="138"/>
      <c r="P65" s="138"/>
      <c r="Q65" s="323">
        <v>0</v>
      </c>
      <c r="R65" s="323">
        <v>0</v>
      </c>
      <c r="S65" s="322"/>
      <c r="T65" s="322"/>
      <c r="U65" s="362"/>
      <c r="V65" s="323">
        <v>0</v>
      </c>
      <c r="W65" s="323">
        <v>0</v>
      </c>
      <c r="X65" s="322"/>
      <c r="Y65" s="322"/>
      <c r="Z65" s="362"/>
      <c r="AA65" s="323">
        <v>0</v>
      </c>
      <c r="AB65" s="323">
        <v>0</v>
      </c>
      <c r="AC65" s="322"/>
      <c r="AD65" s="322"/>
      <c r="AE65" s="362"/>
      <c r="AF65" s="323">
        <v>0</v>
      </c>
      <c r="AG65" s="323">
        <v>0</v>
      </c>
      <c r="AH65" s="322"/>
      <c r="AI65" s="322"/>
      <c r="AJ65" s="362"/>
      <c r="AK65" s="323">
        <v>0</v>
      </c>
      <c r="AL65" s="323">
        <v>0</v>
      </c>
      <c r="AM65" s="361">
        <f t="shared" si="2"/>
        <v>0</v>
      </c>
      <c r="AN65" s="361">
        <f t="shared" si="2"/>
        <v>0</v>
      </c>
      <c r="AO65" s="361">
        <f t="shared" si="2"/>
        <v>0</v>
      </c>
      <c r="AP65" s="323">
        <f t="shared" si="3"/>
        <v>0</v>
      </c>
      <c r="AQ65" s="365">
        <f t="shared" si="3"/>
        <v>0</v>
      </c>
    </row>
    <row r="66" spans="1:43" ht="17.25">
      <c r="A66" s="617"/>
      <c r="B66" s="364" t="s">
        <v>319</v>
      </c>
      <c r="C66" s="364" t="s">
        <v>320</v>
      </c>
      <c r="D66" s="322">
        <v>0.7</v>
      </c>
      <c r="E66" s="322">
        <v>1.6</v>
      </c>
      <c r="F66" s="322">
        <v>3</v>
      </c>
      <c r="G66" s="323">
        <v>128.57142857142861</v>
      </c>
      <c r="H66" s="323">
        <v>87.5</v>
      </c>
      <c r="I66" s="322"/>
      <c r="J66" s="322"/>
      <c r="K66" s="362"/>
      <c r="L66" s="323">
        <v>0</v>
      </c>
      <c r="M66" s="323">
        <v>0</v>
      </c>
      <c r="N66" s="138">
        <v>0.34333333333333338</v>
      </c>
      <c r="O66" s="138">
        <v>0.77034633333333336</v>
      </c>
      <c r="P66" s="138">
        <v>0.7</v>
      </c>
      <c r="Q66" s="323">
        <v>124.37271844660191</v>
      </c>
      <c r="R66" s="323">
        <v>-9.1317801214086103</v>
      </c>
      <c r="S66" s="322">
        <v>1.76</v>
      </c>
      <c r="T66" s="322">
        <v>1.35</v>
      </c>
      <c r="U66" s="362">
        <v>0</v>
      </c>
      <c r="V66" s="323">
        <v>-23.295454545454547</v>
      </c>
      <c r="W66" s="323">
        <v>-100</v>
      </c>
      <c r="X66" s="322"/>
      <c r="Y66" s="322"/>
      <c r="Z66" s="362"/>
      <c r="AA66" s="323">
        <v>0</v>
      </c>
      <c r="AB66" s="323">
        <v>0</v>
      </c>
      <c r="AC66" s="322"/>
      <c r="AD66" s="322"/>
      <c r="AE66" s="362"/>
      <c r="AF66" s="323">
        <v>0</v>
      </c>
      <c r="AG66" s="323">
        <v>0</v>
      </c>
      <c r="AH66" s="322">
        <v>5</v>
      </c>
      <c r="AI66" s="322">
        <v>5</v>
      </c>
      <c r="AJ66" s="362">
        <v>2</v>
      </c>
      <c r="AK66" s="323">
        <v>0</v>
      </c>
      <c r="AL66" s="323">
        <v>-60</v>
      </c>
      <c r="AM66" s="361">
        <f t="shared" si="2"/>
        <v>7.8033333333333337</v>
      </c>
      <c r="AN66" s="361">
        <f t="shared" si="2"/>
        <v>8.7203463333333335</v>
      </c>
      <c r="AO66" s="361">
        <f t="shared" si="2"/>
        <v>5.7</v>
      </c>
      <c r="AP66" s="323">
        <f t="shared" si="3"/>
        <v>11.751554891072175</v>
      </c>
      <c r="AQ66" s="365">
        <f t="shared" si="3"/>
        <v>-34.635623608068471</v>
      </c>
    </row>
    <row r="67" spans="1:43" ht="17.25">
      <c r="A67" s="617"/>
      <c r="B67" s="364" t="s">
        <v>321</v>
      </c>
      <c r="C67" s="364" t="s">
        <v>45</v>
      </c>
      <c r="D67" s="322">
        <v>41968.100000000006</v>
      </c>
      <c r="E67" s="322">
        <v>31819.7</v>
      </c>
      <c r="F67" s="322">
        <v>28858</v>
      </c>
      <c r="G67" s="323">
        <v>-24.181223357740762</v>
      </c>
      <c r="H67" s="323">
        <v>-9.3077558870762545</v>
      </c>
      <c r="I67" s="322">
        <v>213765.1</v>
      </c>
      <c r="J67" s="322">
        <v>253865.1</v>
      </c>
      <c r="K67" s="362">
        <v>168435.99</v>
      </c>
      <c r="L67" s="323">
        <v>18.758908727383456</v>
      </c>
      <c r="M67" s="323">
        <v>-33.651380201532234</v>
      </c>
      <c r="N67" s="138">
        <v>284863.63299999997</v>
      </c>
      <c r="O67" s="138">
        <v>281333.97100000002</v>
      </c>
      <c r="P67" s="138">
        <v>225710.46000000002</v>
      </c>
      <c r="Q67" s="323">
        <v>-1.2390707661865576</v>
      </c>
      <c r="R67" s="323">
        <v>-19.771345352389019</v>
      </c>
      <c r="S67" s="322">
        <v>931326.37</v>
      </c>
      <c r="T67" s="322">
        <v>432979</v>
      </c>
      <c r="U67" s="362">
        <v>472115.98</v>
      </c>
      <c r="V67" s="323">
        <v>-53.509423339961906</v>
      </c>
      <c r="W67" s="323">
        <v>9.0390018915466896</v>
      </c>
      <c r="X67" s="322">
        <v>410284.07</v>
      </c>
      <c r="Y67" s="322">
        <v>500801.11</v>
      </c>
      <c r="Z67" s="362">
        <v>573036.51</v>
      </c>
      <c r="AA67" s="323">
        <v>22.062041063402731</v>
      </c>
      <c r="AB67" s="323">
        <v>14.423969627383613</v>
      </c>
      <c r="AC67" s="322"/>
      <c r="AD67" s="322"/>
      <c r="AE67" s="362"/>
      <c r="AF67" s="323">
        <v>0</v>
      </c>
      <c r="AG67" s="323">
        <v>0</v>
      </c>
      <c r="AH67" s="322">
        <v>0</v>
      </c>
      <c r="AI67" s="322">
        <v>0</v>
      </c>
      <c r="AJ67" s="362"/>
      <c r="AK67" s="323">
        <v>0</v>
      </c>
      <c r="AL67" s="323">
        <v>0</v>
      </c>
      <c r="AM67" s="361">
        <f t="shared" si="2"/>
        <v>1882207.273</v>
      </c>
      <c r="AN67" s="361">
        <f t="shared" si="2"/>
        <v>1500798.8810000001</v>
      </c>
      <c r="AO67" s="361">
        <f t="shared" si="2"/>
        <v>1468156.94</v>
      </c>
      <c r="AP67" s="323">
        <f t="shared" si="3"/>
        <v>-20.263888970744617</v>
      </c>
      <c r="AQ67" s="365">
        <f t="shared" si="3"/>
        <v>-2.1749710379748137</v>
      </c>
    </row>
    <row r="68" spans="1:43" ht="17.25">
      <c r="A68" s="617"/>
      <c r="B68" s="364" t="s">
        <v>322</v>
      </c>
      <c r="C68" s="364" t="s">
        <v>45</v>
      </c>
      <c r="D68" s="322">
        <v>0</v>
      </c>
      <c r="E68" s="322">
        <v>0</v>
      </c>
      <c r="F68" s="322">
        <v>0</v>
      </c>
      <c r="G68" s="323">
        <v>0</v>
      </c>
      <c r="H68" s="323">
        <v>0</v>
      </c>
      <c r="I68" s="322"/>
      <c r="J68" s="322"/>
      <c r="K68" s="362"/>
      <c r="L68" s="323">
        <v>0</v>
      </c>
      <c r="M68" s="323">
        <v>0</v>
      </c>
      <c r="N68" s="138"/>
      <c r="O68" s="138"/>
      <c r="P68" s="138"/>
      <c r="Q68" s="323">
        <v>0</v>
      </c>
      <c r="R68" s="323">
        <v>0</v>
      </c>
      <c r="S68" s="322"/>
      <c r="T68" s="322"/>
      <c r="U68" s="362"/>
      <c r="V68" s="323">
        <v>0</v>
      </c>
      <c r="W68" s="323">
        <v>0</v>
      </c>
      <c r="X68" s="322"/>
      <c r="Y68" s="322"/>
      <c r="Z68" s="362"/>
      <c r="AA68" s="323">
        <v>0</v>
      </c>
      <c r="AB68" s="323">
        <v>0</v>
      </c>
      <c r="AC68" s="322"/>
      <c r="AD68" s="322"/>
      <c r="AE68" s="362"/>
      <c r="AF68" s="323">
        <v>0</v>
      </c>
      <c r="AG68" s="323">
        <v>0</v>
      </c>
      <c r="AH68" s="322">
        <v>3.64</v>
      </c>
      <c r="AI68" s="322">
        <v>0.33</v>
      </c>
      <c r="AJ68" s="362">
        <v>0.32</v>
      </c>
      <c r="AK68" s="323">
        <v>-90.934065934065927</v>
      </c>
      <c r="AL68" s="323">
        <v>-3.0303030303030312</v>
      </c>
      <c r="AM68" s="361">
        <f t="shared" si="2"/>
        <v>3.64</v>
      </c>
      <c r="AN68" s="361">
        <f t="shared" si="2"/>
        <v>0.33</v>
      </c>
      <c r="AO68" s="361">
        <f t="shared" si="2"/>
        <v>0.32</v>
      </c>
      <c r="AP68" s="323">
        <f t="shared" si="3"/>
        <v>-90.934065934065927</v>
      </c>
      <c r="AQ68" s="365">
        <f t="shared" si="3"/>
        <v>-3.0303030303030312</v>
      </c>
    </row>
    <row r="69" spans="1:43" ht="17.25">
      <c r="A69" s="617"/>
      <c r="B69" s="364" t="s">
        <v>323</v>
      </c>
      <c r="C69" s="364" t="s">
        <v>45</v>
      </c>
      <c r="D69" s="322">
        <v>0</v>
      </c>
      <c r="E69" s="322">
        <v>0</v>
      </c>
      <c r="F69" s="322">
        <v>0</v>
      </c>
      <c r="G69" s="323">
        <v>0</v>
      </c>
      <c r="H69" s="323">
        <v>0</v>
      </c>
      <c r="I69" s="322"/>
      <c r="J69" s="322"/>
      <c r="K69" s="362"/>
      <c r="L69" s="323">
        <v>0</v>
      </c>
      <c r="M69" s="323">
        <v>0</v>
      </c>
      <c r="N69" s="138"/>
      <c r="O69" s="138"/>
      <c r="P69" s="138"/>
      <c r="Q69" s="323">
        <v>0</v>
      </c>
      <c r="R69" s="323">
        <v>0</v>
      </c>
      <c r="S69" s="322"/>
      <c r="T69" s="322"/>
      <c r="U69" s="362"/>
      <c r="V69" s="323">
        <v>0</v>
      </c>
      <c r="W69" s="323">
        <v>0</v>
      </c>
      <c r="X69" s="322">
        <v>0</v>
      </c>
      <c r="Y69" s="322">
        <v>0</v>
      </c>
      <c r="Z69" s="362"/>
      <c r="AA69" s="323">
        <v>0</v>
      </c>
      <c r="AB69" s="323">
        <v>0</v>
      </c>
      <c r="AC69" s="322"/>
      <c r="AD69" s="322"/>
      <c r="AE69" s="362"/>
      <c r="AF69" s="323">
        <v>0</v>
      </c>
      <c r="AG69" s="323">
        <v>0</v>
      </c>
      <c r="AH69" s="322"/>
      <c r="AI69" s="322"/>
      <c r="AJ69" s="362"/>
      <c r="AK69" s="323">
        <v>0</v>
      </c>
      <c r="AL69" s="323">
        <v>0</v>
      </c>
      <c r="AM69" s="361">
        <f t="shared" si="2"/>
        <v>0</v>
      </c>
      <c r="AN69" s="361">
        <f t="shared" si="2"/>
        <v>0</v>
      </c>
      <c r="AO69" s="361">
        <f t="shared" si="2"/>
        <v>0</v>
      </c>
      <c r="AP69" s="323">
        <f t="shared" si="3"/>
        <v>0</v>
      </c>
      <c r="AQ69" s="365">
        <f t="shared" si="3"/>
        <v>0</v>
      </c>
    </row>
    <row r="70" spans="1:43" ht="17.25">
      <c r="A70" s="617">
        <v>16</v>
      </c>
      <c r="B70" s="116" t="s">
        <v>324</v>
      </c>
      <c r="C70" s="364"/>
      <c r="D70" s="322">
        <v>0</v>
      </c>
      <c r="E70" s="322">
        <v>0</v>
      </c>
      <c r="F70" s="322">
        <v>0</v>
      </c>
      <c r="G70" s="323">
        <v>0</v>
      </c>
      <c r="H70" s="323">
        <v>0</v>
      </c>
      <c r="I70" s="322"/>
      <c r="J70" s="322"/>
      <c r="K70" s="362"/>
      <c r="L70" s="323">
        <v>0</v>
      </c>
      <c r="M70" s="323">
        <v>0</v>
      </c>
      <c r="N70" s="138"/>
      <c r="O70" s="138"/>
      <c r="P70" s="138"/>
      <c r="Q70" s="323">
        <v>0</v>
      </c>
      <c r="R70" s="323">
        <v>0</v>
      </c>
      <c r="S70" s="322"/>
      <c r="T70" s="322"/>
      <c r="U70" s="362"/>
      <c r="V70" s="323">
        <v>0</v>
      </c>
      <c r="W70" s="323">
        <v>0</v>
      </c>
      <c r="X70" s="322">
        <v>0</v>
      </c>
      <c r="Y70" s="322">
        <v>0</v>
      </c>
      <c r="Z70" s="362"/>
      <c r="AA70" s="323">
        <v>0</v>
      </c>
      <c r="AB70" s="323">
        <v>0</v>
      </c>
      <c r="AC70" s="322"/>
      <c r="AD70" s="322"/>
      <c r="AE70" s="362"/>
      <c r="AF70" s="323">
        <v>0</v>
      </c>
      <c r="AG70" s="323">
        <v>0</v>
      </c>
      <c r="AH70" s="322"/>
      <c r="AI70" s="322"/>
      <c r="AJ70" s="362"/>
      <c r="AK70" s="323">
        <v>0</v>
      </c>
      <c r="AL70" s="323">
        <v>0</v>
      </c>
      <c r="AM70" s="361">
        <f t="shared" si="2"/>
        <v>0</v>
      </c>
      <c r="AN70" s="361">
        <f t="shared" si="2"/>
        <v>0</v>
      </c>
      <c r="AO70" s="361">
        <f t="shared" si="2"/>
        <v>0</v>
      </c>
      <c r="AP70" s="323">
        <f t="shared" si="3"/>
        <v>0</v>
      </c>
      <c r="AQ70" s="365">
        <f t="shared" si="3"/>
        <v>0</v>
      </c>
    </row>
    <row r="71" spans="1:43" ht="17.25">
      <c r="A71" s="617"/>
      <c r="B71" s="364" t="s">
        <v>366</v>
      </c>
      <c r="C71" s="364" t="s">
        <v>257</v>
      </c>
      <c r="D71" s="322">
        <v>34538</v>
      </c>
      <c r="E71" s="322">
        <v>51350.22</v>
      </c>
      <c r="F71" s="322">
        <v>38596.79</v>
      </c>
      <c r="G71" s="323">
        <v>48.677456714343634</v>
      </c>
      <c r="H71" s="323">
        <v>-24.836174022233976</v>
      </c>
      <c r="I71" s="322">
        <v>194922.27599999998</v>
      </c>
      <c r="J71" s="322">
        <v>91762.76</v>
      </c>
      <c r="K71" s="362">
        <v>91273.55</v>
      </c>
      <c r="L71" s="323">
        <v>-52.923410354596925</v>
      </c>
      <c r="M71" s="323">
        <v>-0.53312476651747431</v>
      </c>
      <c r="N71" s="138"/>
      <c r="O71" s="138"/>
      <c r="P71" s="138"/>
      <c r="Q71" s="323">
        <v>0</v>
      </c>
      <c r="R71" s="323">
        <v>0</v>
      </c>
      <c r="S71" s="322"/>
      <c r="T71" s="322"/>
      <c r="U71" s="362"/>
      <c r="V71" s="323">
        <v>0</v>
      </c>
      <c r="W71" s="323">
        <v>0</v>
      </c>
      <c r="X71" s="322">
        <v>58890</v>
      </c>
      <c r="Y71" s="322">
        <v>50072.4</v>
      </c>
      <c r="Z71" s="362">
        <v>68352.100000000006</v>
      </c>
      <c r="AA71" s="323">
        <v>-14.973000509424352</v>
      </c>
      <c r="AB71" s="323">
        <v>36.506538532205383</v>
      </c>
      <c r="AC71" s="322"/>
      <c r="AD71" s="322"/>
      <c r="AE71" s="362"/>
      <c r="AF71" s="323">
        <v>0</v>
      </c>
      <c r="AG71" s="323">
        <v>0</v>
      </c>
      <c r="AH71" s="322"/>
      <c r="AI71" s="322"/>
      <c r="AJ71" s="362"/>
      <c r="AK71" s="323">
        <v>0</v>
      </c>
      <c r="AL71" s="323">
        <v>0</v>
      </c>
      <c r="AM71" s="361">
        <f t="shared" si="2"/>
        <v>288350.27599999995</v>
      </c>
      <c r="AN71" s="361">
        <f t="shared" si="2"/>
        <v>193185.37999999998</v>
      </c>
      <c r="AO71" s="361">
        <f t="shared" si="2"/>
        <v>198222.44</v>
      </c>
      <c r="AP71" s="323">
        <f t="shared" si="3"/>
        <v>-33.003226950266551</v>
      </c>
      <c r="AQ71" s="365">
        <f t="shared" si="3"/>
        <v>2.6073712203273516</v>
      </c>
    </row>
    <row r="72" spans="1:43" ht="17.25">
      <c r="A72" s="617"/>
      <c r="B72" s="364" t="s">
        <v>326</v>
      </c>
      <c r="C72" s="364" t="s">
        <v>257</v>
      </c>
      <c r="D72" s="374">
        <v>0</v>
      </c>
      <c r="E72" s="322">
        <v>0</v>
      </c>
      <c r="F72" s="322">
        <v>0</v>
      </c>
      <c r="G72" s="323">
        <v>0</v>
      </c>
      <c r="H72" s="323">
        <v>0</v>
      </c>
      <c r="I72" s="322">
        <v>92227</v>
      </c>
      <c r="J72" s="322">
        <v>86554</v>
      </c>
      <c r="K72" s="362">
        <v>190891</v>
      </c>
      <c r="L72" s="323">
        <v>-6.1511271102822462</v>
      </c>
      <c r="M72" s="323">
        <v>120.54555537583474</v>
      </c>
      <c r="N72" s="138"/>
      <c r="O72" s="138"/>
      <c r="P72" s="138"/>
      <c r="Q72" s="323">
        <v>0</v>
      </c>
      <c r="R72" s="323">
        <v>0</v>
      </c>
      <c r="S72" s="322"/>
      <c r="T72" s="322"/>
      <c r="U72" s="362"/>
      <c r="V72" s="323">
        <v>0</v>
      </c>
      <c r="W72" s="323">
        <v>0</v>
      </c>
      <c r="X72" s="374"/>
      <c r="Y72" s="322"/>
      <c r="Z72" s="362"/>
      <c r="AA72" s="323">
        <v>0</v>
      </c>
      <c r="AB72" s="323">
        <v>0</v>
      </c>
      <c r="AC72" s="322"/>
      <c r="AD72" s="322"/>
      <c r="AE72" s="362"/>
      <c r="AF72" s="323">
        <v>0</v>
      </c>
      <c r="AG72" s="323">
        <v>0</v>
      </c>
      <c r="AH72" s="322"/>
      <c r="AI72" s="322"/>
      <c r="AJ72" s="362"/>
      <c r="AK72" s="323">
        <v>0</v>
      </c>
      <c r="AL72" s="323">
        <v>0</v>
      </c>
      <c r="AM72" s="361">
        <f t="shared" ref="AM72:AO88" si="4">D72+I72+N72+S72+X72+AC72+AH72</f>
        <v>92227</v>
      </c>
      <c r="AN72" s="361">
        <f t="shared" si="4"/>
        <v>86554</v>
      </c>
      <c r="AO72" s="361">
        <f t="shared" si="4"/>
        <v>190891</v>
      </c>
      <c r="AP72" s="323">
        <f t="shared" si="3"/>
        <v>-6.1511271102822462</v>
      </c>
      <c r="AQ72" s="365">
        <f t="shared" si="3"/>
        <v>120.54555537583474</v>
      </c>
    </row>
    <row r="73" spans="1:43" ht="17.25">
      <c r="A73" s="617"/>
      <c r="B73" s="364" t="s">
        <v>327</v>
      </c>
      <c r="C73" s="364" t="s">
        <v>257</v>
      </c>
      <c r="D73" s="322">
        <v>9775.52</v>
      </c>
      <c r="E73" s="322">
        <v>13593</v>
      </c>
      <c r="F73" s="322">
        <v>4908</v>
      </c>
      <c r="G73" s="323">
        <v>39.051426420282496</v>
      </c>
      <c r="H73" s="323">
        <v>-63.893180313396606</v>
      </c>
      <c r="I73" s="322">
        <v>2435.346</v>
      </c>
      <c r="J73" s="322">
        <v>1958.93</v>
      </c>
      <c r="K73" s="362">
        <v>2478</v>
      </c>
      <c r="L73" s="323">
        <v>-19.562559077847666</v>
      </c>
      <c r="M73" s="323">
        <v>26.497628807563302</v>
      </c>
      <c r="N73" s="138"/>
      <c r="O73" s="138"/>
      <c r="P73" s="138"/>
      <c r="Q73" s="323">
        <v>0</v>
      </c>
      <c r="R73" s="323">
        <v>0</v>
      </c>
      <c r="S73" s="322"/>
      <c r="T73" s="322"/>
      <c r="U73" s="362"/>
      <c r="V73" s="323">
        <v>0</v>
      </c>
      <c r="W73" s="323">
        <v>0</v>
      </c>
      <c r="X73" s="322"/>
      <c r="Y73" s="322"/>
      <c r="Z73" s="362"/>
      <c r="AA73" s="323">
        <v>0</v>
      </c>
      <c r="AB73" s="323">
        <v>0</v>
      </c>
      <c r="AC73" s="322"/>
      <c r="AD73" s="322"/>
      <c r="AE73" s="362"/>
      <c r="AF73" s="323">
        <v>0</v>
      </c>
      <c r="AG73" s="323">
        <v>0</v>
      </c>
      <c r="AH73" s="322"/>
      <c r="AI73" s="322"/>
      <c r="AJ73" s="362"/>
      <c r="AK73" s="323">
        <v>0</v>
      </c>
      <c r="AL73" s="323">
        <v>0</v>
      </c>
      <c r="AM73" s="361">
        <f t="shared" si="4"/>
        <v>12210.866</v>
      </c>
      <c r="AN73" s="361">
        <f t="shared" si="4"/>
        <v>15551.93</v>
      </c>
      <c r="AO73" s="361">
        <f t="shared" si="4"/>
        <v>7386</v>
      </c>
      <c r="AP73" s="323">
        <f t="shared" si="3"/>
        <v>27.361400903097291</v>
      </c>
      <c r="AQ73" s="365">
        <f t="shared" si="3"/>
        <v>-52.507502284282403</v>
      </c>
    </row>
    <row r="74" spans="1:43" ht="17.25">
      <c r="A74" s="617"/>
      <c r="B74" s="364" t="s">
        <v>328</v>
      </c>
      <c r="C74" s="364" t="s">
        <v>51</v>
      </c>
      <c r="D74" s="322">
        <v>0</v>
      </c>
      <c r="E74" s="322">
        <v>0</v>
      </c>
      <c r="F74" s="322">
        <v>0</v>
      </c>
      <c r="G74" s="323">
        <v>0</v>
      </c>
      <c r="H74" s="323">
        <v>0</v>
      </c>
      <c r="I74" s="322">
        <v>0</v>
      </c>
      <c r="J74" s="322">
        <v>10325.561</v>
      </c>
      <c r="K74" s="362">
        <v>8825.0400000000009</v>
      </c>
      <c r="L74" s="323">
        <v>0</v>
      </c>
      <c r="M74" s="323">
        <v>-14.532101451921093</v>
      </c>
      <c r="N74" s="138"/>
      <c r="O74" s="138"/>
      <c r="P74" s="138"/>
      <c r="Q74" s="323">
        <v>0</v>
      </c>
      <c r="R74" s="323">
        <v>0</v>
      </c>
      <c r="S74" s="322"/>
      <c r="T74" s="322"/>
      <c r="U74" s="362"/>
      <c r="V74" s="323">
        <v>0</v>
      </c>
      <c r="W74" s="323">
        <v>0</v>
      </c>
      <c r="X74" s="322">
        <v>233.71199999999999</v>
      </c>
      <c r="Y74" s="322">
        <v>0</v>
      </c>
      <c r="Z74" s="362"/>
      <c r="AA74" s="323">
        <v>-100</v>
      </c>
      <c r="AB74" s="323">
        <v>0</v>
      </c>
      <c r="AC74" s="322"/>
      <c r="AD74" s="322"/>
      <c r="AE74" s="362"/>
      <c r="AF74" s="323">
        <v>0</v>
      </c>
      <c r="AG74" s="323">
        <v>0</v>
      </c>
      <c r="AH74" s="322"/>
      <c r="AI74" s="322"/>
      <c r="AJ74" s="362"/>
      <c r="AK74" s="323">
        <v>0</v>
      </c>
      <c r="AL74" s="323">
        <v>0</v>
      </c>
      <c r="AM74" s="361">
        <f t="shared" si="4"/>
        <v>233.71199999999999</v>
      </c>
      <c r="AN74" s="361">
        <f t="shared" si="4"/>
        <v>10325.561</v>
      </c>
      <c r="AO74" s="361">
        <f t="shared" si="4"/>
        <v>8825.0400000000009</v>
      </c>
      <c r="AP74" s="323">
        <f t="shared" si="3"/>
        <v>4318.0705312521395</v>
      </c>
      <c r="AQ74" s="365">
        <f t="shared" si="3"/>
        <v>-14.532101451921093</v>
      </c>
    </row>
    <row r="75" spans="1:43" ht="17.25">
      <c r="A75" s="617">
        <v>17</v>
      </c>
      <c r="B75" s="116" t="s">
        <v>329</v>
      </c>
      <c r="C75" s="364"/>
      <c r="D75" s="322">
        <v>0</v>
      </c>
      <c r="E75" s="322">
        <v>0</v>
      </c>
      <c r="F75" s="322">
        <v>0</v>
      </c>
      <c r="G75" s="323">
        <v>0</v>
      </c>
      <c r="H75" s="323">
        <v>0</v>
      </c>
      <c r="I75" s="322"/>
      <c r="J75" s="322"/>
      <c r="K75" s="362"/>
      <c r="L75" s="323">
        <v>0</v>
      </c>
      <c r="M75" s="323">
        <v>0</v>
      </c>
      <c r="N75" s="138"/>
      <c r="O75" s="138"/>
      <c r="P75" s="138"/>
      <c r="Q75" s="323">
        <v>0</v>
      </c>
      <c r="R75" s="323">
        <v>0</v>
      </c>
      <c r="S75" s="322"/>
      <c r="T75" s="322"/>
      <c r="U75" s="362"/>
      <c r="V75" s="323">
        <v>0</v>
      </c>
      <c r="W75" s="323">
        <v>0</v>
      </c>
      <c r="X75" s="322"/>
      <c r="Y75" s="322"/>
      <c r="Z75" s="362"/>
      <c r="AA75" s="323">
        <v>0</v>
      </c>
      <c r="AB75" s="323">
        <v>0</v>
      </c>
      <c r="AC75" s="322"/>
      <c r="AD75" s="322"/>
      <c r="AE75" s="362"/>
      <c r="AF75" s="323">
        <v>0</v>
      </c>
      <c r="AG75" s="323">
        <v>0</v>
      </c>
      <c r="AH75" s="322"/>
      <c r="AI75" s="322"/>
      <c r="AJ75" s="362"/>
      <c r="AK75" s="323">
        <v>0</v>
      </c>
      <c r="AL75" s="323">
        <v>0</v>
      </c>
      <c r="AM75" s="361">
        <f t="shared" si="4"/>
        <v>0</v>
      </c>
      <c r="AN75" s="361">
        <f t="shared" si="4"/>
        <v>0</v>
      </c>
      <c r="AO75" s="361">
        <f t="shared" si="4"/>
        <v>0</v>
      </c>
      <c r="AP75" s="323">
        <f t="shared" si="3"/>
        <v>0</v>
      </c>
      <c r="AQ75" s="365">
        <f t="shared" si="3"/>
        <v>0</v>
      </c>
    </row>
    <row r="76" spans="1:43" ht="17.25">
      <c r="A76" s="617"/>
      <c r="B76" s="364" t="s">
        <v>330</v>
      </c>
      <c r="C76" s="364" t="s">
        <v>257</v>
      </c>
      <c r="D76" s="322">
        <v>196.02</v>
      </c>
      <c r="E76" s="322">
        <v>83.72</v>
      </c>
      <c r="F76" s="322">
        <v>70.27</v>
      </c>
      <c r="G76" s="323">
        <v>-57.290072441587597</v>
      </c>
      <c r="H76" s="323">
        <v>-16.065456282847592</v>
      </c>
      <c r="I76" s="322">
        <v>24785</v>
      </c>
      <c r="J76" s="322">
        <v>27362.034</v>
      </c>
      <c r="K76" s="362">
        <v>20500</v>
      </c>
      <c r="L76" s="323">
        <v>10.397554972765775</v>
      </c>
      <c r="M76" s="323">
        <v>-25.078669224663628</v>
      </c>
      <c r="N76" s="138"/>
      <c r="O76" s="138"/>
      <c r="P76" s="138"/>
      <c r="Q76" s="323">
        <v>0</v>
      </c>
      <c r="R76" s="323">
        <v>0</v>
      </c>
      <c r="S76" s="322"/>
      <c r="T76" s="322"/>
      <c r="U76" s="362"/>
      <c r="V76" s="323">
        <v>0</v>
      </c>
      <c r="W76" s="323">
        <v>0</v>
      </c>
      <c r="X76" s="322"/>
      <c r="Y76" s="322"/>
      <c r="Z76" s="362"/>
      <c r="AA76" s="323">
        <v>0</v>
      </c>
      <c r="AB76" s="323">
        <v>0</v>
      </c>
      <c r="AC76" s="322"/>
      <c r="AD76" s="322"/>
      <c r="AE76" s="362"/>
      <c r="AF76" s="323">
        <v>0</v>
      </c>
      <c r="AG76" s="323">
        <v>0</v>
      </c>
      <c r="AH76" s="322"/>
      <c r="AI76" s="322"/>
      <c r="AJ76" s="362"/>
      <c r="AK76" s="323">
        <v>0</v>
      </c>
      <c r="AL76" s="323">
        <v>0</v>
      </c>
      <c r="AM76" s="361">
        <f t="shared" si="4"/>
        <v>24981.02</v>
      </c>
      <c r="AN76" s="361">
        <f t="shared" si="4"/>
        <v>27445.754000000001</v>
      </c>
      <c r="AO76" s="361">
        <f t="shared" si="4"/>
        <v>20570.27</v>
      </c>
      <c r="AP76" s="323">
        <f t="shared" si="3"/>
        <v>9.8664265910679347</v>
      </c>
      <c r="AQ76" s="365">
        <f t="shared" si="3"/>
        <v>-25.051175493302168</v>
      </c>
    </row>
    <row r="77" spans="1:43" ht="17.25">
      <c r="A77" s="617"/>
      <c r="B77" s="364" t="s">
        <v>331</v>
      </c>
      <c r="C77" s="364" t="s">
        <v>290</v>
      </c>
      <c r="D77" s="322">
        <v>0</v>
      </c>
      <c r="E77" s="322">
        <v>0</v>
      </c>
      <c r="F77" s="322">
        <v>0</v>
      </c>
      <c r="G77" s="323">
        <v>0</v>
      </c>
      <c r="H77" s="323">
        <v>0</v>
      </c>
      <c r="I77" s="322">
        <v>813</v>
      </c>
      <c r="J77" s="322">
        <v>1055</v>
      </c>
      <c r="K77" s="362">
        <v>1690</v>
      </c>
      <c r="L77" s="323">
        <v>29.766297662976626</v>
      </c>
      <c r="M77" s="323">
        <v>60.18957345971566</v>
      </c>
      <c r="N77" s="138"/>
      <c r="O77" s="138"/>
      <c r="P77" s="138"/>
      <c r="Q77" s="323">
        <v>0</v>
      </c>
      <c r="R77" s="323">
        <v>0</v>
      </c>
      <c r="S77" s="322"/>
      <c r="T77" s="322"/>
      <c r="U77" s="362"/>
      <c r="V77" s="323">
        <v>0</v>
      </c>
      <c r="W77" s="323">
        <v>0</v>
      </c>
      <c r="X77" s="322">
        <v>150.73500000000001</v>
      </c>
      <c r="Y77" s="322">
        <v>171.53</v>
      </c>
      <c r="Z77" s="362">
        <v>193.316</v>
      </c>
      <c r="AA77" s="323">
        <v>13.795734235578976</v>
      </c>
      <c r="AB77" s="323">
        <v>12.700985250393515</v>
      </c>
      <c r="AC77" s="322"/>
      <c r="AD77" s="322"/>
      <c r="AE77" s="362"/>
      <c r="AF77" s="323">
        <v>0</v>
      </c>
      <c r="AG77" s="323">
        <v>0</v>
      </c>
      <c r="AH77" s="322"/>
      <c r="AI77" s="322"/>
      <c r="AJ77" s="362"/>
      <c r="AK77" s="323">
        <v>0</v>
      </c>
      <c r="AL77" s="323">
        <v>0</v>
      </c>
      <c r="AM77" s="361">
        <f t="shared" si="4"/>
        <v>963.73500000000001</v>
      </c>
      <c r="AN77" s="361">
        <f t="shared" si="4"/>
        <v>1226.53</v>
      </c>
      <c r="AO77" s="361">
        <f t="shared" si="4"/>
        <v>1883.316</v>
      </c>
      <c r="AP77" s="323">
        <f t="shared" si="3"/>
        <v>27.268388094237523</v>
      </c>
      <c r="AQ77" s="365">
        <f t="shared" si="3"/>
        <v>53.548302935924937</v>
      </c>
    </row>
    <row r="78" spans="1:43" ht="17.25">
      <c r="A78" s="617">
        <v>18</v>
      </c>
      <c r="B78" s="360" t="s">
        <v>332</v>
      </c>
      <c r="C78" s="364"/>
      <c r="D78" s="322">
        <v>0</v>
      </c>
      <c r="E78" s="322">
        <v>0</v>
      </c>
      <c r="F78" s="322">
        <v>0</v>
      </c>
      <c r="G78" s="323">
        <v>0</v>
      </c>
      <c r="H78" s="323">
        <v>0</v>
      </c>
      <c r="I78" s="322"/>
      <c r="J78" s="322"/>
      <c r="K78" s="362"/>
      <c r="L78" s="323">
        <v>0</v>
      </c>
      <c r="M78" s="323">
        <v>0</v>
      </c>
      <c r="N78" s="138"/>
      <c r="O78" s="138"/>
      <c r="P78" s="138"/>
      <c r="Q78" s="323">
        <v>0</v>
      </c>
      <c r="R78" s="323">
        <v>0</v>
      </c>
      <c r="S78" s="322"/>
      <c r="T78" s="322"/>
      <c r="U78" s="362"/>
      <c r="V78" s="323">
        <v>0</v>
      </c>
      <c r="W78" s="323">
        <v>0</v>
      </c>
      <c r="X78" s="322">
        <v>0</v>
      </c>
      <c r="Y78" s="322">
        <v>0</v>
      </c>
      <c r="Z78" s="362"/>
      <c r="AA78" s="323">
        <v>0</v>
      </c>
      <c r="AB78" s="323">
        <v>0</v>
      </c>
      <c r="AC78" s="322"/>
      <c r="AD78" s="322"/>
      <c r="AE78" s="362"/>
      <c r="AF78" s="323">
        <v>0</v>
      </c>
      <c r="AG78" s="323">
        <v>0</v>
      </c>
      <c r="AH78" s="322"/>
      <c r="AI78" s="322"/>
      <c r="AJ78" s="362"/>
      <c r="AK78" s="323">
        <v>0</v>
      </c>
      <c r="AL78" s="323">
        <v>0</v>
      </c>
      <c r="AM78" s="361">
        <f t="shared" si="4"/>
        <v>0</v>
      </c>
      <c r="AN78" s="361">
        <f t="shared" si="4"/>
        <v>0</v>
      </c>
      <c r="AO78" s="361">
        <f t="shared" si="4"/>
        <v>0</v>
      </c>
      <c r="AP78" s="323">
        <f t="shared" si="3"/>
        <v>0</v>
      </c>
      <c r="AQ78" s="365">
        <f t="shared" si="3"/>
        <v>0</v>
      </c>
    </row>
    <row r="79" spans="1:43" ht="17.25">
      <c r="A79" s="617"/>
      <c r="B79" s="364" t="s">
        <v>333</v>
      </c>
      <c r="C79" s="364" t="s">
        <v>257</v>
      </c>
      <c r="D79" s="322">
        <v>0</v>
      </c>
      <c r="E79" s="322">
        <v>0</v>
      </c>
      <c r="F79" s="322">
        <v>0</v>
      </c>
      <c r="G79" s="323">
        <v>0</v>
      </c>
      <c r="H79" s="323">
        <v>0</v>
      </c>
      <c r="I79" s="322"/>
      <c r="J79" s="322"/>
      <c r="K79" s="362"/>
      <c r="L79" s="323">
        <v>0</v>
      </c>
      <c r="M79" s="323">
        <v>0</v>
      </c>
      <c r="N79" s="138"/>
      <c r="O79" s="138"/>
      <c r="P79" s="138"/>
      <c r="Q79" s="323">
        <v>0</v>
      </c>
      <c r="R79" s="323">
        <v>0</v>
      </c>
      <c r="S79" s="322"/>
      <c r="T79" s="322"/>
      <c r="U79" s="362"/>
      <c r="V79" s="323">
        <v>0</v>
      </c>
      <c r="W79" s="323">
        <v>0</v>
      </c>
      <c r="X79" s="322">
        <v>986788.22</v>
      </c>
      <c r="Y79" s="322">
        <v>796771.86100000003</v>
      </c>
      <c r="Z79" s="362">
        <v>445892.86300000001</v>
      </c>
      <c r="AA79" s="323">
        <v>-19.2560424971429</v>
      </c>
      <c r="AB79" s="323">
        <v>-44.037574012669609</v>
      </c>
      <c r="AC79" s="322">
        <v>0.5</v>
      </c>
      <c r="AD79" s="322">
        <v>0.5</v>
      </c>
      <c r="AE79" s="362">
        <v>0.55000000000000004</v>
      </c>
      <c r="AF79" s="323">
        <v>0</v>
      </c>
      <c r="AG79" s="323">
        <v>10.000000000000014</v>
      </c>
      <c r="AH79" s="322"/>
      <c r="AI79" s="322"/>
      <c r="AJ79" s="362"/>
      <c r="AK79" s="323">
        <v>0</v>
      </c>
      <c r="AL79" s="323">
        <v>0</v>
      </c>
      <c r="AM79" s="361">
        <f t="shared" si="4"/>
        <v>986788.72</v>
      </c>
      <c r="AN79" s="361">
        <f t="shared" si="4"/>
        <v>796772.36100000003</v>
      </c>
      <c r="AO79" s="361">
        <f t="shared" si="4"/>
        <v>445893.413</v>
      </c>
      <c r="AP79" s="323">
        <f t="shared" si="3"/>
        <v>-19.256032740220206</v>
      </c>
      <c r="AQ79" s="365">
        <f t="shared" si="3"/>
        <v>-44.037540102373107</v>
      </c>
    </row>
    <row r="80" spans="1:43" ht="17.25">
      <c r="A80" s="617"/>
      <c r="B80" s="364" t="s">
        <v>334</v>
      </c>
      <c r="C80" s="364" t="s">
        <v>335</v>
      </c>
      <c r="D80" s="322">
        <v>0</v>
      </c>
      <c r="E80" s="322">
        <v>0</v>
      </c>
      <c r="F80" s="322">
        <v>0</v>
      </c>
      <c r="G80" s="323">
        <v>0</v>
      </c>
      <c r="H80" s="323">
        <v>0</v>
      </c>
      <c r="I80" s="322"/>
      <c r="J80" s="322"/>
      <c r="K80" s="362"/>
      <c r="L80" s="323">
        <v>0</v>
      </c>
      <c r="M80" s="323">
        <v>0</v>
      </c>
      <c r="N80" s="138">
        <v>2417</v>
      </c>
      <c r="O80" s="138">
        <v>343</v>
      </c>
      <c r="P80" s="138">
        <v>313</v>
      </c>
      <c r="Q80" s="323">
        <v>-85.808853951179145</v>
      </c>
      <c r="R80" s="323">
        <v>-8.7463556851311921</v>
      </c>
      <c r="S80" s="322"/>
      <c r="T80" s="322"/>
      <c r="U80" s="362"/>
      <c r="V80" s="323">
        <v>0</v>
      </c>
      <c r="W80" s="323">
        <v>0</v>
      </c>
      <c r="X80" s="322"/>
      <c r="Y80" s="322"/>
      <c r="Z80" s="362"/>
      <c r="AA80" s="323">
        <v>0</v>
      </c>
      <c r="AB80" s="323">
        <v>0</v>
      </c>
      <c r="AC80" s="322"/>
      <c r="AD80" s="322"/>
      <c r="AE80" s="362"/>
      <c r="AF80" s="323">
        <v>0</v>
      </c>
      <c r="AG80" s="323">
        <v>0</v>
      </c>
      <c r="AH80" s="322"/>
      <c r="AI80" s="322"/>
      <c r="AJ80" s="362"/>
      <c r="AK80" s="323">
        <v>0</v>
      </c>
      <c r="AL80" s="323">
        <v>0</v>
      </c>
      <c r="AM80" s="361">
        <f t="shared" si="4"/>
        <v>2417</v>
      </c>
      <c r="AN80" s="361">
        <f t="shared" si="4"/>
        <v>343</v>
      </c>
      <c r="AO80" s="361">
        <f t="shared" si="4"/>
        <v>313</v>
      </c>
      <c r="AP80" s="323">
        <f t="shared" si="3"/>
        <v>-85.808853951179145</v>
      </c>
      <c r="AQ80" s="365">
        <f t="shared" si="3"/>
        <v>-8.7463556851311921</v>
      </c>
    </row>
    <row r="81" spans="1:43" ht="17.25">
      <c r="A81" s="617">
        <v>19</v>
      </c>
      <c r="B81" s="360" t="s">
        <v>336</v>
      </c>
      <c r="C81" s="364"/>
      <c r="D81" s="322">
        <v>0</v>
      </c>
      <c r="E81" s="322">
        <v>0</v>
      </c>
      <c r="F81" s="322">
        <v>0</v>
      </c>
      <c r="G81" s="323">
        <v>0</v>
      </c>
      <c r="H81" s="323">
        <v>0</v>
      </c>
      <c r="I81" s="322"/>
      <c r="J81" s="322"/>
      <c r="K81" s="362"/>
      <c r="L81" s="323">
        <v>0</v>
      </c>
      <c r="M81" s="323">
        <v>0</v>
      </c>
      <c r="N81" s="138"/>
      <c r="O81" s="138"/>
      <c r="P81" s="138"/>
      <c r="Q81" s="323">
        <v>0</v>
      </c>
      <c r="R81" s="323">
        <v>0</v>
      </c>
      <c r="S81" s="322"/>
      <c r="T81" s="322"/>
      <c r="U81" s="362"/>
      <c r="V81" s="323">
        <v>0</v>
      </c>
      <c r="W81" s="323">
        <v>0</v>
      </c>
      <c r="X81" s="322"/>
      <c r="Y81" s="322"/>
      <c r="Z81" s="362"/>
      <c r="AA81" s="323">
        <v>0</v>
      </c>
      <c r="AB81" s="323">
        <v>0</v>
      </c>
      <c r="AC81" s="322"/>
      <c r="AD81" s="322"/>
      <c r="AE81" s="362"/>
      <c r="AF81" s="323">
        <v>0</v>
      </c>
      <c r="AG81" s="323">
        <v>0</v>
      </c>
      <c r="AH81" s="322"/>
      <c r="AI81" s="322"/>
      <c r="AJ81" s="362"/>
      <c r="AK81" s="323">
        <v>0</v>
      </c>
      <c r="AL81" s="323">
        <v>0</v>
      </c>
      <c r="AM81" s="361">
        <f t="shared" si="4"/>
        <v>0</v>
      </c>
      <c r="AN81" s="361">
        <f t="shared" si="4"/>
        <v>0</v>
      </c>
      <c r="AO81" s="361">
        <f t="shared" si="4"/>
        <v>0</v>
      </c>
      <c r="AP81" s="323">
        <f t="shared" si="3"/>
        <v>0</v>
      </c>
      <c r="AQ81" s="365">
        <f t="shared" si="3"/>
        <v>0</v>
      </c>
    </row>
    <row r="82" spans="1:43" ht="17.25">
      <c r="A82" s="617"/>
      <c r="B82" s="364" t="s">
        <v>337</v>
      </c>
      <c r="C82" s="364" t="s">
        <v>338</v>
      </c>
      <c r="D82" s="322">
        <v>21575</v>
      </c>
      <c r="E82" s="322">
        <v>42508</v>
      </c>
      <c r="F82" s="322">
        <v>33174</v>
      </c>
      <c r="G82" s="323">
        <v>97.024333719582842</v>
      </c>
      <c r="H82" s="323">
        <v>-21.958219629246258</v>
      </c>
      <c r="I82" s="322"/>
      <c r="J82" s="322"/>
      <c r="K82" s="362"/>
      <c r="L82" s="323">
        <v>0</v>
      </c>
      <c r="M82" s="323">
        <v>0</v>
      </c>
      <c r="N82" s="138"/>
      <c r="O82" s="138"/>
      <c r="P82" s="138"/>
      <c r="Q82" s="323">
        <v>0</v>
      </c>
      <c r="R82" s="323">
        <v>0</v>
      </c>
      <c r="S82" s="322"/>
      <c r="T82" s="322"/>
      <c r="U82" s="362"/>
      <c r="V82" s="323">
        <v>0</v>
      </c>
      <c r="W82" s="323">
        <v>0</v>
      </c>
      <c r="X82" s="322"/>
      <c r="Y82" s="322"/>
      <c r="Z82" s="362"/>
      <c r="AA82" s="323">
        <v>0</v>
      </c>
      <c r="AB82" s="323">
        <v>0</v>
      </c>
      <c r="AC82" s="322"/>
      <c r="AD82" s="322"/>
      <c r="AE82" s="362"/>
      <c r="AF82" s="323">
        <v>0</v>
      </c>
      <c r="AG82" s="323">
        <v>0</v>
      </c>
      <c r="AH82" s="322"/>
      <c r="AI82" s="322"/>
      <c r="AJ82" s="362"/>
      <c r="AK82" s="323">
        <v>0</v>
      </c>
      <c r="AL82" s="323">
        <v>0</v>
      </c>
      <c r="AM82" s="361">
        <f t="shared" si="4"/>
        <v>21575</v>
      </c>
      <c r="AN82" s="361">
        <f t="shared" si="4"/>
        <v>42508</v>
      </c>
      <c r="AO82" s="361">
        <f t="shared" si="4"/>
        <v>33174</v>
      </c>
      <c r="AP82" s="323">
        <f t="shared" si="3"/>
        <v>97.024333719582842</v>
      </c>
      <c r="AQ82" s="365">
        <f t="shared" si="3"/>
        <v>-21.958219629246258</v>
      </c>
    </row>
    <row r="83" spans="1:43" ht="17.25">
      <c r="A83" s="617">
        <v>20</v>
      </c>
      <c r="B83" s="360" t="s">
        <v>339</v>
      </c>
      <c r="C83" s="364"/>
      <c r="D83" s="322">
        <v>0</v>
      </c>
      <c r="E83" s="322">
        <v>0</v>
      </c>
      <c r="F83" s="322">
        <v>0</v>
      </c>
      <c r="G83" s="323">
        <v>0</v>
      </c>
      <c r="H83" s="323">
        <v>0</v>
      </c>
      <c r="I83" s="322"/>
      <c r="J83" s="322"/>
      <c r="K83" s="362"/>
      <c r="L83" s="323">
        <v>0</v>
      </c>
      <c r="M83" s="323">
        <v>0</v>
      </c>
      <c r="N83" s="138"/>
      <c r="O83" s="138"/>
      <c r="P83" s="138"/>
      <c r="Q83" s="323">
        <v>0</v>
      </c>
      <c r="R83" s="323">
        <v>0</v>
      </c>
      <c r="S83" s="322"/>
      <c r="T83" s="322"/>
      <c r="U83" s="362"/>
      <c r="V83" s="323">
        <v>0</v>
      </c>
      <c r="W83" s="323">
        <v>0</v>
      </c>
      <c r="X83" s="322"/>
      <c r="Y83" s="322"/>
      <c r="Z83" s="362"/>
      <c r="AA83" s="323">
        <v>0</v>
      </c>
      <c r="AB83" s="323">
        <v>0</v>
      </c>
      <c r="AC83" s="322"/>
      <c r="AD83" s="322"/>
      <c r="AE83" s="362"/>
      <c r="AF83" s="323">
        <v>0</v>
      </c>
      <c r="AG83" s="323">
        <v>0</v>
      </c>
      <c r="AH83" s="322"/>
      <c r="AI83" s="322"/>
      <c r="AJ83" s="362"/>
      <c r="AK83" s="323">
        <v>0</v>
      </c>
      <c r="AL83" s="323">
        <v>0</v>
      </c>
      <c r="AM83" s="361">
        <f t="shared" si="4"/>
        <v>0</v>
      </c>
      <c r="AN83" s="361">
        <f t="shared" si="4"/>
        <v>0</v>
      </c>
      <c r="AO83" s="361">
        <f t="shared" si="4"/>
        <v>0</v>
      </c>
      <c r="AP83" s="323">
        <f t="shared" si="3"/>
        <v>0</v>
      </c>
      <c r="AQ83" s="365">
        <f t="shared" si="3"/>
        <v>0</v>
      </c>
    </row>
    <row r="84" spans="1:43" ht="17.25">
      <c r="A84" s="617"/>
      <c r="B84" s="364" t="s">
        <v>340</v>
      </c>
      <c r="C84" s="364" t="s">
        <v>341</v>
      </c>
      <c r="D84" s="322">
        <v>0</v>
      </c>
      <c r="E84" s="322">
        <v>0</v>
      </c>
      <c r="F84" s="322">
        <v>0</v>
      </c>
      <c r="G84" s="323">
        <v>0</v>
      </c>
      <c r="H84" s="323">
        <v>0</v>
      </c>
      <c r="I84" s="322"/>
      <c r="J84" s="322"/>
      <c r="K84" s="362"/>
      <c r="L84" s="323">
        <v>0</v>
      </c>
      <c r="M84" s="323">
        <v>0</v>
      </c>
      <c r="N84" s="138"/>
      <c r="O84" s="138"/>
      <c r="P84" s="138"/>
      <c r="Q84" s="323">
        <v>0</v>
      </c>
      <c r="R84" s="323">
        <v>0</v>
      </c>
      <c r="S84" s="322"/>
      <c r="T84" s="322"/>
      <c r="U84" s="362"/>
      <c r="V84" s="323">
        <v>0</v>
      </c>
      <c r="W84" s="323">
        <v>0</v>
      </c>
      <c r="X84" s="322"/>
      <c r="Y84" s="322"/>
      <c r="Z84" s="362"/>
      <c r="AA84" s="323">
        <v>0</v>
      </c>
      <c r="AB84" s="323">
        <v>0</v>
      </c>
      <c r="AC84" s="322">
        <v>1500</v>
      </c>
      <c r="AD84" s="322">
        <v>1200</v>
      </c>
      <c r="AE84" s="362">
        <v>500</v>
      </c>
      <c r="AF84" s="323">
        <v>-20</v>
      </c>
      <c r="AG84" s="323">
        <v>-58.333333333333329</v>
      </c>
      <c r="AH84" s="322"/>
      <c r="AI84" s="322"/>
      <c r="AJ84" s="362"/>
      <c r="AK84" s="323">
        <v>0</v>
      </c>
      <c r="AL84" s="323">
        <v>0</v>
      </c>
      <c r="AM84" s="361">
        <f t="shared" si="4"/>
        <v>1500</v>
      </c>
      <c r="AN84" s="361">
        <f t="shared" si="4"/>
        <v>1200</v>
      </c>
      <c r="AO84" s="361">
        <f t="shared" si="4"/>
        <v>500</v>
      </c>
      <c r="AP84" s="323">
        <f t="shared" si="3"/>
        <v>-20</v>
      </c>
      <c r="AQ84" s="365">
        <f t="shared" si="3"/>
        <v>-58.333333333333329</v>
      </c>
    </row>
    <row r="85" spans="1:43" ht="17.25">
      <c r="A85" s="617"/>
      <c r="B85" s="364" t="s">
        <v>342</v>
      </c>
      <c r="C85" s="364" t="s">
        <v>341</v>
      </c>
      <c r="D85" s="322">
        <v>0</v>
      </c>
      <c r="E85" s="322">
        <v>0</v>
      </c>
      <c r="F85" s="322">
        <v>0</v>
      </c>
      <c r="G85" s="323">
        <v>0</v>
      </c>
      <c r="H85" s="323">
        <v>0</v>
      </c>
      <c r="I85" s="322"/>
      <c r="J85" s="322"/>
      <c r="K85" s="362"/>
      <c r="L85" s="323">
        <v>0</v>
      </c>
      <c r="M85" s="323">
        <v>0</v>
      </c>
      <c r="N85" s="138"/>
      <c r="O85" s="138"/>
      <c r="P85" s="138"/>
      <c r="Q85" s="323">
        <v>0</v>
      </c>
      <c r="R85" s="323">
        <v>0</v>
      </c>
      <c r="S85" s="322"/>
      <c r="T85" s="322"/>
      <c r="U85" s="362"/>
      <c r="V85" s="323">
        <v>0</v>
      </c>
      <c r="W85" s="323">
        <v>0</v>
      </c>
      <c r="X85" s="322"/>
      <c r="Y85" s="322"/>
      <c r="Z85" s="362"/>
      <c r="AA85" s="323">
        <v>0</v>
      </c>
      <c r="AB85" s="323">
        <v>0</v>
      </c>
      <c r="AC85" s="322"/>
      <c r="AD85" s="322"/>
      <c r="AE85" s="362"/>
      <c r="AF85" s="323">
        <v>0</v>
      </c>
      <c r="AG85" s="323">
        <v>0</v>
      </c>
      <c r="AH85" s="322"/>
      <c r="AI85" s="322"/>
      <c r="AJ85" s="362"/>
      <c r="AK85" s="323">
        <v>0</v>
      </c>
      <c r="AL85" s="323">
        <v>0</v>
      </c>
      <c r="AM85" s="361">
        <f t="shared" si="4"/>
        <v>0</v>
      </c>
      <c r="AN85" s="361">
        <f t="shared" si="4"/>
        <v>0</v>
      </c>
      <c r="AO85" s="361">
        <f t="shared" si="4"/>
        <v>0</v>
      </c>
      <c r="AP85" s="323">
        <f t="shared" si="3"/>
        <v>0</v>
      </c>
      <c r="AQ85" s="365">
        <f t="shared" si="3"/>
        <v>0</v>
      </c>
    </row>
    <row r="86" spans="1:43" ht="17.25">
      <c r="A86" s="617"/>
      <c r="B86" s="364" t="s">
        <v>343</v>
      </c>
      <c r="C86" s="364" t="s">
        <v>341</v>
      </c>
      <c r="D86" s="322">
        <v>2189035</v>
      </c>
      <c r="E86" s="322">
        <v>3039869</v>
      </c>
      <c r="F86" s="322">
        <v>2035874</v>
      </c>
      <c r="G86" s="323">
        <v>38.867994344539937</v>
      </c>
      <c r="H86" s="323">
        <v>-33.02757454350828</v>
      </c>
      <c r="I86" s="322"/>
      <c r="J86" s="322"/>
      <c r="K86" s="362"/>
      <c r="L86" s="323">
        <v>0</v>
      </c>
      <c r="M86" s="323">
        <v>0</v>
      </c>
      <c r="N86" s="138"/>
      <c r="O86" s="138"/>
      <c r="P86" s="138"/>
      <c r="Q86" s="323">
        <v>0</v>
      </c>
      <c r="R86" s="323">
        <v>0</v>
      </c>
      <c r="S86" s="322"/>
      <c r="T86" s="322"/>
      <c r="U86" s="362"/>
      <c r="V86" s="323">
        <v>0</v>
      </c>
      <c r="W86" s="323">
        <v>0</v>
      </c>
      <c r="X86" s="322">
        <v>724722</v>
      </c>
      <c r="Y86" s="322">
        <v>824427</v>
      </c>
      <c r="Z86" s="362">
        <v>1145000</v>
      </c>
      <c r="AA86" s="323">
        <v>13.757689155289896</v>
      </c>
      <c r="AB86" s="323">
        <v>38.88434027512443</v>
      </c>
      <c r="AC86" s="322"/>
      <c r="AD86" s="322"/>
      <c r="AE86" s="362"/>
      <c r="AF86" s="323">
        <v>0</v>
      </c>
      <c r="AG86" s="323">
        <v>0</v>
      </c>
      <c r="AH86" s="322"/>
      <c r="AI86" s="322"/>
      <c r="AJ86" s="362"/>
      <c r="AK86" s="323">
        <v>0</v>
      </c>
      <c r="AL86" s="323">
        <v>0</v>
      </c>
      <c r="AM86" s="361">
        <f t="shared" si="4"/>
        <v>2913757</v>
      </c>
      <c r="AN86" s="361">
        <f t="shared" si="4"/>
        <v>3864296</v>
      </c>
      <c r="AO86" s="361">
        <f t="shared" si="4"/>
        <v>3180874</v>
      </c>
      <c r="AP86" s="323">
        <f t="shared" si="3"/>
        <v>32.6224527302723</v>
      </c>
      <c r="AQ86" s="365">
        <f t="shared" si="3"/>
        <v>-17.685549968221892</v>
      </c>
    </row>
    <row r="87" spans="1:43" ht="17.25">
      <c r="A87" s="617">
        <v>21</v>
      </c>
      <c r="B87" s="360" t="s">
        <v>344</v>
      </c>
      <c r="C87" s="364"/>
      <c r="D87" s="322">
        <v>0</v>
      </c>
      <c r="E87" s="322">
        <v>0</v>
      </c>
      <c r="F87" s="322">
        <v>0</v>
      </c>
      <c r="G87" s="323">
        <v>0</v>
      </c>
      <c r="H87" s="323">
        <v>0</v>
      </c>
      <c r="I87" s="322"/>
      <c r="J87" s="322"/>
      <c r="K87" s="362"/>
      <c r="L87" s="323">
        <v>0</v>
      </c>
      <c r="M87" s="323">
        <v>0</v>
      </c>
      <c r="N87" s="138"/>
      <c r="O87" s="138"/>
      <c r="P87" s="138"/>
      <c r="Q87" s="323">
        <v>0</v>
      </c>
      <c r="R87" s="323">
        <v>0</v>
      </c>
      <c r="S87" s="322"/>
      <c r="T87" s="322"/>
      <c r="U87" s="362"/>
      <c r="V87" s="323">
        <v>0</v>
      </c>
      <c r="W87" s="323">
        <v>0</v>
      </c>
      <c r="X87" s="322"/>
      <c r="Y87" s="322"/>
      <c r="Z87" s="362"/>
      <c r="AA87" s="323">
        <v>0</v>
      </c>
      <c r="AB87" s="323">
        <v>0</v>
      </c>
      <c r="AC87" s="322"/>
      <c r="AD87" s="322"/>
      <c r="AE87" s="362"/>
      <c r="AF87" s="323">
        <v>0</v>
      </c>
      <c r="AG87" s="323">
        <v>0</v>
      </c>
      <c r="AH87" s="322"/>
      <c r="AI87" s="322"/>
      <c r="AJ87" s="362"/>
      <c r="AK87" s="323">
        <v>0</v>
      </c>
      <c r="AL87" s="323">
        <v>0</v>
      </c>
      <c r="AM87" s="361">
        <f t="shared" si="4"/>
        <v>0</v>
      </c>
      <c r="AN87" s="361">
        <f t="shared" si="4"/>
        <v>0</v>
      </c>
      <c r="AO87" s="361">
        <f t="shared" si="4"/>
        <v>0</v>
      </c>
      <c r="AP87" s="323">
        <f t="shared" ref="AP87:AQ88" si="5">IFERROR(AN87/AM87*100-100,0)</f>
        <v>0</v>
      </c>
      <c r="AQ87" s="365">
        <f t="shared" si="5"/>
        <v>0</v>
      </c>
    </row>
    <row r="88" spans="1:43" ht="18" thickBot="1">
      <c r="A88" s="618"/>
      <c r="B88" s="375" t="s">
        <v>345</v>
      </c>
      <c r="C88" s="375" t="s">
        <v>357</v>
      </c>
      <c r="D88" s="376">
        <v>0</v>
      </c>
      <c r="E88" s="376">
        <v>0</v>
      </c>
      <c r="F88" s="376">
        <v>0</v>
      </c>
      <c r="G88" s="377">
        <v>0</v>
      </c>
      <c r="H88" s="377">
        <v>0</v>
      </c>
      <c r="I88" s="376"/>
      <c r="J88" s="376"/>
      <c r="K88" s="378"/>
      <c r="L88" s="323">
        <v>0</v>
      </c>
      <c r="M88" s="323">
        <v>0</v>
      </c>
      <c r="N88" s="379">
        <v>95.171199999999999</v>
      </c>
      <c r="O88" s="379">
        <v>102.85478000000001</v>
      </c>
      <c r="P88" s="379">
        <v>91.46</v>
      </c>
      <c r="Q88" s="377">
        <v>8.0734297770754182</v>
      </c>
      <c r="R88" s="377">
        <v>-11.07851283139199</v>
      </c>
      <c r="S88" s="376"/>
      <c r="T88" s="376"/>
      <c r="U88" s="378"/>
      <c r="V88" s="323">
        <v>0</v>
      </c>
      <c r="W88" s="323">
        <v>0</v>
      </c>
      <c r="X88" s="376"/>
      <c r="Y88" s="376"/>
      <c r="Z88" s="378"/>
      <c r="AA88" s="323">
        <f t="shared" ref="AA88:AB88" si="6">IFERROR(Y88/X88*100-100,0)</f>
        <v>0</v>
      </c>
      <c r="AB88" s="323">
        <f t="shared" si="6"/>
        <v>0</v>
      </c>
      <c r="AC88" s="376"/>
      <c r="AD88" s="376"/>
      <c r="AE88" s="378"/>
      <c r="AF88" s="323">
        <v>0</v>
      </c>
      <c r="AG88" s="323">
        <v>0</v>
      </c>
      <c r="AH88" s="376"/>
      <c r="AI88" s="376"/>
      <c r="AJ88" s="378"/>
      <c r="AK88" s="323">
        <v>0</v>
      </c>
      <c r="AL88" s="323">
        <v>0</v>
      </c>
      <c r="AM88" s="361">
        <f t="shared" si="4"/>
        <v>95.171199999999999</v>
      </c>
      <c r="AN88" s="361">
        <f t="shared" si="4"/>
        <v>102.85478000000001</v>
      </c>
      <c r="AO88" s="361">
        <f t="shared" si="4"/>
        <v>91.46</v>
      </c>
      <c r="AP88" s="323">
        <f t="shared" si="5"/>
        <v>8.0734297770754182</v>
      </c>
      <c r="AQ88" s="365">
        <f t="shared" si="5"/>
        <v>-11.07851283139199</v>
      </c>
    </row>
    <row r="89" spans="1:43" ht="18.75" thickTop="1">
      <c r="A89" s="104" t="s">
        <v>367</v>
      </c>
      <c r="D89" s="305"/>
      <c r="E89" s="301"/>
      <c r="F89" s="305"/>
      <c r="G89" s="301"/>
      <c r="H89" s="301"/>
      <c r="I89" s="301"/>
      <c r="J89" s="301"/>
      <c r="K89" s="301"/>
      <c r="L89" s="301"/>
      <c r="M89" s="301"/>
      <c r="N89" s="301"/>
      <c r="O89" s="301"/>
      <c r="P89" s="301"/>
      <c r="Q89" s="301"/>
      <c r="R89" s="301"/>
      <c r="S89" s="301"/>
      <c r="T89" s="301"/>
      <c r="U89" s="301"/>
      <c r="V89" s="301"/>
      <c r="W89" s="301"/>
      <c r="X89" s="301"/>
      <c r="Y89" s="301"/>
      <c r="Z89" s="301"/>
      <c r="AA89" s="301"/>
      <c r="AB89" s="301"/>
      <c r="AC89" s="301"/>
      <c r="AD89" s="301"/>
      <c r="AE89" s="301"/>
      <c r="AF89" s="301"/>
      <c r="AG89" s="301"/>
      <c r="AH89" s="301"/>
      <c r="AI89" s="301"/>
      <c r="AJ89" s="301"/>
      <c r="AK89" s="301"/>
      <c r="AL89" s="301"/>
      <c r="AM89" s="301"/>
      <c r="AN89" s="301"/>
      <c r="AO89" s="301"/>
      <c r="AP89" s="301"/>
      <c r="AQ89" s="301"/>
    </row>
    <row r="90" spans="1:43">
      <c r="D90" s="301"/>
      <c r="E90" s="301"/>
      <c r="F90" s="301"/>
      <c r="G90" s="301"/>
      <c r="H90" s="301"/>
      <c r="I90" s="301"/>
      <c r="J90" s="301"/>
      <c r="K90" s="301"/>
      <c r="L90" s="301"/>
      <c r="M90" s="301"/>
      <c r="N90" s="301"/>
      <c r="O90" s="301"/>
      <c r="P90" s="301"/>
      <c r="Q90" s="301"/>
      <c r="R90" s="301"/>
      <c r="S90" s="301"/>
      <c r="T90" s="301"/>
      <c r="U90" s="305"/>
      <c r="V90" s="301"/>
      <c r="W90" s="301"/>
      <c r="X90" s="301"/>
      <c r="Y90" s="301"/>
      <c r="Z90" s="301"/>
      <c r="AA90" s="301"/>
      <c r="AB90" s="301"/>
      <c r="AC90" s="301"/>
      <c r="AD90" s="301"/>
      <c r="AE90" s="301"/>
      <c r="AF90" s="301"/>
      <c r="AG90" s="301"/>
      <c r="AH90" s="301"/>
      <c r="AI90" s="301"/>
      <c r="AJ90" s="301"/>
      <c r="AK90" s="301"/>
      <c r="AL90" s="301"/>
      <c r="AM90" s="301"/>
      <c r="AN90" s="301"/>
      <c r="AO90" s="301"/>
      <c r="AP90" s="301"/>
      <c r="AQ90" s="301"/>
    </row>
  </sheetData>
  <mergeCells count="50">
    <mergeCell ref="A30:A37"/>
    <mergeCell ref="A38:A41"/>
    <mergeCell ref="A87:A88"/>
    <mergeCell ref="A45:A48"/>
    <mergeCell ref="A49:A50"/>
    <mergeCell ref="A51:A52"/>
    <mergeCell ref="A54:A61"/>
    <mergeCell ref="A62:A64"/>
    <mergeCell ref="A65:A69"/>
    <mergeCell ref="A70:A74"/>
    <mergeCell ref="A75:A77"/>
    <mergeCell ref="A78:A80"/>
    <mergeCell ref="A81:A82"/>
    <mergeCell ref="A83:A86"/>
    <mergeCell ref="A42:A44"/>
    <mergeCell ref="A16:A23"/>
    <mergeCell ref="A24:A27"/>
    <mergeCell ref="A28:A29"/>
    <mergeCell ref="X3:AB3"/>
    <mergeCell ref="AC3:AG3"/>
    <mergeCell ref="A12:A15"/>
    <mergeCell ref="W4:W5"/>
    <mergeCell ref="AA4:AA5"/>
    <mergeCell ref="AB4:AB5"/>
    <mergeCell ref="AF4:AF5"/>
    <mergeCell ref="A6:A9"/>
    <mergeCell ref="A10:A11"/>
    <mergeCell ref="AG4:AG5"/>
    <mergeCell ref="AH3:AL3"/>
    <mergeCell ref="AM3:AQ3"/>
    <mergeCell ref="G4:G5"/>
    <mergeCell ref="H4:H5"/>
    <mergeCell ref="L4:L5"/>
    <mergeCell ref="M4:M5"/>
    <mergeCell ref="Q4:Q5"/>
    <mergeCell ref="R4:R5"/>
    <mergeCell ref="AL4:AL5"/>
    <mergeCell ref="AP4:AP5"/>
    <mergeCell ref="AQ4:AQ5"/>
    <mergeCell ref="AK4:AK5"/>
    <mergeCell ref="A1:W1"/>
    <mergeCell ref="A2:W2"/>
    <mergeCell ref="A3:A5"/>
    <mergeCell ref="B3:B5"/>
    <mergeCell ref="C3:C5"/>
    <mergeCell ref="D3:H3"/>
    <mergeCell ref="I3:M3"/>
    <mergeCell ref="N3:R3"/>
    <mergeCell ref="S3:W3"/>
    <mergeCell ref="V4:V5"/>
  </mergeCells>
  <hyperlinks>
    <hyperlink ref="C5" r:id="rId1" display="cf=j=@)^^÷^&amp;                        -;fpg–kf}if_ " xr:uid="{00000000-0004-0000-1000-000000000000}"/>
  </hyperlinks>
  <pageMargins left="0.36" right="0.17" top="0.25" bottom="0.25" header="0.3" footer="0.3"/>
  <pageSetup paperSize="9" scale="48" fitToWidth="4" orientation="portrait" r:id="rId2"/>
  <colBreaks count="3" manualBreakCount="3">
    <brk id="13" max="1048575" man="1"/>
    <brk id="23" max="1048575" man="1"/>
    <brk id="3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AM35"/>
  <sheetViews>
    <sheetView view="pageBreakPreview" zoomScaleSheetLayoutView="100" workbookViewId="0">
      <pane xSplit="1" ySplit="4" topLeftCell="B5" activePane="bottomRight" state="frozen"/>
      <selection activeCell="B66" sqref="B66"/>
      <selection pane="topRight" activeCell="B66" sqref="B66"/>
      <selection pane="bottomLeft" activeCell="B66" sqref="B66"/>
      <selection pane="bottomRight" activeCell="B4" sqref="B4:D4"/>
    </sheetView>
  </sheetViews>
  <sheetFormatPr defaultRowHeight="15"/>
  <cols>
    <col min="1" max="1" width="34.7109375" bestFit="1" customWidth="1"/>
    <col min="2" max="2" width="16.5703125" bestFit="1" customWidth="1"/>
    <col min="3" max="3" width="17.85546875" bestFit="1" customWidth="1"/>
    <col min="4" max="4" width="16.28515625" bestFit="1" customWidth="1"/>
    <col min="5" max="5" width="10.85546875" bestFit="1" customWidth="1"/>
    <col min="6" max="6" width="16" customWidth="1"/>
    <col min="7" max="7" width="11.28515625" bestFit="1" customWidth="1"/>
    <col min="8" max="8" width="16.5703125" bestFit="1" customWidth="1"/>
    <col min="9" max="10" width="15.42578125" bestFit="1" customWidth="1"/>
    <col min="11" max="11" width="15.7109375" bestFit="1" customWidth="1"/>
    <col min="12" max="12" width="28.5703125" bestFit="1" customWidth="1"/>
    <col min="13" max="13" width="17.28515625" bestFit="1" customWidth="1"/>
    <col min="14" max="14" width="11.5703125" bestFit="1" customWidth="1"/>
    <col min="15" max="16" width="9.28515625" bestFit="1" customWidth="1"/>
    <col min="17" max="17" width="27.5703125" bestFit="1" customWidth="1"/>
    <col min="18" max="18" width="10.7109375" bestFit="1" customWidth="1"/>
    <col min="19" max="20" width="10.5703125" bestFit="1" customWidth="1"/>
    <col min="24" max="24" width="10.5703125" bestFit="1" customWidth="1"/>
  </cols>
  <sheetData>
    <row r="1" spans="1:39" ht="18">
      <c r="A1" s="588" t="s">
        <v>372</v>
      </c>
      <c r="B1" s="588"/>
      <c r="C1" s="588"/>
      <c r="D1" s="588"/>
      <c r="E1" s="588"/>
      <c r="F1" s="588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</row>
    <row r="2" spans="1:39" ht="18.75">
      <c r="A2" s="588" t="s">
        <v>373</v>
      </c>
      <c r="B2" s="588"/>
      <c r="C2" s="588"/>
      <c r="D2" s="588"/>
      <c r="E2" s="588"/>
      <c r="F2" s="588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</row>
    <row r="3" spans="1:39" ht="15.75">
      <c r="A3" s="627" t="s">
        <v>78</v>
      </c>
      <c r="B3" s="628" t="s">
        <v>3</v>
      </c>
      <c r="C3" s="628"/>
      <c r="D3" s="628"/>
      <c r="E3" s="628"/>
      <c r="F3" s="628"/>
    </row>
    <row r="4" spans="1:39" ht="45">
      <c r="A4" s="627"/>
      <c r="B4" s="123" t="s">
        <v>504</v>
      </c>
      <c r="C4" s="123" t="s">
        <v>505</v>
      </c>
      <c r="D4" s="123" t="s">
        <v>506</v>
      </c>
      <c r="E4" s="32" t="s">
        <v>96</v>
      </c>
      <c r="F4" s="32" t="s">
        <v>8</v>
      </c>
    </row>
    <row r="5" spans="1:39" ht="15.75">
      <c r="A5" s="290" t="s">
        <v>374</v>
      </c>
      <c r="B5" s="381">
        <f>'Table 9b'!AK5</f>
        <v>316131.89081380004</v>
      </c>
      <c r="C5" s="381">
        <f>'Table 9b'!AL5</f>
        <v>324997.07364907005</v>
      </c>
      <c r="D5" s="381">
        <f>'Table 9b'!AM5</f>
        <v>317051.81306872005</v>
      </c>
      <c r="E5" s="138">
        <f>IFERROR(C5/B5*100-100,0)</f>
        <v>2.8042671723023034</v>
      </c>
      <c r="F5" s="138">
        <f>IFERROR(D5/C5*100-100,0)</f>
        <v>-2.4447175758047734</v>
      </c>
      <c r="H5" s="382"/>
      <c r="I5" s="382"/>
      <c r="J5" s="382"/>
      <c r="K5" s="383"/>
      <c r="L5" s="383"/>
    </row>
    <row r="6" spans="1:39" ht="15.75">
      <c r="A6" s="290" t="s">
        <v>93</v>
      </c>
      <c r="B6" s="381">
        <f>'Table 9b'!AK6</f>
        <v>14430.755944469998</v>
      </c>
      <c r="C6" s="381">
        <f>'Table 9b'!AL6</f>
        <v>16608.777874560001</v>
      </c>
      <c r="D6" s="381">
        <f>'Table 9b'!AM6</f>
        <v>16062.994231389997</v>
      </c>
      <c r="E6" s="138">
        <f t="shared" ref="E6:F23" si="0">IFERROR(C6/B6*100-100,0)</f>
        <v>15.09291639655676</v>
      </c>
      <c r="F6" s="138">
        <f t="shared" si="0"/>
        <v>-3.2861156148399857</v>
      </c>
      <c r="H6" s="280"/>
      <c r="I6" s="280"/>
      <c r="J6" s="280"/>
      <c r="K6" s="383"/>
      <c r="L6" s="383"/>
    </row>
    <row r="7" spans="1:39" ht="15.75">
      <c r="A7" s="290" t="s">
        <v>375</v>
      </c>
      <c r="B7" s="381">
        <f>'Table 9b'!AK7</f>
        <v>11819.195203950001</v>
      </c>
      <c r="C7" s="381">
        <f>'Table 9b'!AL7</f>
        <v>11573.27503682</v>
      </c>
      <c r="D7" s="381">
        <f>'Table 9b'!AM7</f>
        <v>11905.413795630002</v>
      </c>
      <c r="E7" s="138">
        <f t="shared" si="0"/>
        <v>-2.0806845380454888</v>
      </c>
      <c r="F7" s="138">
        <f t="shared" si="0"/>
        <v>2.8698770032969207</v>
      </c>
      <c r="G7" s="383"/>
      <c r="H7" s="280"/>
    </row>
    <row r="8" spans="1:39" ht="15.75">
      <c r="A8" s="290" t="s">
        <v>376</v>
      </c>
      <c r="B8" s="381">
        <f>'Table 9b'!AK8</f>
        <v>281410.05711001001</v>
      </c>
      <c r="C8" s="381">
        <f>'Table 9b'!AL8</f>
        <v>342659.36442651</v>
      </c>
      <c r="D8" s="381">
        <f>'Table 9b'!AM8</f>
        <v>367059.98944014002</v>
      </c>
      <c r="E8" s="138">
        <f t="shared" si="0"/>
        <v>21.76514512150365</v>
      </c>
      <c r="F8" s="138">
        <f t="shared" si="0"/>
        <v>7.1209567129350262</v>
      </c>
      <c r="G8" s="383"/>
    </row>
    <row r="9" spans="1:39" ht="15.75">
      <c r="A9" s="290" t="s">
        <v>377</v>
      </c>
      <c r="B9" s="381">
        <f>'Table 9b'!AK9</f>
        <v>554790.43982453004</v>
      </c>
      <c r="C9" s="381">
        <f>'Table 9b'!AL9</f>
        <v>625113.67772913002</v>
      </c>
      <c r="D9" s="381">
        <f>'Table 9b'!AM9</f>
        <v>634333.78192667989</v>
      </c>
      <c r="E9" s="138">
        <f t="shared" si="0"/>
        <v>12.67563981939594</v>
      </c>
      <c r="F9" s="138">
        <f t="shared" si="0"/>
        <v>1.474948401552183</v>
      </c>
      <c r="G9" s="383"/>
    </row>
    <row r="10" spans="1:39" ht="15.75">
      <c r="A10" s="290" t="s">
        <v>378</v>
      </c>
      <c r="B10" s="381">
        <f>'Table 9b'!AK10</f>
        <v>167061.19198214999</v>
      </c>
      <c r="C10" s="381">
        <f>'Table 9b'!AL10</f>
        <v>190317.10942402005</v>
      </c>
      <c r="D10" s="381">
        <f>'Table 9b'!AM10</f>
        <v>217995.60582382002</v>
      </c>
      <c r="E10" s="138">
        <f t="shared" si="0"/>
        <v>13.920598294518854</v>
      </c>
      <c r="F10" s="138">
        <f t="shared" si="0"/>
        <v>14.543356865584386</v>
      </c>
      <c r="G10" s="383"/>
    </row>
    <row r="11" spans="1:39" ht="15.75">
      <c r="A11" s="290" t="s">
        <v>379</v>
      </c>
      <c r="B11" s="381">
        <f>'Table 9b'!AK11</f>
        <v>312905.11566418002</v>
      </c>
      <c r="C11" s="381">
        <f>'Table 9b'!AL11</f>
        <v>405601.00070569006</v>
      </c>
      <c r="D11" s="381">
        <f>'Table 9b'!AM11</f>
        <v>473375.68302201986</v>
      </c>
      <c r="E11" s="138">
        <f t="shared" si="0"/>
        <v>29.624279182764866</v>
      </c>
      <c r="F11" s="138">
        <f t="shared" si="0"/>
        <v>16.709693072357098</v>
      </c>
      <c r="G11" s="383"/>
    </row>
    <row r="12" spans="1:39" ht="15.75">
      <c r="A12" s="290" t="s">
        <v>380</v>
      </c>
      <c r="B12" s="381">
        <f>'Table 9b'!AK12</f>
        <v>71613.816152760002</v>
      </c>
      <c r="C12" s="381">
        <f>'Table 9b'!AL12</f>
        <v>71441.533162050007</v>
      </c>
      <c r="D12" s="381">
        <f>'Table 9b'!AM12</f>
        <v>73629.856842529989</v>
      </c>
      <c r="E12" s="138">
        <f t="shared" si="0"/>
        <v>-0.24057228055337987</v>
      </c>
      <c r="F12" s="138">
        <f t="shared" si="0"/>
        <v>3.063097309958664</v>
      </c>
      <c r="G12" s="383"/>
    </row>
    <row r="13" spans="1:39" ht="15.75">
      <c r="A13" s="290" t="s">
        <v>381</v>
      </c>
      <c r="B13" s="381">
        <f>'Table 9b'!AK13</f>
        <v>103556.38931481</v>
      </c>
      <c r="C13" s="381">
        <f>'Table 9b'!AL13</f>
        <v>76121.465113000013</v>
      </c>
      <c r="D13" s="381">
        <f>'Table 9b'!AM13</f>
        <v>82458.612819249989</v>
      </c>
      <c r="E13" s="138">
        <f t="shared" si="0"/>
        <v>-26.492739253787803</v>
      </c>
      <c r="F13" s="138">
        <f t="shared" si="0"/>
        <v>8.3250469454872871</v>
      </c>
      <c r="H13" s="43"/>
      <c r="I13" s="43"/>
      <c r="J13" s="43"/>
    </row>
    <row r="14" spans="1:39" ht="15.75">
      <c r="A14" s="290" t="s">
        <v>382</v>
      </c>
      <c r="B14" s="381">
        <f>'Table 9b'!AK14</f>
        <v>924705.98611983005</v>
      </c>
      <c r="C14" s="381">
        <f>'Table 9b'!AL14</f>
        <v>1050133.2954223298</v>
      </c>
      <c r="D14" s="381">
        <f>'Table 9b'!AM14</f>
        <v>1037273.1589571099</v>
      </c>
      <c r="E14" s="138">
        <f t="shared" si="0"/>
        <v>13.564020476260438</v>
      </c>
      <c r="F14" s="138">
        <f t="shared" si="0"/>
        <v>-1.2246194384349991</v>
      </c>
      <c r="H14" s="43"/>
      <c r="I14" s="43"/>
      <c r="J14" s="43"/>
    </row>
    <row r="15" spans="1:39" ht="15.75">
      <c r="A15" s="290" t="s">
        <v>383</v>
      </c>
      <c r="B15" s="381">
        <f>'Table 9b'!AK15</f>
        <v>194598.85142297999</v>
      </c>
      <c r="C15" s="381">
        <f>'Table 9b'!AL15</f>
        <v>236398.80761256008</v>
      </c>
      <c r="D15" s="381">
        <f>'Table 9b'!AM15</f>
        <v>254254.64999366997</v>
      </c>
      <c r="E15" s="138">
        <f t="shared" si="0"/>
        <v>21.480063157579337</v>
      </c>
      <c r="F15" s="138">
        <f t="shared" si="0"/>
        <v>7.5532709159744371</v>
      </c>
    </row>
    <row r="16" spans="1:39" ht="15.75">
      <c r="A16" s="290" t="s">
        <v>98</v>
      </c>
      <c r="B16" s="381">
        <f>'Table 9b'!AK16</f>
        <v>203120.72706836998</v>
      </c>
      <c r="C16" s="381">
        <f>'Table 9b'!AL16</f>
        <v>255606.63976754999</v>
      </c>
      <c r="D16" s="381">
        <f>'Table 9b'!AM16</f>
        <v>268971.75361908996</v>
      </c>
      <c r="E16" s="138">
        <f t="shared" si="0"/>
        <v>25.839762124085624</v>
      </c>
      <c r="F16" s="138">
        <f t="shared" si="0"/>
        <v>5.2287819532756572</v>
      </c>
    </row>
    <row r="17" spans="1:6" ht="16.5">
      <c r="A17" s="143" t="s">
        <v>384</v>
      </c>
      <c r="B17" s="381">
        <f>'Table 9b'!AK17</f>
        <v>74658.054130299977</v>
      </c>
      <c r="C17" s="381">
        <f>'Table 9b'!AL17</f>
        <v>239597.78037901997</v>
      </c>
      <c r="D17" s="381">
        <f>'Table 9b'!AM17</f>
        <v>84724.489639809995</v>
      </c>
      <c r="E17" s="138">
        <f t="shared" si="0"/>
        <v>220.92690222122894</v>
      </c>
      <c r="F17" s="138">
        <f t="shared" si="0"/>
        <v>-64.638867060544456</v>
      </c>
    </row>
    <row r="18" spans="1:6" ht="16.5">
      <c r="A18" s="143" t="s">
        <v>385</v>
      </c>
      <c r="B18" s="381">
        <f>'Table 9b'!AK18</f>
        <v>61663.517691849993</v>
      </c>
      <c r="C18" s="381">
        <f>'Table 9b'!AL18</f>
        <v>84147.831429900005</v>
      </c>
      <c r="D18" s="381">
        <f>'Table 9b'!AM18</f>
        <v>75516.640727580001</v>
      </c>
      <c r="E18" s="138">
        <f t="shared" si="0"/>
        <v>36.462911263691581</v>
      </c>
      <c r="F18" s="138">
        <f t="shared" si="0"/>
        <v>-10.257175444277834</v>
      </c>
    </row>
    <row r="19" spans="1:6" ht="16.5">
      <c r="A19" s="143" t="s">
        <v>386</v>
      </c>
      <c r="B19" s="381">
        <f>'Table 9b'!AK19</f>
        <v>100318.50852986002</v>
      </c>
      <c r="C19" s="381">
        <f>'Table 9b'!AL19</f>
        <v>75864.554266849998</v>
      </c>
      <c r="D19" s="381">
        <f>'Table 9b'!AM19</f>
        <v>170344.53503754002</v>
      </c>
      <c r="E19" s="138">
        <f t="shared" si="0"/>
        <v>-24.376313624849445</v>
      </c>
      <c r="F19" s="138">
        <f t="shared" si="0"/>
        <v>124.53771288019584</v>
      </c>
    </row>
    <row r="20" spans="1:6" ht="16.5">
      <c r="A20" s="143" t="s">
        <v>387</v>
      </c>
      <c r="B20" s="381">
        <f>'Table 9b'!AK20</f>
        <v>222869.96333294996</v>
      </c>
      <c r="C20" s="381">
        <f>'Table 9b'!AL20</f>
        <v>123431.02029946</v>
      </c>
      <c r="D20" s="381">
        <f>'Table 9b'!AM20</f>
        <v>253376.87884286998</v>
      </c>
      <c r="E20" s="138">
        <f t="shared" si="0"/>
        <v>-44.617471796742805</v>
      </c>
      <c r="F20" s="138">
        <f t="shared" si="0"/>
        <v>105.27812070915732</v>
      </c>
    </row>
    <row r="21" spans="1:6" ht="15.75">
      <c r="A21" s="290" t="s">
        <v>388</v>
      </c>
      <c r="B21" s="381">
        <f>'Table 9b'!AK21</f>
        <v>831308.26770001999</v>
      </c>
      <c r="C21" s="381">
        <f>'Table 9b'!AL21</f>
        <v>1017070.5021537001</v>
      </c>
      <c r="D21" s="381">
        <f>'Table 9b'!AM21</f>
        <v>1133969.9459491801</v>
      </c>
      <c r="E21" s="138">
        <f t="shared" si="0"/>
        <v>22.345770115775281</v>
      </c>
      <c r="F21" s="138">
        <f t="shared" si="0"/>
        <v>11.493740458300522</v>
      </c>
    </row>
    <row r="22" spans="1:6" ht="15.75">
      <c r="A22" s="290" t="s">
        <v>350</v>
      </c>
      <c r="B22" s="381">
        <f>'Table 9b'!AK22</f>
        <v>236718.12205527996</v>
      </c>
      <c r="C22" s="381">
        <f>'Table 9b'!AL22</f>
        <v>285334.98177880002</v>
      </c>
      <c r="D22" s="381">
        <f>'Table 9b'!AM22</f>
        <v>298446.58224547002</v>
      </c>
      <c r="E22" s="138">
        <f t="shared" si="0"/>
        <v>20.537869809632369</v>
      </c>
      <c r="F22" s="138">
        <f t="shared" si="0"/>
        <v>4.5951605319934004</v>
      </c>
    </row>
    <row r="23" spans="1:6" ht="15.75">
      <c r="A23" s="384" t="s">
        <v>34</v>
      </c>
      <c r="B23" s="385">
        <f>SUM(B5:B22)</f>
        <v>4683680.8500621011</v>
      </c>
      <c r="C23" s="386">
        <f>SUM(C5:C22)</f>
        <v>5432018.6902310196</v>
      </c>
      <c r="D23" s="386">
        <f>SUM(D5:D22)</f>
        <v>5770752.3859824995</v>
      </c>
      <c r="E23" s="138">
        <f t="shared" si="0"/>
        <v>15.977558337669322</v>
      </c>
      <c r="F23" s="138">
        <f t="shared" si="0"/>
        <v>6.2358713227673661</v>
      </c>
    </row>
    <row r="24" spans="1:6">
      <c r="A24" s="387" t="s">
        <v>94</v>
      </c>
    </row>
    <row r="25" spans="1:6" ht="15.75">
      <c r="A25" s="388" t="s">
        <v>95</v>
      </c>
    </row>
    <row r="26" spans="1:6" ht="15.75">
      <c r="A26" s="388"/>
    </row>
    <row r="28" spans="1:6">
      <c r="B28" s="280"/>
      <c r="C28" s="280"/>
      <c r="D28" s="280"/>
    </row>
    <row r="32" spans="1:6" ht="27" customHeight="1"/>
    <row r="35" spans="3:3">
      <c r="C35" s="389"/>
    </row>
  </sheetData>
  <mergeCells count="4">
    <mergeCell ref="A1:F1"/>
    <mergeCell ref="A2:F2"/>
    <mergeCell ref="A3:A4"/>
    <mergeCell ref="B3:F3"/>
  </mergeCells>
  <pageMargins left="0.7" right="0.7" top="1.3149999999999999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/>
  </sheetPr>
  <dimension ref="A1:AO47"/>
  <sheetViews>
    <sheetView view="pageBreakPreview" zoomScale="112" zoomScaleSheetLayoutView="112" workbookViewId="0">
      <pane xSplit="1" ySplit="4" topLeftCell="AC5" activePane="bottomRight" state="frozen"/>
      <selection activeCell="B66" sqref="B66"/>
      <selection pane="topRight" activeCell="B66" sqref="B66"/>
      <selection pane="bottomLeft" activeCell="B66" sqref="B66"/>
      <selection pane="bottomRight" activeCell="AP7" sqref="AP7"/>
    </sheetView>
  </sheetViews>
  <sheetFormatPr defaultColWidth="13.7109375" defaultRowHeight="15"/>
  <cols>
    <col min="1" max="1" width="40.42578125" customWidth="1"/>
    <col min="2" max="2" width="15.42578125" customWidth="1"/>
    <col min="3" max="3" width="13.5703125" bestFit="1" customWidth="1"/>
    <col min="4" max="4" width="15.85546875" customWidth="1"/>
    <col min="5" max="5" width="19.85546875" bestFit="1" customWidth="1"/>
    <col min="6" max="6" width="12.5703125" bestFit="1" customWidth="1"/>
    <col min="7" max="7" width="12.5703125" customWidth="1"/>
    <col min="8" max="8" width="12.42578125" bestFit="1" customWidth="1"/>
    <col min="9" max="9" width="12.7109375" bestFit="1" customWidth="1"/>
    <col min="10" max="10" width="12.42578125" bestFit="1" customWidth="1"/>
    <col min="11" max="11" width="12.5703125" bestFit="1" customWidth="1"/>
    <col min="12" max="12" width="14.28515625" bestFit="1" customWidth="1"/>
    <col min="13" max="13" width="15.5703125" bestFit="1" customWidth="1"/>
    <col min="14" max="14" width="15.7109375" customWidth="1"/>
    <col min="22" max="22" width="15.7109375" bestFit="1" customWidth="1"/>
    <col min="23" max="23" width="15.5703125" bestFit="1" customWidth="1"/>
    <col min="24" max="24" width="15.42578125" bestFit="1" customWidth="1"/>
    <col min="27" max="27" width="14.140625" bestFit="1" customWidth="1"/>
    <col min="29" max="29" width="15.85546875" bestFit="1" customWidth="1"/>
    <col min="30" max="31" width="15.7109375" bestFit="1" customWidth="1"/>
    <col min="32" max="33" width="14.7109375" bestFit="1" customWidth="1"/>
    <col min="34" max="34" width="15.7109375" bestFit="1" customWidth="1"/>
    <col min="37" max="37" width="15.7109375" customWidth="1"/>
    <col min="38" max="38" width="13.85546875" customWidth="1"/>
    <col min="39" max="39" width="14.28515625" bestFit="1" customWidth="1"/>
    <col min="40" max="40" width="11.7109375" customWidth="1"/>
    <col min="41" max="41" width="11.85546875" customWidth="1"/>
  </cols>
  <sheetData>
    <row r="1" spans="1:41" ht="18">
      <c r="A1" s="588" t="s">
        <v>389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  <c r="P1" s="588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</row>
    <row r="2" spans="1:41" ht="18.75">
      <c r="A2" s="629" t="s">
        <v>390</v>
      </c>
      <c r="B2" s="629"/>
      <c r="C2" s="629"/>
      <c r="D2" s="629"/>
      <c r="E2" s="629"/>
      <c r="F2" s="629"/>
      <c r="G2" s="629"/>
      <c r="H2" s="629"/>
      <c r="I2" s="629"/>
      <c r="J2" s="629"/>
      <c r="K2" s="629"/>
      <c r="L2" s="629"/>
      <c r="M2" s="629"/>
      <c r="N2" s="629"/>
      <c r="O2" s="629"/>
      <c r="P2" s="629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</row>
    <row r="3" spans="1:41" ht="16.5">
      <c r="A3" s="630" t="s">
        <v>78</v>
      </c>
      <c r="B3" s="631" t="s">
        <v>211</v>
      </c>
      <c r="C3" s="631"/>
      <c r="D3" s="631"/>
      <c r="E3" s="631"/>
      <c r="F3" s="631"/>
      <c r="G3" s="631" t="s">
        <v>391</v>
      </c>
      <c r="H3" s="631"/>
      <c r="I3" s="631"/>
      <c r="J3" s="631"/>
      <c r="K3" s="631"/>
      <c r="L3" s="631" t="s">
        <v>117</v>
      </c>
      <c r="M3" s="631"/>
      <c r="N3" s="631"/>
      <c r="O3" s="631"/>
      <c r="P3" s="631"/>
      <c r="Q3" s="631" t="s">
        <v>118</v>
      </c>
      <c r="R3" s="631"/>
      <c r="S3" s="631"/>
      <c r="T3" s="631"/>
      <c r="U3" s="631"/>
      <c r="V3" s="631" t="s">
        <v>107</v>
      </c>
      <c r="W3" s="631"/>
      <c r="X3" s="631"/>
      <c r="Y3" s="631"/>
      <c r="Z3" s="631"/>
      <c r="AA3" s="631" t="s">
        <v>119</v>
      </c>
      <c r="AB3" s="631"/>
      <c r="AC3" s="631"/>
      <c r="AD3" s="631"/>
      <c r="AE3" s="631"/>
      <c r="AF3" s="631" t="s">
        <v>120</v>
      </c>
      <c r="AG3" s="631"/>
      <c r="AH3" s="631"/>
      <c r="AI3" s="631"/>
      <c r="AJ3" s="631"/>
      <c r="AK3" s="631" t="s">
        <v>34</v>
      </c>
      <c r="AL3" s="631"/>
      <c r="AM3" s="631"/>
      <c r="AN3" s="631"/>
      <c r="AO3" s="631"/>
    </row>
    <row r="4" spans="1:41" ht="63">
      <c r="A4" s="630"/>
      <c r="B4" s="123" t="s">
        <v>504</v>
      </c>
      <c r="C4" s="123" t="s">
        <v>505</v>
      </c>
      <c r="D4" s="123" t="s">
        <v>506</v>
      </c>
      <c r="E4" s="390" t="s">
        <v>96</v>
      </c>
      <c r="F4" s="390" t="s">
        <v>8</v>
      </c>
      <c r="G4" s="123" t="s">
        <v>504</v>
      </c>
      <c r="H4" s="123" t="s">
        <v>505</v>
      </c>
      <c r="I4" s="123" t="s">
        <v>506</v>
      </c>
      <c r="J4" s="390" t="s">
        <v>96</v>
      </c>
      <c r="K4" s="390" t="s">
        <v>8</v>
      </c>
      <c r="L4" s="123" t="s">
        <v>504</v>
      </c>
      <c r="M4" s="123" t="s">
        <v>505</v>
      </c>
      <c r="N4" s="123" t="s">
        <v>506</v>
      </c>
      <c r="O4" s="390" t="s">
        <v>96</v>
      </c>
      <c r="P4" s="390" t="s">
        <v>8</v>
      </c>
      <c r="Q4" s="123" t="s">
        <v>504</v>
      </c>
      <c r="R4" s="123" t="s">
        <v>505</v>
      </c>
      <c r="S4" s="123" t="s">
        <v>506</v>
      </c>
      <c r="T4" s="390" t="s">
        <v>96</v>
      </c>
      <c r="U4" s="390" t="s">
        <v>8</v>
      </c>
      <c r="V4" s="123" t="s">
        <v>504</v>
      </c>
      <c r="W4" s="123" t="s">
        <v>505</v>
      </c>
      <c r="X4" s="123" t="s">
        <v>506</v>
      </c>
      <c r="Y4" s="390" t="s">
        <v>96</v>
      </c>
      <c r="Z4" s="390" t="s">
        <v>8</v>
      </c>
      <c r="AA4" s="123" t="s">
        <v>504</v>
      </c>
      <c r="AB4" s="123" t="s">
        <v>505</v>
      </c>
      <c r="AC4" s="123" t="s">
        <v>506</v>
      </c>
      <c r="AD4" s="390" t="s">
        <v>96</v>
      </c>
      <c r="AE4" s="390" t="s">
        <v>8</v>
      </c>
      <c r="AF4" s="123" t="s">
        <v>504</v>
      </c>
      <c r="AG4" s="123" t="s">
        <v>505</v>
      </c>
      <c r="AH4" s="123" t="s">
        <v>506</v>
      </c>
      <c r="AI4" s="390" t="s">
        <v>96</v>
      </c>
      <c r="AJ4" s="390" t="s">
        <v>8</v>
      </c>
      <c r="AK4" s="123" t="s">
        <v>504</v>
      </c>
      <c r="AL4" s="123" t="s">
        <v>505</v>
      </c>
      <c r="AM4" s="123" t="s">
        <v>506</v>
      </c>
      <c r="AN4" s="390" t="s">
        <v>96</v>
      </c>
      <c r="AO4" s="390" t="s">
        <v>8</v>
      </c>
    </row>
    <row r="5" spans="1:41" ht="18.75" customHeight="1">
      <c r="A5" s="391" t="s">
        <v>374</v>
      </c>
      <c r="B5" s="381">
        <v>55862.53846625</v>
      </c>
      <c r="C5" s="381">
        <v>55597.530668640007</v>
      </c>
      <c r="D5" s="381">
        <v>53893.728446910005</v>
      </c>
      <c r="E5" s="138">
        <f>IFERROR(C5/B5*100-100,0)</f>
        <v>-0.47439268763287146</v>
      </c>
      <c r="F5" s="138">
        <f>IFERROR(D5/C5*100-100,0)</f>
        <v>-3.0645285883012008</v>
      </c>
      <c r="G5" s="381">
        <v>50597.59618375</v>
      </c>
      <c r="H5" s="381">
        <v>55439.002913130003</v>
      </c>
      <c r="I5" s="381">
        <v>51907.475804060006</v>
      </c>
      <c r="J5" s="138">
        <f>IFERROR(H5/G5*100-100,0)</f>
        <v>9.5684520501685029</v>
      </c>
      <c r="K5" s="138">
        <f>IFERROR(I5/H5*100-100,0)</f>
        <v>-6.3701129592891732</v>
      </c>
      <c r="L5" s="381">
        <v>114387.71289908998</v>
      </c>
      <c r="M5" s="381">
        <v>117861.49272277999</v>
      </c>
      <c r="N5" s="381">
        <v>120635.84417715001</v>
      </c>
      <c r="O5" s="138">
        <f>IFERROR(M5/L5*100-100,0)</f>
        <v>3.0368469966302314</v>
      </c>
      <c r="P5" s="138">
        <f>IFERROR(N5/M5*100-100,0)</f>
        <v>2.3539082954731469</v>
      </c>
      <c r="Q5" s="381">
        <v>28065.319999999996</v>
      </c>
      <c r="R5" s="381">
        <v>25727.674812809997</v>
      </c>
      <c r="S5" s="381">
        <v>22877.279942649999</v>
      </c>
      <c r="T5" s="138">
        <f>IFERROR(R5/Q5*100-100,0)</f>
        <v>-8.3293017403329088</v>
      </c>
      <c r="U5" s="138">
        <f>IFERROR(S5/R5*100-100,0)</f>
        <v>-11.079100194242059</v>
      </c>
      <c r="V5" s="381">
        <v>48107.985878280007</v>
      </c>
      <c r="W5" s="381">
        <v>49883.513395380003</v>
      </c>
      <c r="X5" s="381">
        <v>48106.575547499997</v>
      </c>
      <c r="Y5" s="138">
        <f>IFERROR(W5/V5*100-100,0)</f>
        <v>3.6907126429951376</v>
      </c>
      <c r="Z5" s="138">
        <f>IFERROR(X5/W5*100-100,0)</f>
        <v>-3.5621746082636179</v>
      </c>
      <c r="AA5" s="381">
        <v>4491.7936836900008</v>
      </c>
      <c r="AB5" s="381">
        <v>5113.7048131800002</v>
      </c>
      <c r="AC5" s="381">
        <v>4848.5384318799997</v>
      </c>
      <c r="AD5" s="138">
        <f>IFERROR(AB5/AA5*100-100,0)</f>
        <v>13.845496326961765</v>
      </c>
      <c r="AE5" s="138">
        <f>IFERROR(AC5/AB5*100-100,0)</f>
        <v>-5.1854064907415847</v>
      </c>
      <c r="AF5" s="381">
        <v>14618.94370274</v>
      </c>
      <c r="AG5" s="381">
        <v>15374.15432315</v>
      </c>
      <c r="AH5" s="381">
        <v>14782.37071857</v>
      </c>
      <c r="AI5" s="138">
        <f>IFERROR(AG5/AF5*100-100,0)</f>
        <v>5.1659725611259688</v>
      </c>
      <c r="AJ5" s="138">
        <f>IFERROR(AH5/AG5*100-100,0)</f>
        <v>-3.8492107737523327</v>
      </c>
      <c r="AK5" s="381">
        <f>B5+G5+L5+Q5+V5+AA5+AF5</f>
        <v>316131.89081380004</v>
      </c>
      <c r="AL5" s="381">
        <f t="shared" ref="AL5:AM20" si="0">C5+H5+M5+R5+W5+AB5+AG5</f>
        <v>324997.07364907005</v>
      </c>
      <c r="AM5" s="381">
        <f t="shared" si="0"/>
        <v>317051.81306872005</v>
      </c>
      <c r="AN5" s="138">
        <f>IFERROR(AL5/AK5*100-100,0)</f>
        <v>2.8042671723023034</v>
      </c>
      <c r="AO5" s="138">
        <f>IFERROR(AM5/AL5*100-100,0)</f>
        <v>-2.4447175758047734</v>
      </c>
    </row>
    <row r="6" spans="1:41" ht="18.75" customHeight="1">
      <c r="A6" s="391" t="s">
        <v>93</v>
      </c>
      <c r="B6" s="381">
        <v>1572.2994640499999</v>
      </c>
      <c r="C6" s="381">
        <v>1304.2485011200001</v>
      </c>
      <c r="D6" s="381">
        <v>1274.6439417399997</v>
      </c>
      <c r="E6" s="138">
        <f t="shared" ref="E6:F22" si="1">IFERROR(C6/B6*100-100,0)</f>
        <v>-17.048340284969754</v>
      </c>
      <c r="F6" s="138">
        <f t="shared" si="1"/>
        <v>-2.2698557333650768</v>
      </c>
      <c r="G6" s="381">
        <v>7967.9712008500001</v>
      </c>
      <c r="H6" s="381">
        <v>9188.1783077399996</v>
      </c>
      <c r="I6" s="381">
        <v>9064.2389844199988</v>
      </c>
      <c r="J6" s="138">
        <f t="shared" ref="J6:K23" si="2">IFERROR(H6/G6*100-100,0)</f>
        <v>15.313899562787455</v>
      </c>
      <c r="K6" s="138">
        <f t="shared" si="2"/>
        <v>-1.3488998490113744</v>
      </c>
      <c r="L6" s="381">
        <v>1813.0029933800001</v>
      </c>
      <c r="M6" s="381">
        <v>2256.9992002899999</v>
      </c>
      <c r="N6" s="381">
        <v>2219.1387160900003</v>
      </c>
      <c r="O6" s="138">
        <f t="shared" ref="O6:P23" si="3">IFERROR(M6/L6*100-100,0)</f>
        <v>24.489546268329818</v>
      </c>
      <c r="P6" s="138">
        <f t="shared" si="3"/>
        <v>-1.6774699873679566</v>
      </c>
      <c r="Q6" s="381">
        <v>266.24</v>
      </c>
      <c r="R6" s="381">
        <v>297.84050592</v>
      </c>
      <c r="S6" s="381">
        <v>285.70756109999996</v>
      </c>
      <c r="T6" s="138">
        <f t="shared" ref="T6:U23" si="4">IFERROR(R6/Q6*100-100,0)</f>
        <v>11.869180408653833</v>
      </c>
      <c r="U6" s="138">
        <f t="shared" si="4"/>
        <v>-4.0736382657296986</v>
      </c>
      <c r="V6" s="381">
        <v>1997.64507549</v>
      </c>
      <c r="W6" s="381">
        <v>2525.4584554099997</v>
      </c>
      <c r="X6" s="381">
        <v>2315.0282204</v>
      </c>
      <c r="Y6" s="138">
        <f t="shared" ref="Y6:Z23" si="5">IFERROR(W6/V6*100-100,0)</f>
        <v>26.421779644241013</v>
      </c>
      <c r="Z6" s="138">
        <f t="shared" si="5"/>
        <v>-8.3323578164281003</v>
      </c>
      <c r="AA6" s="381">
        <v>30.127504329999997</v>
      </c>
      <c r="AB6" s="381">
        <v>41.8976592</v>
      </c>
      <c r="AC6" s="381">
        <v>45.50132464</v>
      </c>
      <c r="AD6" s="138">
        <f t="shared" ref="AD6:AE23" si="6">IFERROR(AB6/AA6*100-100,0)</f>
        <v>39.06780575342799</v>
      </c>
      <c r="AE6" s="138">
        <f t="shared" si="6"/>
        <v>8.6011140211861772</v>
      </c>
      <c r="AF6" s="381">
        <v>783.46970637000004</v>
      </c>
      <c r="AG6" s="381">
        <v>994.15524488000017</v>
      </c>
      <c r="AH6" s="381">
        <v>858.73548300000004</v>
      </c>
      <c r="AI6" s="138">
        <f t="shared" ref="AI6:AJ23" si="7">IFERROR(AG6/AF6*100-100,0)</f>
        <v>26.891344591503866</v>
      </c>
      <c r="AJ6" s="138">
        <f t="shared" si="7"/>
        <v>-13.621591052043996</v>
      </c>
      <c r="AK6" s="381">
        <f t="shared" ref="AK6:AM22" si="8">B6+G6+L6+Q6+V6+AA6+AF6</f>
        <v>14430.755944469998</v>
      </c>
      <c r="AL6" s="381">
        <f t="shared" si="0"/>
        <v>16608.777874560001</v>
      </c>
      <c r="AM6" s="381">
        <f t="shared" si="0"/>
        <v>16062.994231389997</v>
      </c>
      <c r="AN6" s="138">
        <f t="shared" ref="AN6:AO23" si="9">IFERROR(AL6/AK6*100-100,0)</f>
        <v>15.09291639655676</v>
      </c>
      <c r="AO6" s="138">
        <f t="shared" si="9"/>
        <v>-3.2861156148399857</v>
      </c>
    </row>
    <row r="7" spans="1:41" ht="18.75" customHeight="1">
      <c r="A7" s="391" t="s">
        <v>375</v>
      </c>
      <c r="B7" s="381">
        <v>928.71140689999982</v>
      </c>
      <c r="C7" s="381">
        <v>548.39319129</v>
      </c>
      <c r="D7" s="381">
        <v>569.35926195999991</v>
      </c>
      <c r="E7" s="138">
        <f t="shared" si="1"/>
        <v>-40.951173075335234</v>
      </c>
      <c r="F7" s="138">
        <f t="shared" si="1"/>
        <v>3.8231821625430484</v>
      </c>
      <c r="G7" s="381">
        <v>1325.5918901399998</v>
      </c>
      <c r="H7" s="381">
        <v>964.9005789900001</v>
      </c>
      <c r="I7" s="381">
        <v>1246.8122931799999</v>
      </c>
      <c r="J7" s="138">
        <f t="shared" si="2"/>
        <v>-27.209830856154824</v>
      </c>
      <c r="K7" s="138">
        <f t="shared" si="2"/>
        <v>29.216659242249392</v>
      </c>
      <c r="L7" s="381">
        <v>7704.84107666</v>
      </c>
      <c r="M7" s="381">
        <v>8742.1875730100001</v>
      </c>
      <c r="N7" s="381">
        <v>8318.7744631100013</v>
      </c>
      <c r="O7" s="138">
        <f t="shared" si="3"/>
        <v>13.463567723575736</v>
      </c>
      <c r="P7" s="138">
        <f t="shared" si="3"/>
        <v>-4.843331332848706</v>
      </c>
      <c r="Q7" s="381">
        <v>411.36999999999995</v>
      </c>
      <c r="R7" s="381">
        <v>242.77390868999998</v>
      </c>
      <c r="S7" s="381">
        <v>318.26463611000003</v>
      </c>
      <c r="T7" s="138">
        <f t="shared" si="4"/>
        <v>-40.984051172910029</v>
      </c>
      <c r="U7" s="138">
        <f t="shared" si="4"/>
        <v>31.095074354301715</v>
      </c>
      <c r="V7" s="381">
        <v>1161.70355589</v>
      </c>
      <c r="W7" s="381">
        <v>887.82005863999996</v>
      </c>
      <c r="X7" s="381">
        <v>1286.5498500599999</v>
      </c>
      <c r="Y7" s="138">
        <f t="shared" si="5"/>
        <v>-23.576022976031382</v>
      </c>
      <c r="Z7" s="138">
        <f t="shared" si="5"/>
        <v>44.911104174734589</v>
      </c>
      <c r="AA7" s="381">
        <v>63.882608819999994</v>
      </c>
      <c r="AB7" s="381">
        <v>54.11222849</v>
      </c>
      <c r="AC7" s="381">
        <v>48.778796049999997</v>
      </c>
      <c r="AD7" s="138">
        <f t="shared" si="6"/>
        <v>-15.29427258916381</v>
      </c>
      <c r="AE7" s="138">
        <f t="shared" si="6"/>
        <v>-9.856242459106312</v>
      </c>
      <c r="AF7" s="381">
        <v>223.09466553999999</v>
      </c>
      <c r="AG7" s="381">
        <v>133.08749770999998</v>
      </c>
      <c r="AH7" s="381">
        <v>116.87449516</v>
      </c>
      <c r="AI7" s="138">
        <f t="shared" si="7"/>
        <v>-40.344831917938485</v>
      </c>
      <c r="AJ7" s="138">
        <f t="shared" si="7"/>
        <v>-12.182213077090381</v>
      </c>
      <c r="AK7" s="381">
        <f t="shared" si="8"/>
        <v>11819.195203950001</v>
      </c>
      <c r="AL7" s="381">
        <f t="shared" si="0"/>
        <v>11573.27503682</v>
      </c>
      <c r="AM7" s="381">
        <f t="shared" si="0"/>
        <v>11905.413795630002</v>
      </c>
      <c r="AN7" s="138">
        <f t="shared" si="9"/>
        <v>-2.0806845380454888</v>
      </c>
      <c r="AO7" s="138">
        <f t="shared" si="9"/>
        <v>2.8698770032969207</v>
      </c>
    </row>
    <row r="8" spans="1:41" ht="18.75" customHeight="1">
      <c r="A8" s="391" t="s">
        <v>376</v>
      </c>
      <c r="B8" s="381">
        <v>45149.954980380004</v>
      </c>
      <c r="C8" s="381">
        <v>49336.655701869997</v>
      </c>
      <c r="D8" s="381">
        <v>57977.141405550006</v>
      </c>
      <c r="E8" s="138">
        <f t="shared" si="1"/>
        <v>9.2728790611404435</v>
      </c>
      <c r="F8" s="138">
        <f t="shared" si="1"/>
        <v>17.513318608161171</v>
      </c>
      <c r="G8" s="381">
        <v>32522.92811207</v>
      </c>
      <c r="H8" s="381">
        <v>37738.688955800004</v>
      </c>
      <c r="I8" s="381">
        <v>45433.071151709999</v>
      </c>
      <c r="J8" s="138">
        <f t="shared" si="2"/>
        <v>16.037180987385696</v>
      </c>
      <c r="K8" s="138">
        <f t="shared" si="2"/>
        <v>20.388578429212913</v>
      </c>
      <c r="L8" s="381">
        <v>134907.07898950999</v>
      </c>
      <c r="M8" s="381">
        <v>180100.97037598997</v>
      </c>
      <c r="N8" s="381">
        <v>185161.54075925998</v>
      </c>
      <c r="O8" s="138">
        <f t="shared" si="3"/>
        <v>33.500014769420773</v>
      </c>
      <c r="P8" s="138">
        <f t="shared" si="3"/>
        <v>2.8098518140714361</v>
      </c>
      <c r="Q8" s="381">
        <v>8440.2999999999993</v>
      </c>
      <c r="R8" s="381">
        <v>8508.1735810400005</v>
      </c>
      <c r="S8" s="381">
        <v>7584.8567493600003</v>
      </c>
      <c r="T8" s="138">
        <f t="shared" si="4"/>
        <v>0.80416076490172372</v>
      </c>
      <c r="U8" s="138">
        <f t="shared" si="4"/>
        <v>-10.852115590795677</v>
      </c>
      <c r="V8" s="381">
        <v>49402.236535240008</v>
      </c>
      <c r="W8" s="381">
        <v>56315.449991499998</v>
      </c>
      <c r="X8" s="381">
        <v>58135.126019729993</v>
      </c>
      <c r="Y8" s="138">
        <f t="shared" si="5"/>
        <v>13.993725671364302</v>
      </c>
      <c r="Z8" s="138">
        <f t="shared" si="5"/>
        <v>3.2312199023618859</v>
      </c>
      <c r="AA8" s="381">
        <v>840.24630327</v>
      </c>
      <c r="AB8" s="381">
        <v>893.98002385999996</v>
      </c>
      <c r="AC8" s="381">
        <v>1015.36161162</v>
      </c>
      <c r="AD8" s="138">
        <f t="shared" si="6"/>
        <v>6.3949963696220351</v>
      </c>
      <c r="AE8" s="138">
        <f t="shared" si="6"/>
        <v>13.577662198300828</v>
      </c>
      <c r="AF8" s="381">
        <v>10147.31218954</v>
      </c>
      <c r="AG8" s="381">
        <v>9765.4457964500016</v>
      </c>
      <c r="AH8" s="381">
        <v>11752.89174291</v>
      </c>
      <c r="AI8" s="138">
        <f t="shared" si="7"/>
        <v>-3.763227009844357</v>
      </c>
      <c r="AJ8" s="138">
        <f t="shared" si="7"/>
        <v>20.35181995667304</v>
      </c>
      <c r="AK8" s="381">
        <f t="shared" si="8"/>
        <v>281410.05711001001</v>
      </c>
      <c r="AL8" s="381">
        <f t="shared" si="0"/>
        <v>342659.36442651</v>
      </c>
      <c r="AM8" s="381">
        <f t="shared" si="0"/>
        <v>367059.98944014002</v>
      </c>
      <c r="AN8" s="138">
        <f t="shared" si="9"/>
        <v>21.76514512150365</v>
      </c>
      <c r="AO8" s="138">
        <f t="shared" si="9"/>
        <v>7.1209567129350262</v>
      </c>
    </row>
    <row r="9" spans="1:41" ht="18.75" customHeight="1">
      <c r="A9" s="391" t="s">
        <v>377</v>
      </c>
      <c r="B9" s="381">
        <v>67235.076830549995</v>
      </c>
      <c r="C9" s="381">
        <v>78779.987992249982</v>
      </c>
      <c r="D9" s="381">
        <v>85756.88331455001</v>
      </c>
      <c r="E9" s="138">
        <f t="shared" si="1"/>
        <v>17.170964481525303</v>
      </c>
      <c r="F9" s="138">
        <f t="shared" si="1"/>
        <v>8.8561771842188932</v>
      </c>
      <c r="G9" s="381">
        <v>66581.006818119989</v>
      </c>
      <c r="H9" s="381">
        <v>73770.391978380008</v>
      </c>
      <c r="I9" s="381">
        <v>68413.890145240002</v>
      </c>
      <c r="J9" s="138">
        <f t="shared" si="2"/>
        <v>10.797952004389685</v>
      </c>
      <c r="K9" s="138">
        <f t="shared" si="2"/>
        <v>-7.2610456437724196</v>
      </c>
      <c r="L9" s="381">
        <v>350775.64379354002</v>
      </c>
      <c r="M9" s="381">
        <v>398377.40766559995</v>
      </c>
      <c r="N9" s="381">
        <v>405451.77956749994</v>
      </c>
      <c r="O9" s="138">
        <f t="shared" si="3"/>
        <v>13.570430192147967</v>
      </c>
      <c r="P9" s="138">
        <f t="shared" si="3"/>
        <v>1.7757964597827396</v>
      </c>
      <c r="Q9" s="381">
        <v>8502.760000000002</v>
      </c>
      <c r="R9" s="381">
        <v>8650.757968689999</v>
      </c>
      <c r="S9" s="381">
        <v>8310.7433670900009</v>
      </c>
      <c r="T9" s="138">
        <f t="shared" si="4"/>
        <v>1.7405873938579646</v>
      </c>
      <c r="U9" s="138">
        <f t="shared" si="4"/>
        <v>-3.9304602305442558</v>
      </c>
      <c r="V9" s="381">
        <v>53476.254717969998</v>
      </c>
      <c r="W9" s="381">
        <v>57261.713213019997</v>
      </c>
      <c r="X9" s="381">
        <v>57930.219544</v>
      </c>
      <c r="Y9" s="138">
        <f t="shared" si="5"/>
        <v>7.0787651734666781</v>
      </c>
      <c r="Z9" s="138">
        <f t="shared" si="5"/>
        <v>1.167457788929724</v>
      </c>
      <c r="AA9" s="381">
        <v>1021.09121592</v>
      </c>
      <c r="AB9" s="381">
        <v>1128.01332424</v>
      </c>
      <c r="AC9" s="381">
        <v>1287.2592395499998</v>
      </c>
      <c r="AD9" s="138">
        <f t="shared" si="6"/>
        <v>10.471357176808496</v>
      </c>
      <c r="AE9" s="138">
        <f t="shared" si="6"/>
        <v>14.117378925226092</v>
      </c>
      <c r="AF9" s="381">
        <v>7198.6064484300005</v>
      </c>
      <c r="AG9" s="381">
        <v>7145.4055869499998</v>
      </c>
      <c r="AH9" s="381">
        <v>7183.00674875</v>
      </c>
      <c r="AI9" s="138">
        <f t="shared" si="7"/>
        <v>-0.73904389496946976</v>
      </c>
      <c r="AJ9" s="138">
        <f t="shared" si="7"/>
        <v>0.52622851624649059</v>
      </c>
      <c r="AK9" s="381">
        <f t="shared" si="8"/>
        <v>554790.43982453004</v>
      </c>
      <c r="AL9" s="381">
        <f t="shared" si="0"/>
        <v>625113.67772913002</v>
      </c>
      <c r="AM9" s="381">
        <f t="shared" si="0"/>
        <v>634333.78192667989</v>
      </c>
      <c r="AN9" s="138">
        <f t="shared" si="9"/>
        <v>12.67563981939594</v>
      </c>
      <c r="AO9" s="138">
        <f t="shared" si="9"/>
        <v>1.474948401552183</v>
      </c>
    </row>
    <row r="10" spans="1:41" ht="18.75" customHeight="1">
      <c r="A10" s="391" t="s">
        <v>378</v>
      </c>
      <c r="B10" s="381">
        <v>8466.3466752799995</v>
      </c>
      <c r="C10" s="381">
        <v>9804.3302167000002</v>
      </c>
      <c r="D10" s="381">
        <v>10697.1131071</v>
      </c>
      <c r="E10" s="138">
        <f t="shared" si="1"/>
        <v>15.803552497166677</v>
      </c>
      <c r="F10" s="138">
        <f t="shared" si="1"/>
        <v>9.1060059245994864</v>
      </c>
      <c r="G10" s="381">
        <v>6728.05280339</v>
      </c>
      <c r="H10" s="381">
        <v>6806.0549093299996</v>
      </c>
      <c r="I10" s="381">
        <v>6906.2512162800003</v>
      </c>
      <c r="J10" s="138">
        <f t="shared" si="2"/>
        <v>1.1593563281890056</v>
      </c>
      <c r="K10" s="138">
        <f t="shared" si="2"/>
        <v>1.4721642461721558</v>
      </c>
      <c r="L10" s="381">
        <v>123882.65317804999</v>
      </c>
      <c r="M10" s="381">
        <v>146853.16161070004</v>
      </c>
      <c r="N10" s="381">
        <v>172325.23396385001</v>
      </c>
      <c r="O10" s="138">
        <f t="shared" si="3"/>
        <v>18.542150852739454</v>
      </c>
      <c r="P10" s="138">
        <f t="shared" si="3"/>
        <v>17.34526657360982</v>
      </c>
      <c r="Q10" s="381">
        <v>8972.8199999999979</v>
      </c>
      <c r="R10" s="381">
        <v>8167.5604271800003</v>
      </c>
      <c r="S10" s="381">
        <v>8754.2642938400022</v>
      </c>
      <c r="T10" s="138">
        <f t="shared" si="4"/>
        <v>-8.9744313696251368</v>
      </c>
      <c r="U10" s="138">
        <f t="shared" si="4"/>
        <v>7.1833428340189585</v>
      </c>
      <c r="V10" s="381">
        <v>12548.0894985</v>
      </c>
      <c r="W10" s="381">
        <v>12067.338206640001</v>
      </c>
      <c r="X10" s="381">
        <v>12394.231189189999</v>
      </c>
      <c r="Y10" s="138">
        <f t="shared" si="5"/>
        <v>-3.8312708234784765</v>
      </c>
      <c r="Z10" s="138">
        <f t="shared" si="5"/>
        <v>2.7089071090269528</v>
      </c>
      <c r="AA10" s="381">
        <v>876.54683438999996</v>
      </c>
      <c r="AB10" s="381">
        <v>1088.6054053899998</v>
      </c>
      <c r="AC10" s="381">
        <v>1298.2557444399999</v>
      </c>
      <c r="AD10" s="138">
        <f t="shared" si="6"/>
        <v>24.192497500441505</v>
      </c>
      <c r="AE10" s="138">
        <f t="shared" si="6"/>
        <v>19.258616392308994</v>
      </c>
      <c r="AF10" s="381">
        <v>5586.6829925399998</v>
      </c>
      <c r="AG10" s="381">
        <v>5530.0586480800002</v>
      </c>
      <c r="AH10" s="381">
        <v>5620.25630912</v>
      </c>
      <c r="AI10" s="138">
        <f t="shared" si="7"/>
        <v>-1.0135592897540562</v>
      </c>
      <c r="AJ10" s="138">
        <f t="shared" si="7"/>
        <v>1.631043480367353</v>
      </c>
      <c r="AK10" s="381">
        <f t="shared" si="8"/>
        <v>167061.19198214999</v>
      </c>
      <c r="AL10" s="381">
        <f t="shared" si="0"/>
        <v>190317.10942402005</v>
      </c>
      <c r="AM10" s="381">
        <f t="shared" si="0"/>
        <v>217995.60582382002</v>
      </c>
      <c r="AN10" s="138">
        <f t="shared" si="9"/>
        <v>13.920598294518854</v>
      </c>
      <c r="AO10" s="138">
        <f t="shared" si="9"/>
        <v>14.543356865584386</v>
      </c>
    </row>
    <row r="11" spans="1:41" ht="18.75" customHeight="1">
      <c r="A11" s="391" t="s">
        <v>379</v>
      </c>
      <c r="B11" s="381">
        <v>605.67104421999989</v>
      </c>
      <c r="C11" s="381">
        <v>924.6042372600001</v>
      </c>
      <c r="D11" s="381">
        <v>1365.4128022699997</v>
      </c>
      <c r="E11" s="138">
        <f t="shared" si="1"/>
        <v>52.657824091744601</v>
      </c>
      <c r="F11" s="138">
        <f t="shared" si="1"/>
        <v>47.675377988349368</v>
      </c>
      <c r="G11" s="133">
        <v>548.22944275000009</v>
      </c>
      <c r="H11" s="133">
        <v>680.09050288000014</v>
      </c>
      <c r="I11" s="381">
        <v>780.76562015000002</v>
      </c>
      <c r="J11" s="138">
        <f t="shared" si="2"/>
        <v>24.052166820622659</v>
      </c>
      <c r="K11" s="138">
        <f t="shared" si="2"/>
        <v>14.803194110734935</v>
      </c>
      <c r="L11" s="381">
        <v>309381.71028341004</v>
      </c>
      <c r="M11" s="381">
        <v>401728.65588618006</v>
      </c>
      <c r="N11" s="381">
        <v>467296.84503407992</v>
      </c>
      <c r="O11" s="138">
        <f t="shared" si="3"/>
        <v>29.848870354416022</v>
      </c>
      <c r="P11" s="138">
        <f t="shared" si="3"/>
        <v>16.321511594253053</v>
      </c>
      <c r="Q11" s="133">
        <v>586.91</v>
      </c>
      <c r="R11" s="381">
        <v>484.67490899000001</v>
      </c>
      <c r="S11" s="381">
        <v>1002.5840149100001</v>
      </c>
      <c r="T11" s="138">
        <f t="shared" si="4"/>
        <v>-17.419210953979317</v>
      </c>
      <c r="U11" s="138">
        <f t="shared" si="4"/>
        <v>106.85700792707752</v>
      </c>
      <c r="V11" s="381">
        <v>1319.21950044</v>
      </c>
      <c r="W11" s="381">
        <v>1306.50627781</v>
      </c>
      <c r="X11" s="381">
        <v>2222.4465761300003</v>
      </c>
      <c r="Y11" s="138">
        <f t="shared" si="5"/>
        <v>-0.96369274603353006</v>
      </c>
      <c r="Z11" s="138">
        <f t="shared" si="5"/>
        <v>70.106077090982154</v>
      </c>
      <c r="AA11" s="381">
        <v>152.22600615000002</v>
      </c>
      <c r="AB11" s="381">
        <v>180.29163668000001</v>
      </c>
      <c r="AC11" s="381">
        <v>220.76564948000001</v>
      </c>
      <c r="AD11" s="138">
        <f t="shared" si="6"/>
        <v>18.436817229734558</v>
      </c>
      <c r="AE11" s="138">
        <f t="shared" si="6"/>
        <v>22.449190403566746</v>
      </c>
      <c r="AF11" s="381">
        <v>311.14938721000004</v>
      </c>
      <c r="AG11" s="381">
        <v>296.17725588999997</v>
      </c>
      <c r="AH11" s="381">
        <v>486.86332499999997</v>
      </c>
      <c r="AI11" s="138">
        <f t="shared" si="7"/>
        <v>-4.8118787744534757</v>
      </c>
      <c r="AJ11" s="138">
        <f t="shared" si="7"/>
        <v>64.382414691835976</v>
      </c>
      <c r="AK11" s="381">
        <f t="shared" si="8"/>
        <v>312905.11566418002</v>
      </c>
      <c r="AL11" s="381">
        <f t="shared" si="0"/>
        <v>405601.00070569006</v>
      </c>
      <c r="AM11" s="381">
        <f t="shared" si="0"/>
        <v>473375.68302201986</v>
      </c>
      <c r="AN11" s="138">
        <f t="shared" si="9"/>
        <v>29.624279182764866</v>
      </c>
      <c r="AO11" s="138">
        <f t="shared" si="9"/>
        <v>16.709693072357098</v>
      </c>
    </row>
    <row r="12" spans="1:41" ht="18.75" customHeight="1">
      <c r="A12" s="391" t="s">
        <v>380</v>
      </c>
      <c r="B12" s="381">
        <v>7446.4138500099998</v>
      </c>
      <c r="C12" s="381">
        <v>8078.1379670800006</v>
      </c>
      <c r="D12" s="381">
        <v>7680.9405245299995</v>
      </c>
      <c r="E12" s="138">
        <f t="shared" si="1"/>
        <v>8.4836020370953662</v>
      </c>
      <c r="F12" s="138">
        <f t="shared" si="1"/>
        <v>-4.916943040198845</v>
      </c>
      <c r="G12" s="133">
        <v>5052.8528377399998</v>
      </c>
      <c r="H12" s="133">
        <v>5172.8788556700001</v>
      </c>
      <c r="I12" s="381">
        <v>5690.9259060999993</v>
      </c>
      <c r="J12" s="138">
        <f t="shared" si="2"/>
        <v>2.3754109170470912</v>
      </c>
      <c r="K12" s="138">
        <f t="shared" si="2"/>
        <v>10.014675867813281</v>
      </c>
      <c r="L12" s="381">
        <v>46914.288376349999</v>
      </c>
      <c r="M12" s="381">
        <v>43259.150272760009</v>
      </c>
      <c r="N12" s="381">
        <v>45753.615990589991</v>
      </c>
      <c r="O12" s="138">
        <f t="shared" si="3"/>
        <v>-7.7910978298726263</v>
      </c>
      <c r="P12" s="138">
        <f t="shared" si="3"/>
        <v>5.7663308273550058</v>
      </c>
      <c r="Q12" s="133">
        <v>2374.69</v>
      </c>
      <c r="R12" s="381">
        <v>2573.4296250299999</v>
      </c>
      <c r="S12" s="381">
        <v>2749.5837685300003</v>
      </c>
      <c r="T12" s="138">
        <f t="shared" si="4"/>
        <v>8.3690765965241667</v>
      </c>
      <c r="U12" s="138">
        <f t="shared" si="4"/>
        <v>6.845112133110959</v>
      </c>
      <c r="V12" s="381">
        <v>7714.9036776300009</v>
      </c>
      <c r="W12" s="381">
        <v>9512.9449325799997</v>
      </c>
      <c r="X12" s="381">
        <v>8731.6436884899995</v>
      </c>
      <c r="Y12" s="138">
        <f t="shared" si="5"/>
        <v>23.306075228956757</v>
      </c>
      <c r="Z12" s="138">
        <f t="shared" si="5"/>
        <v>-8.2130323430570229</v>
      </c>
      <c r="AA12" s="381">
        <v>348.11481435999997</v>
      </c>
      <c r="AB12" s="381">
        <v>450.64398410000001</v>
      </c>
      <c r="AC12" s="381">
        <v>549.46880137999995</v>
      </c>
      <c r="AD12" s="138">
        <f t="shared" si="6"/>
        <v>29.45268788072039</v>
      </c>
      <c r="AE12" s="138">
        <f t="shared" si="6"/>
        <v>21.929687462125358</v>
      </c>
      <c r="AF12" s="381">
        <v>1762.5525966700002</v>
      </c>
      <c r="AG12" s="381">
        <v>2394.3475248300001</v>
      </c>
      <c r="AH12" s="381">
        <v>2473.6781629099996</v>
      </c>
      <c r="AI12" s="138">
        <f t="shared" si="7"/>
        <v>35.845451043767611</v>
      </c>
      <c r="AJ12" s="138">
        <f t="shared" si="7"/>
        <v>3.313246605069665</v>
      </c>
      <c r="AK12" s="381">
        <f t="shared" si="8"/>
        <v>71613.816152760002</v>
      </c>
      <c r="AL12" s="381">
        <f t="shared" si="0"/>
        <v>71441.533162050007</v>
      </c>
      <c r="AM12" s="381">
        <f t="shared" si="0"/>
        <v>73629.856842529989</v>
      </c>
      <c r="AN12" s="138">
        <f t="shared" si="9"/>
        <v>-0.24057228055337987</v>
      </c>
      <c r="AO12" s="138">
        <f t="shared" si="9"/>
        <v>3.063097309958664</v>
      </c>
    </row>
    <row r="13" spans="1:41" ht="18.75" customHeight="1">
      <c r="A13" s="391" t="s">
        <v>381</v>
      </c>
      <c r="B13" s="381">
        <v>9537.8004334999987</v>
      </c>
      <c r="C13" s="381">
        <v>6414.5581797900004</v>
      </c>
      <c r="D13" s="381">
        <v>6686.6556910199988</v>
      </c>
      <c r="E13" s="138">
        <f t="shared" si="1"/>
        <v>-32.7459383899469</v>
      </c>
      <c r="F13" s="138">
        <f t="shared" si="1"/>
        <v>4.2418745547788745</v>
      </c>
      <c r="G13" s="133">
        <v>7968.0071540800009</v>
      </c>
      <c r="H13" s="133">
        <v>4268.3076720400004</v>
      </c>
      <c r="I13" s="381">
        <v>4376.4846348299998</v>
      </c>
      <c r="J13" s="138">
        <f t="shared" si="2"/>
        <v>-46.431929722171219</v>
      </c>
      <c r="K13" s="138">
        <f t="shared" si="2"/>
        <v>2.5344227994299473</v>
      </c>
      <c r="L13" s="381">
        <v>62658.13517174001</v>
      </c>
      <c r="M13" s="381">
        <v>52179.026855740005</v>
      </c>
      <c r="N13" s="381">
        <v>58081.030209699988</v>
      </c>
      <c r="O13" s="138">
        <f t="shared" si="3"/>
        <v>-16.724258210490561</v>
      </c>
      <c r="P13" s="138">
        <f t="shared" si="3"/>
        <v>11.311064444105725</v>
      </c>
      <c r="Q13" s="133">
        <v>5718.34</v>
      </c>
      <c r="R13" s="381">
        <v>4324.9651556600002</v>
      </c>
      <c r="S13" s="381">
        <v>4037.9120736599998</v>
      </c>
      <c r="T13" s="138">
        <f t="shared" si="4"/>
        <v>-24.366771551534185</v>
      </c>
      <c r="U13" s="138">
        <f t="shared" si="4"/>
        <v>-6.6371189516830924</v>
      </c>
      <c r="V13" s="381">
        <v>11512.824198820001</v>
      </c>
      <c r="W13" s="381">
        <v>6444.4241786999992</v>
      </c>
      <c r="X13" s="381">
        <v>6398.2504869500008</v>
      </c>
      <c r="Y13" s="138">
        <f t="shared" si="5"/>
        <v>-44.023950445100027</v>
      </c>
      <c r="Z13" s="138">
        <f t="shared" si="5"/>
        <v>-0.71649057339537592</v>
      </c>
      <c r="AA13" s="381">
        <v>1098.40295573</v>
      </c>
      <c r="AB13" s="381">
        <v>717.98831720999999</v>
      </c>
      <c r="AC13" s="381">
        <v>814.98648819000005</v>
      </c>
      <c r="AD13" s="138">
        <f t="shared" si="6"/>
        <v>-34.633431796182307</v>
      </c>
      <c r="AE13" s="138">
        <f t="shared" si="6"/>
        <v>13.509714386011339</v>
      </c>
      <c r="AF13" s="381">
        <v>5062.8794009399999</v>
      </c>
      <c r="AG13" s="381">
        <v>1772.19475386</v>
      </c>
      <c r="AH13" s="381">
        <v>2063.2932349000002</v>
      </c>
      <c r="AI13" s="138">
        <f t="shared" si="7"/>
        <v>-64.996307169968034</v>
      </c>
      <c r="AJ13" s="138">
        <f t="shared" si="7"/>
        <v>16.425874210831594</v>
      </c>
      <c r="AK13" s="381">
        <f t="shared" si="8"/>
        <v>103556.38931481</v>
      </c>
      <c r="AL13" s="381">
        <f t="shared" si="0"/>
        <v>76121.465113000013</v>
      </c>
      <c r="AM13" s="381">
        <f t="shared" si="0"/>
        <v>82458.612819249989</v>
      </c>
      <c r="AN13" s="138">
        <f t="shared" si="9"/>
        <v>-26.492739253787803</v>
      </c>
      <c r="AO13" s="138">
        <f t="shared" si="9"/>
        <v>8.3250469454872871</v>
      </c>
    </row>
    <row r="14" spans="1:41" ht="18.75" customHeight="1">
      <c r="A14" s="391" t="s">
        <v>382</v>
      </c>
      <c r="B14" s="381">
        <v>124170.83088938998</v>
      </c>
      <c r="C14" s="381">
        <v>134349.75873446002</v>
      </c>
      <c r="D14" s="381">
        <v>127357.15160037999</v>
      </c>
      <c r="E14" s="138">
        <f t="shared" si="1"/>
        <v>8.1975193144493801</v>
      </c>
      <c r="F14" s="138">
        <f t="shared" si="1"/>
        <v>-5.2047783337674502</v>
      </c>
      <c r="G14" s="133">
        <v>133922.91330368002</v>
      </c>
      <c r="H14" s="133">
        <v>150111.06704985999</v>
      </c>
      <c r="I14" s="381">
        <v>150138.02198597</v>
      </c>
      <c r="J14" s="138">
        <f t="shared" si="2"/>
        <v>12.087665468770197</v>
      </c>
      <c r="K14" s="138">
        <f t="shared" si="2"/>
        <v>1.7956661450597267E-2</v>
      </c>
      <c r="L14" s="381">
        <v>427383.64068668993</v>
      </c>
      <c r="M14" s="381">
        <v>503214.56894350989</v>
      </c>
      <c r="N14" s="381">
        <v>508759.27969353995</v>
      </c>
      <c r="O14" s="138">
        <f t="shared" si="3"/>
        <v>17.743058235682625</v>
      </c>
      <c r="P14" s="138">
        <f t="shared" si="3"/>
        <v>1.1018581520147848</v>
      </c>
      <c r="Q14" s="133">
        <v>55463.239999999991</v>
      </c>
      <c r="R14" s="381">
        <v>60995.427558160001</v>
      </c>
      <c r="S14" s="381">
        <v>56470.667058719999</v>
      </c>
      <c r="T14" s="138">
        <f t="shared" si="4"/>
        <v>9.9745120518743846</v>
      </c>
      <c r="U14" s="138">
        <f t="shared" si="4"/>
        <v>-7.4181962166353799</v>
      </c>
      <c r="V14" s="381">
        <v>125025.58442007001</v>
      </c>
      <c r="W14" s="381">
        <v>134851.51817319001</v>
      </c>
      <c r="X14" s="381">
        <v>129225.01090162003</v>
      </c>
      <c r="Y14" s="138">
        <f t="shared" si="5"/>
        <v>7.8591384305040606</v>
      </c>
      <c r="Z14" s="138">
        <f t="shared" si="5"/>
        <v>-4.1723722118900071</v>
      </c>
      <c r="AA14" s="381">
        <v>15200.772169170001</v>
      </c>
      <c r="AB14" s="381">
        <v>18563.426480830003</v>
      </c>
      <c r="AC14" s="381">
        <v>18209.027095739999</v>
      </c>
      <c r="AD14" s="138">
        <f t="shared" si="6"/>
        <v>22.12160194388079</v>
      </c>
      <c r="AE14" s="138">
        <f t="shared" si="6"/>
        <v>-1.9091269893302467</v>
      </c>
      <c r="AF14" s="381">
        <v>43539.00465083</v>
      </c>
      <c r="AG14" s="381">
        <v>48047.528482319998</v>
      </c>
      <c r="AH14" s="381">
        <v>47114.000621139996</v>
      </c>
      <c r="AI14" s="138">
        <f t="shared" si="7"/>
        <v>10.355137577551517</v>
      </c>
      <c r="AJ14" s="138">
        <f t="shared" si="7"/>
        <v>-1.9429258708353956</v>
      </c>
      <c r="AK14" s="381">
        <f t="shared" si="8"/>
        <v>924705.98611983005</v>
      </c>
      <c r="AL14" s="381">
        <f t="shared" si="0"/>
        <v>1050133.2954223298</v>
      </c>
      <c r="AM14" s="381">
        <f t="shared" si="0"/>
        <v>1037273.1589571099</v>
      </c>
      <c r="AN14" s="138">
        <f t="shared" si="9"/>
        <v>13.564020476260438</v>
      </c>
      <c r="AO14" s="138">
        <f t="shared" si="9"/>
        <v>-1.2246194384349991</v>
      </c>
    </row>
    <row r="15" spans="1:41" ht="18.75" customHeight="1">
      <c r="A15" s="391" t="s">
        <v>383</v>
      </c>
      <c r="B15" s="381">
        <v>19705.55609333</v>
      </c>
      <c r="C15" s="381">
        <v>21787.44424488</v>
      </c>
      <c r="D15" s="381">
        <v>22302.951523430002</v>
      </c>
      <c r="E15" s="138">
        <f t="shared" si="1"/>
        <v>10.564980463833166</v>
      </c>
      <c r="F15" s="138">
        <f t="shared" si="1"/>
        <v>2.3660750327388484</v>
      </c>
      <c r="G15" s="133">
        <v>3215.0303080500003</v>
      </c>
      <c r="H15" s="133">
        <v>6366.5041352900007</v>
      </c>
      <c r="I15" s="381">
        <v>6288.2609035099995</v>
      </c>
      <c r="J15" s="138">
        <f t="shared" si="2"/>
        <v>98.023145204856604</v>
      </c>
      <c r="K15" s="138">
        <f t="shared" si="2"/>
        <v>-1.2289826585722778</v>
      </c>
      <c r="L15" s="381">
        <v>140399.53221656001</v>
      </c>
      <c r="M15" s="381">
        <v>173448.49136859004</v>
      </c>
      <c r="N15" s="381">
        <v>189619.17858341997</v>
      </c>
      <c r="O15" s="138">
        <f t="shared" si="3"/>
        <v>23.539223122947078</v>
      </c>
      <c r="P15" s="138">
        <f t="shared" si="3"/>
        <v>9.3230486395330416</v>
      </c>
      <c r="Q15" s="133">
        <v>15996.679999999998</v>
      </c>
      <c r="R15" s="381">
        <v>18296.23675675</v>
      </c>
      <c r="S15" s="381">
        <v>21069.637507690004</v>
      </c>
      <c r="T15" s="138">
        <f t="shared" si="4"/>
        <v>14.37521258629917</v>
      </c>
      <c r="U15" s="138">
        <f t="shared" si="4"/>
        <v>15.158312541604047</v>
      </c>
      <c r="V15" s="381">
        <v>13303.9096479</v>
      </c>
      <c r="W15" s="381">
        <v>15128.22604829</v>
      </c>
      <c r="X15" s="381">
        <v>13722.271976609998</v>
      </c>
      <c r="Y15" s="138">
        <f t="shared" si="5"/>
        <v>13.712633719501895</v>
      </c>
      <c r="Z15" s="138">
        <f t="shared" si="5"/>
        <v>-9.2935818594469026</v>
      </c>
      <c r="AA15" s="381">
        <v>50.327171810000003</v>
      </c>
      <c r="AB15" s="381">
        <v>58.991481949999994</v>
      </c>
      <c r="AC15" s="381">
        <v>67.515985529999995</v>
      </c>
      <c r="AD15" s="138">
        <f t="shared" si="6"/>
        <v>17.215968687273602</v>
      </c>
      <c r="AE15" s="138">
        <f t="shared" si="6"/>
        <v>14.450397410299345</v>
      </c>
      <c r="AF15" s="381">
        <v>1927.8159853299999</v>
      </c>
      <c r="AG15" s="381">
        <v>1312.91357681</v>
      </c>
      <c r="AH15" s="381">
        <v>1184.83351348</v>
      </c>
      <c r="AI15" s="138">
        <f t="shared" si="7"/>
        <v>-31.896322740302523</v>
      </c>
      <c r="AJ15" s="138">
        <f t="shared" si="7"/>
        <v>-9.7554070269573572</v>
      </c>
      <c r="AK15" s="381">
        <f t="shared" si="8"/>
        <v>194598.85142297999</v>
      </c>
      <c r="AL15" s="381">
        <f t="shared" si="0"/>
        <v>236398.80761256008</v>
      </c>
      <c r="AM15" s="381">
        <f t="shared" si="0"/>
        <v>254254.64999366997</v>
      </c>
      <c r="AN15" s="138">
        <f t="shared" si="9"/>
        <v>21.480063157579337</v>
      </c>
      <c r="AO15" s="138">
        <f t="shared" si="9"/>
        <v>7.5532709159744371</v>
      </c>
    </row>
    <row r="16" spans="1:41" ht="18.75" customHeight="1">
      <c r="A16" s="391" t="s">
        <v>98</v>
      </c>
      <c r="B16" s="381">
        <v>11229.727229099999</v>
      </c>
      <c r="C16" s="381">
        <v>11595.935241240002</v>
      </c>
      <c r="D16" s="381">
        <v>11522.87375796</v>
      </c>
      <c r="E16" s="138">
        <f t="shared" si="1"/>
        <v>3.2610588366833753</v>
      </c>
      <c r="F16" s="138">
        <f t="shared" si="1"/>
        <v>-0.63006115298199461</v>
      </c>
      <c r="G16" s="133">
        <v>5817.7604176900004</v>
      </c>
      <c r="H16" s="133">
        <v>13067.067632100001</v>
      </c>
      <c r="I16" s="381">
        <v>8520.0143164099991</v>
      </c>
      <c r="J16" s="138">
        <f t="shared" si="2"/>
        <v>124.60649277283937</v>
      </c>
      <c r="K16" s="138">
        <f t="shared" si="2"/>
        <v>-34.79780960588208</v>
      </c>
      <c r="L16" s="381">
        <v>137893.27052127002</v>
      </c>
      <c r="M16" s="381">
        <v>184501.60968523999</v>
      </c>
      <c r="N16" s="381">
        <v>190881.85154622002</v>
      </c>
      <c r="O16" s="138">
        <f t="shared" si="3"/>
        <v>33.800300034787142</v>
      </c>
      <c r="P16" s="138">
        <f t="shared" si="3"/>
        <v>3.4580954994727335</v>
      </c>
      <c r="Q16" s="133">
        <v>20782.506326529998</v>
      </c>
      <c r="R16" s="381">
        <v>20732.461737509999</v>
      </c>
      <c r="S16" s="381">
        <v>23548.493656660001</v>
      </c>
      <c r="T16" s="138">
        <f t="shared" si="4"/>
        <v>-0.24080150985501803</v>
      </c>
      <c r="U16" s="138">
        <f t="shared" si="4"/>
        <v>13.582718515549573</v>
      </c>
      <c r="V16" s="381">
        <v>23187.679607539998</v>
      </c>
      <c r="W16" s="381">
        <v>21147.766244210001</v>
      </c>
      <c r="X16" s="381">
        <v>29451.63875921</v>
      </c>
      <c r="Y16" s="138">
        <f t="shared" si="5"/>
        <v>-8.7974018869342814</v>
      </c>
      <c r="Z16" s="138">
        <f t="shared" si="5"/>
        <v>39.265955652755991</v>
      </c>
      <c r="AA16" s="381">
        <v>1064.3384639899998</v>
      </c>
      <c r="AB16" s="381">
        <v>958.92658379000011</v>
      </c>
      <c r="AC16" s="381">
        <v>1717.3345794699999</v>
      </c>
      <c r="AD16" s="138">
        <f t="shared" si="6"/>
        <v>-9.9039810893266917</v>
      </c>
      <c r="AE16" s="138">
        <f t="shared" si="6"/>
        <v>79.089265904227659</v>
      </c>
      <c r="AF16" s="381">
        <v>3145.4445022499999</v>
      </c>
      <c r="AG16" s="381">
        <v>3602.8726434599998</v>
      </c>
      <c r="AH16" s="381">
        <v>3329.5470031599998</v>
      </c>
      <c r="AI16" s="138">
        <f t="shared" si="7"/>
        <v>14.542559593176492</v>
      </c>
      <c r="AJ16" s="138">
        <f t="shared" si="7"/>
        <v>-7.5863253394800267</v>
      </c>
      <c r="AK16" s="381">
        <f t="shared" si="8"/>
        <v>203120.72706836998</v>
      </c>
      <c r="AL16" s="381">
        <f t="shared" si="0"/>
        <v>255606.63976754999</v>
      </c>
      <c r="AM16" s="381">
        <f t="shared" si="0"/>
        <v>268971.75361908996</v>
      </c>
      <c r="AN16" s="138">
        <f t="shared" si="9"/>
        <v>25.839762124085624</v>
      </c>
      <c r="AO16" s="138">
        <f t="shared" si="9"/>
        <v>5.2287819532756572</v>
      </c>
    </row>
    <row r="17" spans="1:41" ht="18.75" customHeight="1">
      <c r="A17" s="77" t="s">
        <v>384</v>
      </c>
      <c r="B17" s="381">
        <v>4149.9202400199993</v>
      </c>
      <c r="C17" s="381">
        <v>3795.3372341000004</v>
      </c>
      <c r="D17" s="381">
        <v>3626.7497414299992</v>
      </c>
      <c r="E17" s="138">
        <f t="shared" si="1"/>
        <v>-8.5443330332124674</v>
      </c>
      <c r="F17" s="138">
        <f t="shared" si="1"/>
        <v>-4.4419634480775869</v>
      </c>
      <c r="G17" s="133">
        <v>2389.3350965</v>
      </c>
      <c r="H17" s="133">
        <v>7390.7217430300007</v>
      </c>
      <c r="I17" s="381">
        <v>2608.6478611399993</v>
      </c>
      <c r="J17" s="138">
        <f t="shared" si="2"/>
        <v>209.32127326368936</v>
      </c>
      <c r="K17" s="138">
        <f t="shared" si="2"/>
        <v>-64.703746780885808</v>
      </c>
      <c r="L17" s="381">
        <v>58304.531450839982</v>
      </c>
      <c r="M17" s="381">
        <v>174695.73695326998</v>
      </c>
      <c r="N17" s="381">
        <v>67223.477578399994</v>
      </c>
      <c r="O17" s="138">
        <f t="shared" si="3"/>
        <v>199.62634568218141</v>
      </c>
      <c r="P17" s="138">
        <f t="shared" si="3"/>
        <v>-61.519680588209283</v>
      </c>
      <c r="Q17" s="133">
        <v>3488.6728137600003</v>
      </c>
      <c r="R17" s="381">
        <v>22588.26739936</v>
      </c>
      <c r="S17" s="381">
        <v>4108.2290174999998</v>
      </c>
      <c r="T17" s="138">
        <f t="shared" si="4"/>
        <v>547.47451553116434</v>
      </c>
      <c r="U17" s="138">
        <f t="shared" si="4"/>
        <v>-81.812553637396732</v>
      </c>
      <c r="V17" s="381">
        <v>4525.6333274799999</v>
      </c>
      <c r="W17" s="381">
        <v>26094.21523573</v>
      </c>
      <c r="X17" s="381">
        <v>4476.7942475500004</v>
      </c>
      <c r="Y17" s="138">
        <f t="shared" si="5"/>
        <v>476.58703981349709</v>
      </c>
      <c r="Z17" s="138">
        <f t="shared" si="5"/>
        <v>-82.843729128822147</v>
      </c>
      <c r="AA17" s="381">
        <v>319.42622531000001</v>
      </c>
      <c r="AB17" s="381">
        <v>1584.3353688299999</v>
      </c>
      <c r="AC17" s="381">
        <v>558.25082749000001</v>
      </c>
      <c r="AD17" s="138">
        <f t="shared" si="6"/>
        <v>395.99414302705361</v>
      </c>
      <c r="AE17" s="138">
        <f t="shared" si="6"/>
        <v>-64.764352391990272</v>
      </c>
      <c r="AF17" s="381">
        <v>1480.5349763900001</v>
      </c>
      <c r="AG17" s="381">
        <v>3449.1664447000003</v>
      </c>
      <c r="AH17" s="381">
        <v>2122.3403662999999</v>
      </c>
      <c r="AI17" s="138">
        <f t="shared" si="7"/>
        <v>132.96757589004278</v>
      </c>
      <c r="AJ17" s="138">
        <f t="shared" si="7"/>
        <v>-38.468021177661797</v>
      </c>
      <c r="AK17" s="381">
        <f t="shared" si="8"/>
        <v>74658.054130299977</v>
      </c>
      <c r="AL17" s="381">
        <f t="shared" si="0"/>
        <v>239597.78037901997</v>
      </c>
      <c r="AM17" s="381">
        <f t="shared" si="0"/>
        <v>84724.489639809995</v>
      </c>
      <c r="AN17" s="138">
        <f t="shared" si="9"/>
        <v>220.92690222122894</v>
      </c>
      <c r="AO17" s="138">
        <f t="shared" si="9"/>
        <v>-64.638867060544456</v>
      </c>
    </row>
    <row r="18" spans="1:41" ht="18.75" customHeight="1">
      <c r="A18" s="77" t="s">
        <v>385</v>
      </c>
      <c r="B18" s="381">
        <v>5064.5136520800006</v>
      </c>
      <c r="C18" s="381">
        <v>5883.2768979400007</v>
      </c>
      <c r="D18" s="381">
        <v>7567.1135114300014</v>
      </c>
      <c r="E18" s="138">
        <f t="shared" si="1"/>
        <v>16.166670723135155</v>
      </c>
      <c r="F18" s="138">
        <f t="shared" si="1"/>
        <v>28.620726895917272</v>
      </c>
      <c r="G18" s="133">
        <v>5834.2400306299987</v>
      </c>
      <c r="H18" s="381">
        <v>2737.9465892200001</v>
      </c>
      <c r="I18" s="381">
        <v>4688.2157286199999</v>
      </c>
      <c r="J18" s="138">
        <f t="shared" si="2"/>
        <v>-53.071067099645056</v>
      </c>
      <c r="K18" s="138">
        <f t="shared" si="2"/>
        <v>71.231087818831497</v>
      </c>
      <c r="L18" s="381">
        <v>42778.052144789996</v>
      </c>
      <c r="M18" s="381">
        <v>64539.739869960002</v>
      </c>
      <c r="N18" s="381">
        <v>53925.16575149</v>
      </c>
      <c r="O18" s="138">
        <f t="shared" si="3"/>
        <v>50.871151523013879</v>
      </c>
      <c r="P18" s="138">
        <f t="shared" si="3"/>
        <v>-16.446570965202397</v>
      </c>
      <c r="Q18" s="381">
        <v>2781.4818682700002</v>
      </c>
      <c r="R18" s="381">
        <v>3995.2742309900009</v>
      </c>
      <c r="S18" s="381">
        <v>3127.6206601499998</v>
      </c>
      <c r="T18" s="138">
        <f t="shared" si="4"/>
        <v>43.638334535502253</v>
      </c>
      <c r="U18" s="138">
        <f t="shared" si="4"/>
        <v>-21.716996648437885</v>
      </c>
      <c r="V18" s="381">
        <v>3410.1605995299997</v>
      </c>
      <c r="W18" s="381">
        <v>4321.1783112399999</v>
      </c>
      <c r="X18" s="381">
        <v>4074.7912182099999</v>
      </c>
      <c r="Y18" s="138">
        <f t="shared" si="5"/>
        <v>26.714803749581748</v>
      </c>
      <c r="Z18" s="138">
        <f t="shared" si="5"/>
        <v>-5.7018497105086396</v>
      </c>
      <c r="AA18" s="381">
        <v>220.15468869</v>
      </c>
      <c r="AB18" s="381">
        <v>567.57624348000002</v>
      </c>
      <c r="AC18" s="381">
        <v>392.80710194</v>
      </c>
      <c r="AD18" s="138">
        <f t="shared" si="6"/>
        <v>157.80792898724252</v>
      </c>
      <c r="AE18" s="138">
        <f t="shared" si="6"/>
        <v>-30.792187577907043</v>
      </c>
      <c r="AF18" s="392">
        <v>1574.9147078600001</v>
      </c>
      <c r="AG18" s="381">
        <v>2102.83928707</v>
      </c>
      <c r="AH18" s="381">
        <v>1740.9267557400001</v>
      </c>
      <c r="AI18" s="138">
        <f t="shared" si="7"/>
        <v>33.52083618085868</v>
      </c>
      <c r="AJ18" s="138">
        <f t="shared" si="7"/>
        <v>-17.210660536700942</v>
      </c>
      <c r="AK18" s="381">
        <f t="shared" si="8"/>
        <v>61663.517691849993</v>
      </c>
      <c r="AL18" s="381">
        <f t="shared" si="0"/>
        <v>84147.831429900005</v>
      </c>
      <c r="AM18" s="381">
        <f t="shared" si="0"/>
        <v>75516.640727580001</v>
      </c>
      <c r="AN18" s="138">
        <f t="shared" si="9"/>
        <v>36.462911263691581</v>
      </c>
      <c r="AO18" s="138">
        <f t="shared" si="9"/>
        <v>-10.257175444277834</v>
      </c>
    </row>
    <row r="19" spans="1:41" ht="18.75" customHeight="1">
      <c r="A19" s="77" t="s">
        <v>386</v>
      </c>
      <c r="B19" s="381">
        <v>11248.697263580001</v>
      </c>
      <c r="C19" s="381">
        <v>12576.660378010001</v>
      </c>
      <c r="D19" s="381">
        <v>18037.8967725</v>
      </c>
      <c r="E19" s="138">
        <f t="shared" si="1"/>
        <v>11.805483633465343</v>
      </c>
      <c r="F19" s="138">
        <f t="shared" si="1"/>
        <v>43.423581700900854</v>
      </c>
      <c r="G19" s="133">
        <v>4807.4984039699993</v>
      </c>
      <c r="H19" s="381">
        <v>4591.3581395500014</v>
      </c>
      <c r="I19" s="381">
        <v>7865.6720070200008</v>
      </c>
      <c r="J19" s="138">
        <f t="shared" si="2"/>
        <v>-4.495898828411697</v>
      </c>
      <c r="K19" s="138">
        <f t="shared" si="2"/>
        <v>71.314712726611958</v>
      </c>
      <c r="L19" s="381">
        <v>55652.585209420002</v>
      </c>
      <c r="M19" s="381">
        <v>49729.369344780011</v>
      </c>
      <c r="N19" s="381">
        <v>93012.562293979994</v>
      </c>
      <c r="O19" s="138">
        <f t="shared" si="3"/>
        <v>-10.64319984840057</v>
      </c>
      <c r="P19" s="138">
        <f t="shared" si="3"/>
        <v>87.037486136436058</v>
      </c>
      <c r="Q19" s="381">
        <v>10944.877803740001</v>
      </c>
      <c r="R19" s="381">
        <v>2928.4254964199999</v>
      </c>
      <c r="S19" s="381">
        <v>20545.56725779</v>
      </c>
      <c r="T19" s="138">
        <f t="shared" si="4"/>
        <v>-73.243872166217145</v>
      </c>
      <c r="U19" s="138">
        <f t="shared" si="4"/>
        <v>601.59091576367427</v>
      </c>
      <c r="V19" s="381">
        <v>13354.67354</v>
      </c>
      <c r="W19" s="381">
        <v>3857.8401436100003</v>
      </c>
      <c r="X19" s="381">
        <v>23223.141193750002</v>
      </c>
      <c r="Y19" s="138">
        <f t="shared" si="5"/>
        <v>-71.112433920192998</v>
      </c>
      <c r="Z19" s="138">
        <f t="shared" si="5"/>
        <v>501.97261496736849</v>
      </c>
      <c r="AA19" s="381">
        <v>867.00298795999993</v>
      </c>
      <c r="AB19" s="381">
        <v>362.72747880999998</v>
      </c>
      <c r="AC19" s="381">
        <v>1711.0037610300001</v>
      </c>
      <c r="AD19" s="138">
        <f t="shared" si="6"/>
        <v>-58.163064735973578</v>
      </c>
      <c r="AE19" s="138">
        <f t="shared" si="6"/>
        <v>371.70502952886011</v>
      </c>
      <c r="AF19" s="381">
        <v>3443.17332119</v>
      </c>
      <c r="AG19" s="381">
        <v>1818.17328567</v>
      </c>
      <c r="AH19" s="381">
        <v>5948.6917514699999</v>
      </c>
      <c r="AI19" s="138">
        <f t="shared" si="7"/>
        <v>-47.194836969705065</v>
      </c>
      <c r="AJ19" s="138">
        <f t="shared" si="7"/>
        <v>227.17958174585635</v>
      </c>
      <c r="AK19" s="381">
        <f t="shared" si="8"/>
        <v>100318.50852986002</v>
      </c>
      <c r="AL19" s="381">
        <f t="shared" si="0"/>
        <v>75864.554266849998</v>
      </c>
      <c r="AM19" s="381">
        <f t="shared" si="0"/>
        <v>170344.53503754002</v>
      </c>
      <c r="AN19" s="138">
        <f t="shared" si="9"/>
        <v>-24.376313624849445</v>
      </c>
      <c r="AO19" s="138">
        <f t="shared" si="9"/>
        <v>124.53771288019584</v>
      </c>
    </row>
    <row r="20" spans="1:41" ht="18.75" customHeight="1">
      <c r="A20" s="77" t="s">
        <v>387</v>
      </c>
      <c r="B20" s="381">
        <v>18490.83102003</v>
      </c>
      <c r="C20" s="381">
        <v>19569.136967070001</v>
      </c>
      <c r="D20" s="381">
        <v>18593.639820629996</v>
      </c>
      <c r="E20" s="138">
        <f t="shared" si="1"/>
        <v>5.8315710411929871</v>
      </c>
      <c r="F20" s="138">
        <f t="shared" si="1"/>
        <v>-4.9848756645810397</v>
      </c>
      <c r="G20" s="133">
        <v>11749.153387040002</v>
      </c>
      <c r="H20" s="381">
        <v>5930.7857324500001</v>
      </c>
      <c r="I20" s="381">
        <v>11159.01093656</v>
      </c>
      <c r="J20" s="138">
        <f t="shared" si="2"/>
        <v>-49.521590730171241</v>
      </c>
      <c r="K20" s="138">
        <f t="shared" si="2"/>
        <v>88.154005893418542</v>
      </c>
      <c r="L20" s="381">
        <v>153538.22220901996</v>
      </c>
      <c r="M20" s="381">
        <v>64889.501730170006</v>
      </c>
      <c r="N20" s="381">
        <v>180664.14251840001</v>
      </c>
      <c r="O20" s="138">
        <f t="shared" si="3"/>
        <v>-57.737232594869845</v>
      </c>
      <c r="P20" s="138">
        <f t="shared" si="3"/>
        <v>178.41813806747302</v>
      </c>
      <c r="Q20" s="381">
        <v>16594.16977941</v>
      </c>
      <c r="R20" s="381">
        <v>12250.52206144</v>
      </c>
      <c r="S20" s="381">
        <v>19544.565966670001</v>
      </c>
      <c r="T20" s="138">
        <f t="shared" si="4"/>
        <v>-26.175745913842491</v>
      </c>
      <c r="U20" s="138">
        <f t="shared" si="4"/>
        <v>59.540678092314835</v>
      </c>
      <c r="V20" s="381">
        <v>18854.416227179998</v>
      </c>
      <c r="W20" s="381">
        <v>15730.956633070002</v>
      </c>
      <c r="X20" s="381">
        <v>19232.777255330002</v>
      </c>
      <c r="Y20" s="138">
        <f t="shared" si="5"/>
        <v>-16.566196250655082</v>
      </c>
      <c r="Z20" s="138">
        <f t="shared" si="5"/>
        <v>22.260697196878596</v>
      </c>
      <c r="AA20" s="381">
        <v>871.77929163999988</v>
      </c>
      <c r="AB20" s="381">
        <v>1021.21317988</v>
      </c>
      <c r="AC20" s="381">
        <v>942.18131635999998</v>
      </c>
      <c r="AD20" s="138">
        <f t="shared" si="6"/>
        <v>17.14125234139064</v>
      </c>
      <c r="AE20" s="138">
        <f t="shared" si="6"/>
        <v>-7.73901718829039</v>
      </c>
      <c r="AF20" s="392">
        <v>2771.3914186299999</v>
      </c>
      <c r="AG20" s="381">
        <v>4038.9039953800002</v>
      </c>
      <c r="AH20" s="381">
        <v>3240.5610289199999</v>
      </c>
      <c r="AI20" s="138">
        <f t="shared" si="7"/>
        <v>45.735602998171174</v>
      </c>
      <c r="AJ20" s="138">
        <f t="shared" si="7"/>
        <v>-19.76632688900763</v>
      </c>
      <c r="AK20" s="381">
        <f t="shared" si="8"/>
        <v>222869.96333294996</v>
      </c>
      <c r="AL20" s="381">
        <f t="shared" si="0"/>
        <v>123431.02029946</v>
      </c>
      <c r="AM20" s="381">
        <f t="shared" si="0"/>
        <v>253376.87884286998</v>
      </c>
      <c r="AN20" s="138">
        <f t="shared" si="9"/>
        <v>-44.617471796742805</v>
      </c>
      <c r="AO20" s="138">
        <f t="shared" si="9"/>
        <v>105.27812070915732</v>
      </c>
    </row>
    <row r="21" spans="1:41" ht="18.75" customHeight="1">
      <c r="A21" s="391" t="s">
        <v>388</v>
      </c>
      <c r="B21" s="381">
        <v>111043.21537003</v>
      </c>
      <c r="C21" s="381">
        <v>129507.33274523</v>
      </c>
      <c r="D21" s="381">
        <v>139182.0340054</v>
      </c>
      <c r="E21" s="138">
        <f t="shared" si="1"/>
        <v>16.627866289418861</v>
      </c>
      <c r="F21" s="138">
        <f t="shared" si="1"/>
        <v>7.4703887842415071</v>
      </c>
      <c r="G21" s="133">
        <v>63244.670983169992</v>
      </c>
      <c r="H21" s="381">
        <v>74947.547804779999</v>
      </c>
      <c r="I21" s="381">
        <v>82461.552364280011</v>
      </c>
      <c r="J21" s="138">
        <f t="shared" si="2"/>
        <v>18.504131082797869</v>
      </c>
      <c r="K21" s="138">
        <f t="shared" si="2"/>
        <v>10.025684334692514</v>
      </c>
      <c r="L21" s="381">
        <v>420595.0307897501</v>
      </c>
      <c r="M21" s="393">
        <v>519597.47194758995</v>
      </c>
      <c r="N21" s="381">
        <v>591659.20784133009</v>
      </c>
      <c r="O21" s="138">
        <f t="shared" si="3"/>
        <v>23.538661636573124</v>
      </c>
      <c r="P21" s="138">
        <f t="shared" si="3"/>
        <v>13.868761836664362</v>
      </c>
      <c r="Q21" s="381">
        <v>95723.389623630006</v>
      </c>
      <c r="R21" s="381">
        <v>114923.57613679999</v>
      </c>
      <c r="S21" s="381">
        <v>123418.33707186999</v>
      </c>
      <c r="T21" s="138">
        <f t="shared" si="4"/>
        <v>20.057988532021525</v>
      </c>
      <c r="U21" s="138">
        <f t="shared" si="4"/>
        <v>7.3916608067940786</v>
      </c>
      <c r="V21" s="381">
        <v>97076.345656510006</v>
      </c>
      <c r="W21" s="381">
        <v>120365.16444153001</v>
      </c>
      <c r="X21" s="381">
        <v>131798.42953078001</v>
      </c>
      <c r="Y21" s="138">
        <f t="shared" si="5"/>
        <v>23.990209589701664</v>
      </c>
      <c r="Z21" s="138">
        <f t="shared" si="5"/>
        <v>9.4988156600774261</v>
      </c>
      <c r="AA21" s="381">
        <v>15603.54814515</v>
      </c>
      <c r="AB21" s="381">
        <v>22056.51176338</v>
      </c>
      <c r="AC21" s="381">
        <v>25160.665122550003</v>
      </c>
      <c r="AD21" s="138">
        <f t="shared" si="6"/>
        <v>41.355745233085031</v>
      </c>
      <c r="AE21" s="138">
        <f t="shared" si="6"/>
        <v>14.073636812887912</v>
      </c>
      <c r="AF21" s="381">
        <v>28022.067131780001</v>
      </c>
      <c r="AG21" s="381">
        <v>35672.89731439</v>
      </c>
      <c r="AH21" s="381">
        <v>40289.72001297</v>
      </c>
      <c r="AI21" s="138">
        <f t="shared" si="7"/>
        <v>27.302875789392232</v>
      </c>
      <c r="AJ21" s="138">
        <f t="shared" si="7"/>
        <v>12.942101836840791</v>
      </c>
      <c r="AK21" s="381">
        <f t="shared" si="8"/>
        <v>831308.26770001999</v>
      </c>
      <c r="AL21" s="381">
        <f t="shared" si="8"/>
        <v>1017070.5021537001</v>
      </c>
      <c r="AM21" s="381">
        <f t="shared" si="8"/>
        <v>1133969.9459491801</v>
      </c>
      <c r="AN21" s="138">
        <f t="shared" si="9"/>
        <v>22.345770115775281</v>
      </c>
      <c r="AO21" s="138">
        <f t="shared" si="9"/>
        <v>11.493740458300522</v>
      </c>
    </row>
    <row r="22" spans="1:41" ht="18.75" customHeight="1">
      <c r="A22" s="391" t="s">
        <v>350</v>
      </c>
      <c r="B22" s="381">
        <v>29851.077305520001</v>
      </c>
      <c r="C22" s="381">
        <v>36144.804791390001</v>
      </c>
      <c r="D22" s="381">
        <v>37550.568507680007</v>
      </c>
      <c r="E22" s="138">
        <f t="shared" si="1"/>
        <v>21.083753264429689</v>
      </c>
      <c r="F22" s="138">
        <f t="shared" si="1"/>
        <v>3.8892552454035325</v>
      </c>
      <c r="G22" s="133">
        <v>25107.768552150003</v>
      </c>
      <c r="H22" s="133">
        <v>29215.11286827</v>
      </c>
      <c r="I22" s="381">
        <v>32528.453266329994</v>
      </c>
      <c r="J22" s="138">
        <f t="shared" si="2"/>
        <v>16.358858444902637</v>
      </c>
      <c r="K22" s="138">
        <f t="shared" si="2"/>
        <v>11.341186368164102</v>
      </c>
      <c r="L22" s="381">
        <v>110461.80997890999</v>
      </c>
      <c r="M22" s="393">
        <v>135410.98171018</v>
      </c>
      <c r="N22" s="381">
        <v>140350.93630462</v>
      </c>
      <c r="O22" s="138">
        <f t="shared" si="3"/>
        <v>22.586242010730629</v>
      </c>
      <c r="P22" s="138">
        <f t="shared" si="3"/>
        <v>3.6481196222422909</v>
      </c>
      <c r="Q22" s="381">
        <v>27136.266918680001</v>
      </c>
      <c r="R22" s="381">
        <v>33944.843645099994</v>
      </c>
      <c r="S22" s="381">
        <v>35063.780912940005</v>
      </c>
      <c r="T22" s="138">
        <f t="shared" si="4"/>
        <v>25.090321917983189</v>
      </c>
      <c r="U22" s="138">
        <f t="shared" si="4"/>
        <v>3.2963394368190819</v>
      </c>
      <c r="V22" s="381">
        <v>30911.71176794</v>
      </c>
      <c r="W22" s="381">
        <v>36421.410405899995</v>
      </c>
      <c r="X22" s="381">
        <v>36990.333919490004</v>
      </c>
      <c r="Y22" s="138">
        <f t="shared" si="5"/>
        <v>17.823984253354624</v>
      </c>
      <c r="Z22" s="138">
        <f t="shared" si="5"/>
        <v>1.5620578864179464</v>
      </c>
      <c r="AA22" s="381">
        <v>4186.0037254999997</v>
      </c>
      <c r="AB22" s="381">
        <v>4381.9160824999999</v>
      </c>
      <c r="AC22" s="381">
        <v>5262.7686823600006</v>
      </c>
      <c r="AD22" s="138">
        <f t="shared" si="6"/>
        <v>4.6801763650269805</v>
      </c>
      <c r="AE22" s="138">
        <f t="shared" si="6"/>
        <v>20.101996096590028</v>
      </c>
      <c r="AF22" s="381">
        <v>9063.4838065799995</v>
      </c>
      <c r="AG22" s="381">
        <v>9815.9122754599994</v>
      </c>
      <c r="AH22" s="381">
        <v>10699.740652049999</v>
      </c>
      <c r="AI22" s="138">
        <f t="shared" si="7"/>
        <v>8.3017577450046787</v>
      </c>
      <c r="AJ22" s="138">
        <f t="shared" si="7"/>
        <v>9.0040370348417866</v>
      </c>
      <c r="AK22" s="381">
        <f t="shared" si="8"/>
        <v>236718.12205527996</v>
      </c>
      <c r="AL22" s="381">
        <f t="shared" si="8"/>
        <v>285334.98177880002</v>
      </c>
      <c r="AM22" s="381">
        <f t="shared" si="8"/>
        <v>298446.58224547002</v>
      </c>
      <c r="AN22" s="138">
        <f t="shared" si="9"/>
        <v>20.537869809632369</v>
      </c>
      <c r="AO22" s="138">
        <f t="shared" si="9"/>
        <v>4.5951605319934004</v>
      </c>
    </row>
    <row r="23" spans="1:41" ht="18.75" customHeight="1">
      <c r="A23" s="394" t="s">
        <v>34</v>
      </c>
      <c r="B23" s="395">
        <f>SUM(B5:B22)</f>
        <v>531759.18221421994</v>
      </c>
      <c r="C23" s="395">
        <f>SUM(C5:C22)</f>
        <v>585998.13389031996</v>
      </c>
      <c r="D23" s="395">
        <f>SUM(D5:D22)</f>
        <v>611642.85773646994</v>
      </c>
      <c r="E23" s="138">
        <f t="shared" ref="E23:F23" si="10">IFERROR(C23/B23*100-100,0)</f>
        <v>10.199908810272291</v>
      </c>
      <c r="F23" s="138">
        <f t="shared" si="10"/>
        <v>4.3762466743537232</v>
      </c>
      <c r="G23" s="395">
        <f>SUM(G5:G22)</f>
        <v>435380.60692577</v>
      </c>
      <c r="H23" s="395">
        <f>SUM(H5:H22)</f>
        <v>488386.60636851011</v>
      </c>
      <c r="I23" s="395">
        <f>SUM(I5:I22)</f>
        <v>500077.76512580999</v>
      </c>
      <c r="J23" s="138">
        <f t="shared" si="2"/>
        <v>12.174634928509192</v>
      </c>
      <c r="K23" s="138">
        <f t="shared" si="2"/>
        <v>2.3938327965690434</v>
      </c>
      <c r="L23" s="395">
        <f>SUM(L5:L22)</f>
        <v>2699431.7419689801</v>
      </c>
      <c r="M23" s="395">
        <f>SUM(M5:M22)</f>
        <v>3221386.5237163403</v>
      </c>
      <c r="N23" s="395">
        <f>SUM(N5:N22)</f>
        <v>3481339.6049927301</v>
      </c>
      <c r="O23" s="138">
        <f t="shared" si="3"/>
        <v>19.335728095374762</v>
      </c>
      <c r="P23" s="138">
        <f t="shared" si="3"/>
        <v>8.0696023082786041</v>
      </c>
      <c r="Q23" s="395">
        <f>SUM(Q5:Q22)</f>
        <v>312250.03513401997</v>
      </c>
      <c r="R23" s="395">
        <f>SUM(R5:R22)</f>
        <v>349632.88591653999</v>
      </c>
      <c r="S23" s="395">
        <f>SUM(S5:S22)</f>
        <v>362818.09551723994</v>
      </c>
      <c r="T23" s="138">
        <f t="shared" si="4"/>
        <v>11.972088575258283</v>
      </c>
      <c r="U23" s="138">
        <f t="shared" si="4"/>
        <v>3.7711583011236911</v>
      </c>
      <c r="V23" s="395">
        <f>SUM(V5:V22)</f>
        <v>516890.97743240994</v>
      </c>
      <c r="W23" s="395">
        <f>SUM(W5:W22)</f>
        <v>574123.44434645004</v>
      </c>
      <c r="X23" s="395">
        <f>SUM(X5:X22)</f>
        <v>589715.26012500003</v>
      </c>
      <c r="Y23" s="138">
        <f t="shared" si="5"/>
        <v>11.072444560424529</v>
      </c>
      <c r="Z23" s="138">
        <f t="shared" si="5"/>
        <v>2.7157601613532449</v>
      </c>
      <c r="AA23" s="395">
        <f>SUM(AA5:AA22)</f>
        <v>47305.784795879998</v>
      </c>
      <c r="AB23" s="395">
        <f>SUM(AB5:AB22)</f>
        <v>59224.862055799997</v>
      </c>
      <c r="AC23" s="395">
        <f>SUM(AC5:AC22)</f>
        <v>64150.470559700007</v>
      </c>
      <c r="AD23" s="138">
        <f t="shared" si="6"/>
        <v>25.195813390158733</v>
      </c>
      <c r="AE23" s="138">
        <f t="shared" si="6"/>
        <v>8.3167918555204778</v>
      </c>
      <c r="AF23" s="395">
        <f>SUM(AF5:AF22)</f>
        <v>140662.52159082005</v>
      </c>
      <c r="AG23" s="395">
        <f>SUM(AG5:AG22)</f>
        <v>153266.23393705999</v>
      </c>
      <c r="AH23" s="395">
        <f>SUM(AH5:AH22)</f>
        <v>161008.33192555001</v>
      </c>
      <c r="AI23" s="138">
        <f t="shared" si="7"/>
        <v>8.9602491151861301</v>
      </c>
      <c r="AJ23" s="138">
        <f t="shared" si="7"/>
        <v>5.0514048591220586</v>
      </c>
      <c r="AK23" s="395">
        <f>SUM(AK5:AK22)</f>
        <v>4683680.8500621011</v>
      </c>
      <c r="AL23" s="395">
        <f>SUM(AL5:AL22)</f>
        <v>5432018.6902310196</v>
      </c>
      <c r="AM23" s="395">
        <f>SUM(AM5:AM22)</f>
        <v>5770752.3859824995</v>
      </c>
      <c r="AN23" s="138">
        <f t="shared" si="9"/>
        <v>15.977558337669322</v>
      </c>
      <c r="AO23" s="138">
        <f t="shared" si="9"/>
        <v>6.2358713227673661</v>
      </c>
    </row>
    <row r="24" spans="1:41" ht="18.75" customHeight="1">
      <c r="A24" s="396" t="s">
        <v>392</v>
      </c>
      <c r="J24" s="397">
        <v>0</v>
      </c>
      <c r="K24" s="397">
        <v>0</v>
      </c>
    </row>
    <row r="25" spans="1:41" ht="18.75" customHeight="1">
      <c r="A25" s="398" t="s">
        <v>95</v>
      </c>
      <c r="M25" s="43"/>
      <c r="Q25" s="43"/>
    </row>
    <row r="27" spans="1:41" ht="15.75">
      <c r="X27" s="399"/>
      <c r="Y27" s="400"/>
      <c r="Z27" s="15"/>
      <c r="AA27" s="401"/>
      <c r="AB27" s="399"/>
      <c r="AC27" s="341"/>
      <c r="AD27" s="15"/>
      <c r="AE27" s="15"/>
      <c r="AF27" s="15"/>
      <c r="AG27" s="15"/>
      <c r="AH27" s="15"/>
      <c r="AI27" s="15"/>
      <c r="AJ27" s="15"/>
      <c r="AK27" s="15"/>
    </row>
    <row r="28" spans="1:41" ht="15.75">
      <c r="X28" s="399"/>
      <c r="Y28" s="400"/>
      <c r="Z28" s="15"/>
      <c r="AA28" s="401"/>
      <c r="AB28" s="399"/>
      <c r="AC28" s="341"/>
      <c r="AK28" s="280"/>
    </row>
    <row r="29" spans="1:41" ht="15.75">
      <c r="X29" s="399"/>
      <c r="Y29" s="400"/>
      <c r="Z29" s="15"/>
      <c r="AA29" s="401"/>
      <c r="AB29" s="399"/>
      <c r="AC29" s="341"/>
    </row>
    <row r="30" spans="1:41" ht="15.75">
      <c r="I30" s="18"/>
      <c r="Q30" s="399"/>
      <c r="R30" s="400"/>
      <c r="S30" s="15"/>
      <c r="T30" s="401"/>
      <c r="U30" s="399"/>
      <c r="V30" s="341"/>
    </row>
    <row r="31" spans="1:41" ht="15.75">
      <c r="Q31" s="399"/>
      <c r="R31" s="400"/>
      <c r="S31" s="15"/>
      <c r="T31" s="401"/>
      <c r="U31" s="399"/>
      <c r="V31" s="341"/>
    </row>
    <row r="32" spans="1:41">
      <c r="I32" s="18"/>
      <c r="AE32" s="43"/>
    </row>
    <row r="36" spans="2:2" ht="15.75" customHeight="1"/>
    <row r="37" spans="2:2" ht="15" customHeight="1"/>
    <row r="38" spans="2:2" ht="15" customHeight="1"/>
    <row r="39" spans="2:2" ht="15" customHeight="1">
      <c r="B39" s="4"/>
    </row>
    <row r="40" spans="2:2" ht="15" customHeight="1">
      <c r="B40" s="4"/>
    </row>
    <row r="41" spans="2:2" ht="15" customHeight="1">
      <c r="B41" s="4"/>
    </row>
    <row r="42" spans="2:2" ht="15" customHeight="1">
      <c r="B42" s="4"/>
    </row>
    <row r="43" spans="2:2" ht="15" customHeight="1"/>
    <row r="44" spans="2:2" ht="15" customHeight="1"/>
    <row r="45" spans="2:2" ht="15" customHeight="1"/>
    <row r="46" spans="2:2" ht="15" customHeight="1"/>
    <row r="47" spans="2:2" ht="15" customHeight="1"/>
  </sheetData>
  <mergeCells count="11">
    <mergeCell ref="Q3:U3"/>
    <mergeCell ref="V3:Z3"/>
    <mergeCell ref="AA3:AE3"/>
    <mergeCell ref="AF3:AJ3"/>
    <mergeCell ref="AK3:AO3"/>
    <mergeCell ref="A1:P1"/>
    <mergeCell ref="A2:P2"/>
    <mergeCell ref="A3:A4"/>
    <mergeCell ref="B3:F3"/>
    <mergeCell ref="G3:K3"/>
    <mergeCell ref="L3:P3"/>
  </mergeCells>
  <pageMargins left="0.7" right="0.7" top="0.75" bottom="0.75" header="0.3" footer="0.3"/>
  <pageSetup paperSize="9" scale="47" fitToWidth="3" fitToHeight="0" orientation="landscape" r:id="rId1"/>
  <colBreaks count="2" manualBreakCount="2">
    <brk id="16" max="24" man="1"/>
    <brk id="31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O142"/>
  <sheetViews>
    <sheetView view="pageBreakPreview" zoomScale="89" zoomScaleNormal="100" zoomScaleSheetLayoutView="89" workbookViewId="0">
      <pane xSplit="1" ySplit="6" topLeftCell="B15" activePane="bottomRight" state="frozen"/>
      <selection activeCell="J24" sqref="J24"/>
      <selection pane="topRight" activeCell="J24" sqref="J24"/>
      <selection pane="bottomLeft" activeCell="J24" sqref="J24"/>
      <selection pane="bottomRight" activeCell="A40" sqref="A40"/>
    </sheetView>
  </sheetViews>
  <sheetFormatPr defaultColWidth="13.7109375" defaultRowHeight="15"/>
  <cols>
    <col min="1" max="1" width="22.42578125" bestFit="1" customWidth="1"/>
    <col min="2" max="2" width="14.7109375" bestFit="1" customWidth="1"/>
    <col min="7" max="7" width="0" hidden="1" customWidth="1"/>
    <col min="8" max="8" width="17.42578125" customWidth="1"/>
    <col min="10" max="10" width="17.42578125" customWidth="1"/>
    <col min="11" max="12" width="14.42578125" bestFit="1" customWidth="1"/>
  </cols>
  <sheetData>
    <row r="1" spans="1:15" ht="18">
      <c r="A1" s="544" t="s">
        <v>109</v>
      </c>
      <c r="B1" s="544"/>
      <c r="C1" s="544"/>
      <c r="D1" s="544"/>
      <c r="E1" s="544"/>
      <c r="F1" s="544"/>
      <c r="G1" s="1"/>
      <c r="H1" s="1"/>
      <c r="I1" s="1"/>
      <c r="J1" s="1"/>
      <c r="K1" s="1"/>
      <c r="L1" s="1"/>
      <c r="M1" s="1"/>
    </row>
    <row r="2" spans="1:15" ht="18">
      <c r="A2" s="544" t="s">
        <v>0</v>
      </c>
      <c r="B2" s="544"/>
      <c r="C2" s="544"/>
      <c r="D2" s="544"/>
      <c r="E2" s="544"/>
      <c r="F2" s="544"/>
      <c r="G2" s="1"/>
      <c r="H2" s="1"/>
      <c r="I2" s="1"/>
      <c r="J2" s="1"/>
      <c r="K2" s="1"/>
      <c r="L2" s="1"/>
      <c r="M2" s="1"/>
    </row>
    <row r="3" spans="1:15" ht="16.5" customHeight="1">
      <c r="A3" s="45"/>
      <c r="B3" s="45"/>
      <c r="C3" s="45"/>
      <c r="D3" s="45"/>
      <c r="E3" s="45"/>
      <c r="F3" s="2" t="s">
        <v>1</v>
      </c>
      <c r="G3" s="1"/>
      <c r="H3" s="1"/>
      <c r="I3" s="1"/>
      <c r="J3" s="1"/>
      <c r="K3" s="1"/>
      <c r="L3" s="1"/>
      <c r="M3" s="1"/>
    </row>
    <row r="4" spans="1:15" ht="15.75">
      <c r="A4" s="545" t="s">
        <v>2</v>
      </c>
      <c r="B4" s="546" t="s">
        <v>3</v>
      </c>
      <c r="C4" s="546"/>
      <c r="D4" s="546"/>
      <c r="E4" s="546"/>
      <c r="F4" s="546"/>
    </row>
    <row r="5" spans="1:15" ht="15" customHeight="1">
      <c r="A5" s="545"/>
      <c r="B5" s="3" t="s">
        <v>4</v>
      </c>
      <c r="C5" s="3" t="s">
        <v>5</v>
      </c>
      <c r="D5" s="3" t="s">
        <v>6</v>
      </c>
      <c r="E5" s="547" t="s">
        <v>7</v>
      </c>
      <c r="F5" s="547" t="s">
        <v>8</v>
      </c>
    </row>
    <row r="6" spans="1:15" ht="30" customHeight="1">
      <c r="A6" s="545"/>
      <c r="B6" s="165" t="s">
        <v>232</v>
      </c>
      <c r="C6" s="165" t="s">
        <v>233</v>
      </c>
      <c r="D6" s="165" t="s">
        <v>234</v>
      </c>
      <c r="E6" s="547"/>
      <c r="F6" s="547"/>
      <c r="H6" s="1"/>
      <c r="M6" s="1"/>
      <c r="N6" s="1"/>
      <c r="O6" s="1"/>
    </row>
    <row r="7" spans="1:15" ht="18.75">
      <c r="A7" s="19" t="s">
        <v>9</v>
      </c>
      <c r="B7" s="5">
        <f>'Table 1b'!Q43</f>
        <v>3860251.673949</v>
      </c>
      <c r="C7" s="5">
        <f>'Table 1b'!R43</f>
        <v>3747538.0619131778</v>
      </c>
      <c r="D7" s="5">
        <f>'Table 1b'!S43</f>
        <v>3589788.98</v>
      </c>
      <c r="E7" s="131">
        <f>'Table 1b'!T43</f>
        <v>-2.9198513868013549</v>
      </c>
      <c r="F7" s="131">
        <f>'Table 1b'!U43</f>
        <v>-4.2094057300286494</v>
      </c>
      <c r="H7" s="1"/>
      <c r="J7" s="173"/>
      <c r="K7" s="173"/>
      <c r="M7" s="1"/>
      <c r="N7" s="1"/>
      <c r="O7" s="1"/>
    </row>
    <row r="8" spans="1:15" ht="22.5">
      <c r="A8" s="143" t="s">
        <v>10</v>
      </c>
      <c r="B8" s="144">
        <f>'Table 1b'!Q44</f>
        <v>1384784</v>
      </c>
      <c r="C8" s="144">
        <f>'Table 1b'!R44</f>
        <v>1367495</v>
      </c>
      <c r="D8" s="144">
        <f>'Table 1b'!S44</f>
        <v>1321921.1599999999</v>
      </c>
      <c r="E8" s="138">
        <f>'Table 1b'!T44</f>
        <v>-1.248497960692788</v>
      </c>
      <c r="F8" s="138">
        <f>'Table 1b'!U44</f>
        <v>-3.3326513076830366</v>
      </c>
      <c r="G8" s="6">
        <f>D8/$D$39*100</f>
        <v>32.085748991846657</v>
      </c>
      <c r="H8" s="233"/>
      <c r="M8" s="1"/>
      <c r="N8" s="1"/>
      <c r="O8" s="1"/>
    </row>
    <row r="9" spans="1:15" ht="22.5">
      <c r="A9" s="143" t="s">
        <v>11</v>
      </c>
      <c r="B9" s="144">
        <f>'Table 1b'!Q45</f>
        <v>869957.97200000007</v>
      </c>
      <c r="C9" s="144">
        <f>'Table 1b'!R45</f>
        <v>853959.1780418813</v>
      </c>
      <c r="D9" s="144">
        <f>'Table 1b'!S45</f>
        <v>842179</v>
      </c>
      <c r="E9" s="138">
        <f>'Table 1b'!T45</f>
        <v>-1.8390306742448956</v>
      </c>
      <c r="F9" s="138">
        <f>'Table 1b'!U45</f>
        <v>-1.379477888965738</v>
      </c>
      <c r="G9" s="6">
        <f t="shared" ref="G9:G39" si="0">D9/$D$39*100</f>
        <v>20.441418760710683</v>
      </c>
      <c r="H9" s="233"/>
      <c r="M9" s="1"/>
      <c r="N9" s="1"/>
      <c r="O9" s="1"/>
    </row>
    <row r="10" spans="1:15" ht="22.5">
      <c r="A10" s="145" t="s">
        <v>12</v>
      </c>
      <c r="B10" s="144">
        <f>'Table 1b'!Q46</f>
        <v>561678.61612899997</v>
      </c>
      <c r="C10" s="144">
        <f>'Table 1b'!R46</f>
        <v>545122.80000000005</v>
      </c>
      <c r="D10" s="144">
        <f>'Table 1b'!S46</f>
        <v>510433</v>
      </c>
      <c r="E10" s="138">
        <f>'Table 1b'!T46</f>
        <v>-2.9475603403063388</v>
      </c>
      <c r="F10" s="138">
        <f>'Table 1b'!U46</f>
        <v>-6.3636670489658655</v>
      </c>
      <c r="G10" s="6">
        <f t="shared" si="0"/>
        <v>12.38926012437479</v>
      </c>
      <c r="H10" s="233"/>
      <c r="M10" s="1"/>
      <c r="N10" s="1"/>
      <c r="O10" s="1"/>
    </row>
    <row r="11" spans="1:15" ht="22.5">
      <c r="A11" s="143" t="s">
        <v>13</v>
      </c>
      <c r="B11" s="144">
        <f>'Table 1b'!Q47</f>
        <v>239872.30282000001</v>
      </c>
      <c r="C11" s="144">
        <f>'Table 1b'!R47</f>
        <v>213033.65271782593</v>
      </c>
      <c r="D11" s="144">
        <f>'Table 1b'!S47</f>
        <v>200373</v>
      </c>
      <c r="E11" s="138">
        <f>'Table 1b'!T47</f>
        <v>-11.18872407804156</v>
      </c>
      <c r="F11" s="138">
        <f>'Table 1b'!U47</f>
        <v>-5.9430294492465094</v>
      </c>
      <c r="G11" s="6">
        <f t="shared" si="0"/>
        <v>4.8634653694047003</v>
      </c>
      <c r="H11" s="233"/>
      <c r="M11" s="1"/>
      <c r="N11" s="1"/>
      <c r="O11" s="1"/>
    </row>
    <row r="12" spans="1:15" ht="22.5">
      <c r="A12" s="143" t="s">
        <v>14</v>
      </c>
      <c r="B12" s="144">
        <f>'Table 1b'!Q48</f>
        <v>13208.53</v>
      </c>
      <c r="C12" s="144">
        <f>'Table 1b'!R48</f>
        <v>12641.35</v>
      </c>
      <c r="D12" s="144">
        <f>'Table 1b'!S48</f>
        <v>14011</v>
      </c>
      <c r="E12" s="138">
        <f>'Table 1b'!T48</f>
        <v>-4.2940433189764491</v>
      </c>
      <c r="F12" s="138">
        <f>'Table 1b'!U48</f>
        <v>10.834681422474659</v>
      </c>
      <c r="G12" s="6">
        <f t="shared" si="0"/>
        <v>0.34007582503994682</v>
      </c>
      <c r="H12" s="233"/>
      <c r="M12" s="1"/>
      <c r="N12" s="1"/>
      <c r="O12" s="1"/>
    </row>
    <row r="13" spans="1:15" ht="22.5">
      <c r="A13" s="143" t="s">
        <v>15</v>
      </c>
      <c r="B13" s="144">
        <f>'Table 1b'!Q49</f>
        <v>10617.953</v>
      </c>
      <c r="C13" s="144">
        <f>'Table 1b'!R49</f>
        <v>8923.3411534701863</v>
      </c>
      <c r="D13" s="144">
        <f>'Table 1b'!S49</f>
        <v>9075</v>
      </c>
      <c r="E13" s="138">
        <f>'Table 1b'!T49</f>
        <v>-15.959873306369062</v>
      </c>
      <c r="F13" s="138">
        <f>'Table 1b'!U49</f>
        <v>1.6995746763625021</v>
      </c>
      <c r="G13" s="6">
        <f t="shared" si="0"/>
        <v>0.22026893956445062</v>
      </c>
      <c r="H13" s="233"/>
      <c r="M13" s="1"/>
      <c r="N13" s="1"/>
      <c r="O13" s="1"/>
    </row>
    <row r="14" spans="1:15" ht="22.5">
      <c r="A14" s="143" t="s">
        <v>16</v>
      </c>
      <c r="B14" s="144">
        <f>'Table 1b'!Q50</f>
        <v>187924.65</v>
      </c>
      <c r="C14" s="144">
        <f>'Table 1b'!R50</f>
        <v>184568.5</v>
      </c>
      <c r="D14" s="144">
        <f>'Table 1b'!S50</f>
        <v>174659.1</v>
      </c>
      <c r="E14" s="138">
        <f>'Table 1b'!T50</f>
        <v>-1.7859019559168985</v>
      </c>
      <c r="F14" s="138">
        <f>'Table 1b'!U50</f>
        <v>-5.3689551575702268</v>
      </c>
      <c r="G14" s="6">
        <f t="shared" si="0"/>
        <v>4.2393360597555194</v>
      </c>
      <c r="H14" s="233"/>
      <c r="I14" s="1"/>
      <c r="J14" s="1"/>
      <c r="K14" s="1"/>
      <c r="L14" s="1"/>
      <c r="M14" s="1"/>
      <c r="N14" s="1"/>
      <c r="O14" s="1"/>
    </row>
    <row r="15" spans="1:15" ht="22.5">
      <c r="A15" s="143" t="s">
        <v>17</v>
      </c>
      <c r="B15" s="144">
        <f>'Table 1b'!Q51</f>
        <v>46601.55</v>
      </c>
      <c r="C15" s="144">
        <f>'Table 1b'!R51</f>
        <v>48307.72</v>
      </c>
      <c r="D15" s="144">
        <f>'Table 1b'!S51</f>
        <v>48628.149999999994</v>
      </c>
      <c r="E15" s="138">
        <f>'Table 1b'!T51</f>
        <v>3.6611872351885353</v>
      </c>
      <c r="F15" s="138">
        <f>'Table 1b'!U51</f>
        <v>0.66331012931264866</v>
      </c>
      <c r="G15" s="6">
        <f t="shared" si="0"/>
        <v>1.1803053480419876</v>
      </c>
      <c r="H15" s="233"/>
      <c r="I15" s="1"/>
      <c r="J15" s="1"/>
      <c r="K15" s="1"/>
      <c r="L15" s="1"/>
      <c r="M15" s="1"/>
      <c r="N15" s="1"/>
      <c r="O15" s="1"/>
    </row>
    <row r="16" spans="1:15" ht="22.5">
      <c r="A16" s="143" t="s">
        <v>18</v>
      </c>
      <c r="B16" s="144">
        <f>'Table 1b'!Q52</f>
        <v>7330</v>
      </c>
      <c r="C16" s="144">
        <f>'Table 1b'!R52</f>
        <v>7322</v>
      </c>
      <c r="D16" s="144">
        <f>'Table 1b'!S52</f>
        <v>5154</v>
      </c>
      <c r="E16" s="138">
        <f>'Table 1b'!T52</f>
        <v>-0.10914051841746186</v>
      </c>
      <c r="F16" s="138">
        <f>'Table 1b'!U52</f>
        <v>-29.609396339797868</v>
      </c>
      <c r="G16" s="6">
        <f t="shared" si="0"/>
        <v>0.12509819443693426</v>
      </c>
      <c r="H16" s="233"/>
      <c r="I16" s="1"/>
      <c r="J16" s="1"/>
      <c r="K16" s="1"/>
      <c r="L16" s="1"/>
      <c r="M16" s="1"/>
      <c r="N16" s="1"/>
      <c r="O16" s="1"/>
    </row>
    <row r="17" spans="1:15" ht="22.5">
      <c r="A17" s="143" t="s">
        <v>19</v>
      </c>
      <c r="B17" s="144">
        <f>'Table 1b'!Q53</f>
        <v>694</v>
      </c>
      <c r="C17" s="144">
        <f>'Table 1b'!R53</f>
        <v>673.5</v>
      </c>
      <c r="D17" s="144">
        <f>'Table 1b'!S53</f>
        <v>453.5</v>
      </c>
      <c r="E17" s="138">
        <f>'Table 1b'!T53</f>
        <v>-2.9538904899135474</v>
      </c>
      <c r="F17" s="138">
        <f>'Table 1b'!U53</f>
        <v>-32.665181885671871</v>
      </c>
      <c r="G17" s="6">
        <f t="shared" si="0"/>
        <v>1.1007378963358495E-2</v>
      </c>
      <c r="H17" s="233"/>
      <c r="I17" s="1"/>
      <c r="J17" s="1"/>
      <c r="K17" s="1"/>
      <c r="L17" s="1"/>
      <c r="M17" s="1"/>
      <c r="N17" s="1"/>
      <c r="O17" s="1"/>
    </row>
    <row r="18" spans="1:15" ht="22.5">
      <c r="A18" s="143" t="s">
        <v>20</v>
      </c>
      <c r="B18" s="144">
        <f>'Table 1b'!Q54</f>
        <v>23934.6</v>
      </c>
      <c r="C18" s="144">
        <f>'Table 1b'!R54</f>
        <v>23869.75</v>
      </c>
      <c r="D18" s="144">
        <f>'Table 1b'!S54</f>
        <v>23937.15</v>
      </c>
      <c r="E18" s="138">
        <f>'Table 1b'!T54</f>
        <v>-0.27094666298998504</v>
      </c>
      <c r="F18" s="138">
        <f>'Table 1b'!U54</f>
        <v>0.28236575582066337</v>
      </c>
      <c r="G18" s="6">
        <f t="shared" si="0"/>
        <v>0.58100392801048917</v>
      </c>
      <c r="H18" s="233"/>
      <c r="I18" s="1"/>
      <c r="J18" s="1"/>
      <c r="K18" s="1"/>
      <c r="L18" s="1"/>
      <c r="M18" s="1"/>
      <c r="N18" s="1"/>
      <c r="O18" s="1"/>
    </row>
    <row r="19" spans="1:15" ht="22.5">
      <c r="A19" s="143" t="s">
        <v>22</v>
      </c>
      <c r="B19" s="144">
        <f>'Table 1b'!Q55</f>
        <v>257333.64</v>
      </c>
      <c r="C19" s="144">
        <f>'Table 1b'!R55</f>
        <v>242063.15</v>
      </c>
      <c r="D19" s="144">
        <f>'Table 1b'!S55</f>
        <v>237142.2</v>
      </c>
      <c r="E19" s="138">
        <f>'Table 1b'!T55</f>
        <v>-5.9341211665913676</v>
      </c>
      <c r="F19" s="138">
        <f>'Table 1b'!U55</f>
        <v>-2.032919921929448</v>
      </c>
      <c r="G19" s="6">
        <f t="shared" si="0"/>
        <v>5.7559295779593231</v>
      </c>
      <c r="H19" s="233"/>
      <c r="I19" s="1"/>
      <c r="J19" s="1"/>
      <c r="K19" s="1"/>
      <c r="L19" s="1"/>
      <c r="M19" s="1"/>
      <c r="N19" s="1"/>
      <c r="O19" s="1"/>
    </row>
    <row r="20" spans="1:15" ht="22.5">
      <c r="A20" s="143" t="s">
        <v>21</v>
      </c>
      <c r="B20" s="144">
        <f>'Table 1b'!Q56</f>
        <v>256313.86</v>
      </c>
      <c r="C20" s="144">
        <f>'Table 1b'!R56</f>
        <v>239558.12</v>
      </c>
      <c r="D20" s="144">
        <f>'Table 1b'!S56</f>
        <v>201822.71999999997</v>
      </c>
      <c r="E20" s="138">
        <f>'Table 1b'!T56</f>
        <v>-6.5371962327749173</v>
      </c>
      <c r="F20" s="138">
        <f>'Table 1b'!U56</f>
        <v>-15.752085548175117</v>
      </c>
      <c r="G20" s="6">
        <f t="shared" si="0"/>
        <v>4.8986530594394528</v>
      </c>
      <c r="H20" s="233"/>
      <c r="I20" s="1"/>
      <c r="J20" s="1"/>
      <c r="K20" s="1"/>
      <c r="L20" s="1"/>
      <c r="M20" s="1"/>
      <c r="N20" s="1"/>
      <c r="O20" s="1"/>
    </row>
    <row r="21" spans="1:15" ht="18.75">
      <c r="A21" s="19" t="s">
        <v>23</v>
      </c>
      <c r="B21" s="22">
        <f>'Table 1b'!Q57</f>
        <v>266028.27</v>
      </c>
      <c r="C21" s="22">
        <f>'Table 1b'!R57</f>
        <v>267117.57999999996</v>
      </c>
      <c r="D21" s="22">
        <f>'Table 1b'!S57</f>
        <v>291425.53000000003</v>
      </c>
      <c r="E21" s="142">
        <f>'Table 1b'!T57</f>
        <v>0.40947151969974982</v>
      </c>
      <c r="F21" s="142">
        <f>'Table 1b'!U57</f>
        <v>9.1000936741041301</v>
      </c>
      <c r="G21" s="6">
        <f t="shared" si="0"/>
        <v>7.0734977911964734</v>
      </c>
      <c r="H21" s="1"/>
      <c r="I21" s="1"/>
      <c r="J21" s="1"/>
      <c r="K21" s="1"/>
      <c r="L21" s="1"/>
      <c r="M21" s="1"/>
      <c r="N21" s="1"/>
      <c r="O21" s="1"/>
    </row>
    <row r="22" spans="1:15" ht="18.75">
      <c r="A22" s="143" t="s">
        <v>24</v>
      </c>
      <c r="B22" s="144">
        <f>'Table 1b'!Q58</f>
        <v>254035.17</v>
      </c>
      <c r="C22" s="144">
        <f>'Table 1b'!R58</f>
        <v>258811.72999999998</v>
      </c>
      <c r="D22" s="144">
        <f>'Table 1b'!S58</f>
        <v>282542.88</v>
      </c>
      <c r="E22" s="138">
        <f>'Table 1b'!T58</f>
        <v>1.8802750815959826</v>
      </c>
      <c r="F22" s="138">
        <f>'Table 1b'!U58</f>
        <v>9.1692714236715602</v>
      </c>
      <c r="G22" s="6">
        <f t="shared" si="0"/>
        <v>6.8578975822684098</v>
      </c>
      <c r="H22" s="1"/>
      <c r="I22" s="1"/>
      <c r="J22" s="1"/>
      <c r="K22" s="1"/>
      <c r="L22" s="1"/>
      <c r="M22" s="1"/>
      <c r="N22" s="1"/>
      <c r="O22" s="1"/>
    </row>
    <row r="23" spans="1:15" ht="18.75">
      <c r="A23" s="143" t="s">
        <v>25</v>
      </c>
      <c r="B23" s="144">
        <f>'Table 1b'!Q59</f>
        <v>11993.1</v>
      </c>
      <c r="C23" s="144">
        <f>'Table 1b'!R59</f>
        <v>8305.85</v>
      </c>
      <c r="D23" s="144">
        <f>'Table 1b'!S59</f>
        <v>8882.65</v>
      </c>
      <c r="E23" s="138">
        <f>'Table 1b'!T59</f>
        <v>-30.744761571236793</v>
      </c>
      <c r="F23" s="138">
        <f>'Table 1b'!U59</f>
        <v>6.9445029707976715</v>
      </c>
      <c r="G23" s="6">
        <f t="shared" si="0"/>
        <v>0.21560020892806248</v>
      </c>
      <c r="H23" s="1"/>
      <c r="I23" s="1"/>
      <c r="J23" s="1"/>
      <c r="K23" s="1"/>
      <c r="L23" s="1"/>
      <c r="M23" s="1"/>
      <c r="N23" s="1"/>
      <c r="O23" s="1"/>
    </row>
    <row r="24" spans="1:15" ht="18.75">
      <c r="A24" s="19" t="s">
        <v>163</v>
      </c>
      <c r="B24" s="22">
        <f>'Table 1b'!Q60</f>
        <v>140815.82999999999</v>
      </c>
      <c r="C24" s="22">
        <f>'Table 1b'!R60</f>
        <v>142758.58000000002</v>
      </c>
      <c r="D24" s="22">
        <f>'Table 1b'!S60</f>
        <v>143881.71</v>
      </c>
      <c r="E24" s="142">
        <f>'Table 1b'!T60</f>
        <v>1.3796389226978363</v>
      </c>
      <c r="F24" s="142">
        <f>'Table 1b'!U60</f>
        <v>0.78673379911735708</v>
      </c>
      <c r="G24" s="6">
        <f t="shared" si="0"/>
        <v>3.4923054197707777</v>
      </c>
      <c r="H24" s="1"/>
      <c r="I24" s="1"/>
      <c r="J24" s="1"/>
      <c r="K24" s="1"/>
      <c r="L24" s="1"/>
      <c r="M24" s="1"/>
      <c r="N24" s="1"/>
      <c r="O24" s="1"/>
    </row>
    <row r="25" spans="1:15" ht="18.75">
      <c r="A25" s="143" t="s">
        <v>26</v>
      </c>
      <c r="B25" s="144">
        <f>'Table 1b'!Q61</f>
        <v>29071.5</v>
      </c>
      <c r="C25" s="144">
        <f>'Table 1b'!R61</f>
        <v>30411.59</v>
      </c>
      <c r="D25" s="144">
        <f>'Table 1b'!S61</f>
        <v>31016.3</v>
      </c>
      <c r="E25" s="138">
        <f>'Table 1b'!T61</f>
        <v>4.6096348657620041</v>
      </c>
      <c r="F25" s="138">
        <f>'Table 1b'!U61</f>
        <v>1.9884195466267869</v>
      </c>
      <c r="G25" s="6">
        <f t="shared" si="0"/>
        <v>0.75282947770940711</v>
      </c>
      <c r="H25" s="1"/>
      <c r="I25" s="1"/>
      <c r="J25" s="1"/>
      <c r="K25" s="1"/>
      <c r="L25" s="1"/>
      <c r="M25" s="1"/>
      <c r="N25" s="1"/>
      <c r="O25" s="1"/>
    </row>
    <row r="26" spans="1:15" ht="18.75">
      <c r="A26" s="143" t="s">
        <v>27</v>
      </c>
      <c r="B26" s="144">
        <f>'Table 1b'!Q62</f>
        <v>49331.6</v>
      </c>
      <c r="C26" s="144">
        <f>'Table 1b'!R62</f>
        <v>49374.6</v>
      </c>
      <c r="D26" s="144">
        <f>'Table 1b'!S62</f>
        <v>48491.37</v>
      </c>
      <c r="E26" s="138">
        <f>'Table 1b'!T62</f>
        <v>8.7165224724117252E-2</v>
      </c>
      <c r="F26" s="138">
        <f>'Table 1b'!U62</f>
        <v>-1.788834744990325</v>
      </c>
      <c r="G26" s="6">
        <f t="shared" si="0"/>
        <v>1.1769854157495774</v>
      </c>
      <c r="H26" s="1"/>
      <c r="I26" s="1"/>
      <c r="J26" s="1"/>
      <c r="K26" s="1"/>
      <c r="L26" s="1"/>
      <c r="M26" s="1"/>
      <c r="N26" s="1"/>
      <c r="O26" s="1"/>
    </row>
    <row r="27" spans="1:15" ht="18.75">
      <c r="A27" s="143" t="s">
        <v>28</v>
      </c>
      <c r="B27" s="144">
        <f>'Table 1b'!Q63</f>
        <v>25674.739999999998</v>
      </c>
      <c r="C27" s="144">
        <f>'Table 1b'!R63</f>
        <v>25434.399999999998</v>
      </c>
      <c r="D27" s="144">
        <f>'Table 1b'!S63</f>
        <v>24605.64</v>
      </c>
      <c r="E27" s="138">
        <f>'Table 1b'!T63</f>
        <v>-0.93609516591016018</v>
      </c>
      <c r="F27" s="138">
        <f>'Table 1b'!U63</f>
        <v>-3.2584216651464004</v>
      </c>
      <c r="G27" s="6">
        <f t="shared" si="0"/>
        <v>0.59722955703632274</v>
      </c>
      <c r="H27" s="1"/>
      <c r="I27" s="1"/>
      <c r="J27" s="1"/>
      <c r="K27" s="1"/>
      <c r="L27" s="1"/>
      <c r="M27" s="1"/>
      <c r="N27" s="1"/>
      <c r="O27" s="1"/>
    </row>
    <row r="28" spans="1:15" ht="18.75">
      <c r="A28" s="143" t="s">
        <v>29</v>
      </c>
      <c r="B28" s="144">
        <f>'Table 1b'!Q64</f>
        <v>12090.67</v>
      </c>
      <c r="C28" s="144">
        <f>'Table 1b'!R64</f>
        <v>12932.36</v>
      </c>
      <c r="D28" s="144">
        <f>'Table 1b'!S64</f>
        <v>13661.64</v>
      </c>
      <c r="E28" s="138">
        <f>'Table 1b'!T64</f>
        <v>6.9614835240727047</v>
      </c>
      <c r="F28" s="138">
        <f>'Table 1b'!U64</f>
        <v>5.6391872790426447</v>
      </c>
      <c r="G28" s="6">
        <f t="shared" si="0"/>
        <v>0.3315961383483505</v>
      </c>
      <c r="H28" s="1"/>
      <c r="I28" s="1"/>
      <c r="J28" s="1"/>
      <c r="K28" s="1"/>
      <c r="L28" s="1"/>
      <c r="M28" s="1"/>
      <c r="N28" s="1"/>
      <c r="O28" s="1"/>
    </row>
    <row r="29" spans="1:15" ht="18.75">
      <c r="A29" s="143" t="s">
        <v>30</v>
      </c>
      <c r="B29" s="144">
        <f>'Table 1b'!Q65</f>
        <v>24647.32</v>
      </c>
      <c r="C29" s="144">
        <f>'Table 1b'!R65</f>
        <v>24605.629999999997</v>
      </c>
      <c r="D29" s="144">
        <f>'Table 1b'!S65</f>
        <v>26106.760000000002</v>
      </c>
      <c r="E29" s="138">
        <f>'Table 1b'!T65</f>
        <v>-0.16914617897606377</v>
      </c>
      <c r="F29" s="138">
        <f>'Table 1b'!U65</f>
        <v>6.1007582411017438</v>
      </c>
      <c r="G29" s="6">
        <f t="shared" si="0"/>
        <v>0.63366483092712034</v>
      </c>
      <c r="H29" s="1"/>
      <c r="I29" s="1"/>
      <c r="J29" s="1"/>
      <c r="K29" s="1"/>
      <c r="L29" s="1"/>
      <c r="M29" s="1"/>
      <c r="N29" s="1"/>
      <c r="O29" s="1"/>
    </row>
    <row r="30" spans="1:15" ht="18.75">
      <c r="A30" s="19" t="s">
        <v>171</v>
      </c>
      <c r="B30" s="22">
        <f>'Table 1b'!Q66</f>
        <v>73262.200000000012</v>
      </c>
      <c r="C30" s="22">
        <f>'Table 1b'!R66</f>
        <v>77527.609999999986</v>
      </c>
      <c r="D30" s="22">
        <f>'Table 1b'!S66</f>
        <v>72362.599999999991</v>
      </c>
      <c r="E30" s="142">
        <f>'Table 1b'!T66</f>
        <v>5.8221156339831168</v>
      </c>
      <c r="F30" s="142">
        <f>'Table 1b'!U66</f>
        <v>-6.6621555856036281</v>
      </c>
      <c r="G30" s="6">
        <f t="shared" si="0"/>
        <v>1.7563893296007174</v>
      </c>
      <c r="H30" s="1"/>
      <c r="I30" s="1"/>
      <c r="J30" s="1"/>
      <c r="K30" s="1"/>
      <c r="L30" s="1"/>
      <c r="M30" s="1"/>
      <c r="N30" s="1"/>
      <c r="O30" s="1"/>
    </row>
    <row r="31" spans="1:15" ht="19.5" hidden="1" customHeight="1">
      <c r="A31" s="143" t="s">
        <v>164</v>
      </c>
      <c r="B31" s="22">
        <f>'Table 1b'!Q67</f>
        <v>7345.08</v>
      </c>
      <c r="C31" s="22">
        <f>'Table 1b'!R67</f>
        <v>8403.4399999999987</v>
      </c>
      <c r="D31" s="22">
        <f>'Table 1b'!S67</f>
        <v>7138.52</v>
      </c>
      <c r="E31" s="142">
        <f>'Table 1b'!T67</f>
        <v>14.409101058123255</v>
      </c>
      <c r="F31" s="142">
        <f>'Table 1b'!U67</f>
        <v>-15.052407109469428</v>
      </c>
      <c r="G31" s="6">
        <f t="shared" si="0"/>
        <v>0.17326658186882887</v>
      </c>
      <c r="H31" s="1"/>
      <c r="I31" s="1"/>
      <c r="J31" s="1"/>
      <c r="K31" s="1"/>
      <c r="L31" s="1"/>
      <c r="M31" s="1"/>
      <c r="N31" s="1"/>
      <c r="O31" s="1"/>
    </row>
    <row r="32" spans="1:15" ht="24" hidden="1" customHeight="1">
      <c r="A32" s="143" t="s">
        <v>165</v>
      </c>
      <c r="B32" s="22">
        <f>'Table 1b'!Q68</f>
        <v>7114</v>
      </c>
      <c r="C32" s="22">
        <f>'Table 1b'!R68</f>
        <v>10702.1</v>
      </c>
      <c r="D32" s="22">
        <f>'Table 1b'!S68</f>
        <v>10449.299999999999</v>
      </c>
      <c r="E32" s="142">
        <f>'Table 1b'!T68</f>
        <v>50.437166151251063</v>
      </c>
      <c r="F32" s="142">
        <f>'Table 1b'!U68</f>
        <v>-2.3621532222647943</v>
      </c>
      <c r="G32" s="6">
        <f t="shared" si="0"/>
        <v>0.25362603087502078</v>
      </c>
      <c r="H32" s="1"/>
      <c r="I32" s="1"/>
      <c r="J32" s="1"/>
      <c r="K32" s="1"/>
      <c r="L32" s="1"/>
      <c r="M32" s="1"/>
      <c r="N32" s="1"/>
      <c r="O32" s="1"/>
    </row>
    <row r="33" spans="1:15" ht="30" hidden="1" customHeight="1">
      <c r="A33" s="143" t="s">
        <v>166</v>
      </c>
      <c r="B33" s="22">
        <f>'Table 1b'!Q69</f>
        <v>19804.75</v>
      </c>
      <c r="C33" s="22">
        <f>'Table 1b'!R69</f>
        <v>20564.97</v>
      </c>
      <c r="D33" s="22">
        <f>'Table 1b'!S69</f>
        <v>18673.760000000002</v>
      </c>
      <c r="E33" s="142">
        <f>'Table 1b'!T69</f>
        <v>3.8385740794506518</v>
      </c>
      <c r="F33" s="142">
        <f>'Table 1b'!U69</f>
        <v>-9.1962691897921474</v>
      </c>
      <c r="G33" s="6">
        <f t="shared" si="0"/>
        <v>0.45325061298964803</v>
      </c>
      <c r="H33" s="1"/>
      <c r="I33" s="1"/>
      <c r="J33" s="1"/>
      <c r="K33" s="1"/>
      <c r="L33" s="1"/>
      <c r="M33" s="1"/>
      <c r="N33" s="1"/>
      <c r="O33" s="1"/>
    </row>
    <row r="34" spans="1:15" ht="18" hidden="1" customHeight="1">
      <c r="A34" s="143" t="s">
        <v>167</v>
      </c>
      <c r="B34" s="22">
        <f>'Table 1b'!Q70</f>
        <v>17322.5</v>
      </c>
      <c r="C34" s="22">
        <f>'Table 1b'!R70</f>
        <v>17227.650000000001</v>
      </c>
      <c r="D34" s="22">
        <f>'Table 1b'!S70</f>
        <v>17280.620000000003</v>
      </c>
      <c r="E34" s="142">
        <f>'Table 1b'!T70</f>
        <v>-0.54755375956125363</v>
      </c>
      <c r="F34" s="142">
        <f>'Table 1b'!U70</f>
        <v>0.3074708390291363</v>
      </c>
      <c r="G34" s="6">
        <f t="shared" si="0"/>
        <v>0.41943623607892422</v>
      </c>
      <c r="H34" s="1"/>
      <c r="I34" s="1"/>
      <c r="J34" s="1"/>
      <c r="K34" s="1"/>
      <c r="L34" s="1"/>
      <c r="M34" s="1"/>
      <c r="N34" s="1"/>
      <c r="O34" s="1"/>
    </row>
    <row r="35" spans="1:15" ht="31.5" hidden="1" customHeight="1">
      <c r="A35" s="143" t="s">
        <v>168</v>
      </c>
      <c r="B35" s="22">
        <f>'Table 1b'!Q71</f>
        <v>6718.65</v>
      </c>
      <c r="C35" s="22">
        <f>'Table 1b'!R71</f>
        <v>7333.45</v>
      </c>
      <c r="D35" s="22">
        <f>'Table 1b'!S71</f>
        <v>6633.45</v>
      </c>
      <c r="E35" s="142">
        <f>'Table 1b'!T71</f>
        <v>9.15064782359552</v>
      </c>
      <c r="F35" s="142">
        <f>'Table 1b'!U71</f>
        <v>-9.5453026883663199</v>
      </c>
      <c r="G35" s="6">
        <f t="shared" si="0"/>
        <v>0.16100749279931734</v>
      </c>
      <c r="H35" s="1"/>
      <c r="I35" s="1"/>
      <c r="J35" s="1"/>
      <c r="K35" s="1"/>
      <c r="L35" s="1"/>
      <c r="M35" s="1"/>
      <c r="N35" s="1"/>
      <c r="O35" s="1"/>
    </row>
    <row r="36" spans="1:15" ht="18.75" hidden="1">
      <c r="A36" s="143" t="s">
        <v>170</v>
      </c>
      <c r="B36" s="22">
        <f>'Table 1b'!Q72</f>
        <v>14957.220000000001</v>
      </c>
      <c r="C36" s="22">
        <f>'Table 1b'!R72</f>
        <v>13296</v>
      </c>
      <c r="D36" s="22">
        <f>'Table 1b'!S72</f>
        <v>12186.95</v>
      </c>
      <c r="E36" s="142">
        <f>'Table 1b'!T72</f>
        <v>-11.106475668606876</v>
      </c>
      <c r="F36" s="142">
        <f>'Table 1b'!U72</f>
        <v>-8.3412304452466799</v>
      </c>
      <c r="G36" s="6">
        <f t="shared" si="0"/>
        <v>0.29580237498897866</v>
      </c>
      <c r="H36" s="1"/>
      <c r="I36" s="1"/>
      <c r="J36" s="1"/>
      <c r="K36" s="1"/>
      <c r="L36" s="1"/>
      <c r="M36" s="1"/>
      <c r="N36" s="1"/>
      <c r="O36" s="1"/>
    </row>
    <row r="37" spans="1:15" ht="18.75">
      <c r="A37" s="19" t="s">
        <v>31</v>
      </c>
      <c r="B37" s="22">
        <f>'Table 1b'!Q73</f>
        <v>18238.599999999999</v>
      </c>
      <c r="C37" s="22">
        <f>'Table 1b'!R73</f>
        <v>18426.599999999999</v>
      </c>
      <c r="D37" s="22">
        <f>'Table 1b'!S73</f>
        <v>19242.419999999998</v>
      </c>
      <c r="E37" s="142">
        <f>'Table 1b'!T73</f>
        <v>1.0307808713388056</v>
      </c>
      <c r="F37" s="142">
        <f>'Table 1b'!U73</f>
        <v>4.4274038618084717</v>
      </c>
      <c r="G37" s="6">
        <f t="shared" si="0"/>
        <v>0.46705316231997523</v>
      </c>
      <c r="H37" s="1"/>
      <c r="I37" s="1"/>
      <c r="J37" s="1"/>
      <c r="K37" s="1"/>
      <c r="L37" s="1"/>
      <c r="M37" s="1"/>
      <c r="N37" s="1"/>
      <c r="O37" s="1"/>
    </row>
    <row r="38" spans="1:15" ht="18.75">
      <c r="A38" s="19" t="s">
        <v>32</v>
      </c>
      <c r="B38" s="22">
        <f>'Table 1b'!Q74</f>
        <v>2182.1</v>
      </c>
      <c r="C38" s="22">
        <f>'Table 1b'!R74</f>
        <v>2991.2</v>
      </c>
      <c r="D38" s="22">
        <f>'Table 1b'!S74</f>
        <v>3262.3</v>
      </c>
      <c r="E38" s="142">
        <f>'Table 1b'!T74</f>
        <v>37.078960634251388</v>
      </c>
      <c r="F38" s="142">
        <f>'Table 1b'!U74</f>
        <v>9.0632522064723275</v>
      </c>
      <c r="G38" s="6">
        <f t="shared" si="0"/>
        <v>7.9182739563758375E-2</v>
      </c>
      <c r="H38" s="1"/>
      <c r="I38" s="1"/>
      <c r="J38" s="1"/>
      <c r="K38" s="1"/>
      <c r="L38" s="1"/>
      <c r="M38" s="1"/>
      <c r="N38" s="1"/>
      <c r="O38" s="1"/>
    </row>
    <row r="39" spans="1:15" ht="18.75">
      <c r="A39" s="19" t="s">
        <v>34</v>
      </c>
      <c r="B39" s="22">
        <f>'Table 1b'!Q75</f>
        <v>4360778.6739490004</v>
      </c>
      <c r="C39" s="22">
        <f>'Table 1b'!R75</f>
        <v>4256359.6319131777</v>
      </c>
      <c r="D39" s="22">
        <f>'Table 1b'!S75</f>
        <v>4119963.54</v>
      </c>
      <c r="E39" s="142">
        <f>'Table 1b'!T75</f>
        <v>-2.3945045103897371</v>
      </c>
      <c r="F39" s="142">
        <f>'Table 1b'!U75</f>
        <v>-3.2045246104326282</v>
      </c>
      <c r="G39" s="6">
        <f t="shared" si="0"/>
        <v>100</v>
      </c>
      <c r="H39" s="1"/>
      <c r="I39" s="1"/>
      <c r="J39" s="1"/>
      <c r="K39" s="1"/>
      <c r="L39" s="1"/>
      <c r="M39" s="1"/>
      <c r="N39" s="1"/>
      <c r="O39" s="1"/>
    </row>
    <row r="40" spans="1:15" ht="18">
      <c r="A40" s="146" t="s">
        <v>236</v>
      </c>
      <c r="H40" s="1"/>
      <c r="I40" s="1"/>
      <c r="J40" s="1"/>
      <c r="K40" s="1"/>
      <c r="L40" s="1"/>
      <c r="M40" s="1"/>
      <c r="N40" s="1"/>
      <c r="O40" s="1"/>
    </row>
    <row r="41" spans="1:15" ht="18">
      <c r="H41" s="1"/>
      <c r="I41" s="1"/>
      <c r="J41" s="1"/>
      <c r="K41" s="1"/>
      <c r="L41" s="1"/>
      <c r="M41" s="1"/>
      <c r="N41" s="1"/>
      <c r="O41" s="1"/>
    </row>
    <row r="42" spans="1:15" ht="1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8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8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8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8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8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8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8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8">
      <c r="A55" s="1"/>
      <c r="B55" s="1"/>
      <c r="C55" s="1"/>
      <c r="D55" s="1"/>
      <c r="E55" s="1"/>
      <c r="F55" s="1"/>
      <c r="G55" s="1"/>
      <c r="H55" s="1"/>
      <c r="I55" s="1"/>
    </row>
    <row r="56" spans="1:15" ht="18">
      <c r="A56" s="1"/>
      <c r="B56" s="1"/>
      <c r="C56" s="1"/>
      <c r="D56" s="1"/>
      <c r="E56" s="1"/>
      <c r="F56" s="1"/>
      <c r="G56" s="1"/>
      <c r="H56" s="1"/>
      <c r="I56" s="1"/>
    </row>
    <row r="57" spans="1:15" ht="18">
      <c r="A57" s="1"/>
      <c r="B57" s="1"/>
      <c r="C57" s="1"/>
      <c r="D57" s="1"/>
      <c r="E57" s="1"/>
      <c r="F57" s="1"/>
      <c r="G57" s="1"/>
      <c r="H57" s="1"/>
      <c r="I57" s="1"/>
    </row>
    <row r="58" spans="1:15" ht="18">
      <c r="A58" s="1"/>
      <c r="B58" s="1"/>
      <c r="C58" s="1"/>
      <c r="D58" s="1"/>
      <c r="E58" s="1"/>
      <c r="F58" s="1"/>
      <c r="G58" s="1"/>
      <c r="H58" s="1"/>
      <c r="I58" s="1"/>
    </row>
    <row r="59" spans="1:15" ht="18">
      <c r="A59" s="1"/>
      <c r="B59" s="1"/>
      <c r="C59" s="1"/>
      <c r="D59" s="1"/>
      <c r="E59" s="1"/>
      <c r="F59" s="1"/>
      <c r="G59" s="1"/>
      <c r="H59" s="1"/>
      <c r="I59" s="1"/>
    </row>
    <row r="60" spans="1:15" ht="18">
      <c r="A60" s="1"/>
      <c r="B60" s="1"/>
      <c r="C60" s="1"/>
      <c r="D60" s="1"/>
      <c r="E60" s="1"/>
      <c r="F60" s="1"/>
      <c r="G60" s="1"/>
      <c r="H60" s="1"/>
      <c r="I60" s="1"/>
    </row>
    <row r="61" spans="1:15" ht="18">
      <c r="A61" s="1"/>
      <c r="B61" s="1"/>
      <c r="C61" s="1"/>
      <c r="D61" s="1"/>
      <c r="E61" s="1"/>
      <c r="F61" s="1"/>
      <c r="G61" s="1"/>
      <c r="H61" s="1"/>
      <c r="I61" s="1"/>
    </row>
    <row r="62" spans="1:15" ht="18">
      <c r="A62" s="1"/>
      <c r="B62" s="1"/>
      <c r="C62" s="1"/>
      <c r="D62" s="1"/>
      <c r="E62" s="1"/>
      <c r="F62" s="1"/>
      <c r="G62" s="1"/>
      <c r="H62" s="1"/>
      <c r="I62" s="1"/>
    </row>
    <row r="63" spans="1:15" ht="18">
      <c r="A63" s="1"/>
      <c r="B63" s="1"/>
      <c r="C63" s="1"/>
      <c r="D63" s="1"/>
      <c r="E63" s="1"/>
      <c r="F63" s="1"/>
      <c r="G63" s="1"/>
      <c r="H63" s="1"/>
      <c r="I63" s="1"/>
    </row>
    <row r="64" spans="1:15" ht="18">
      <c r="A64" s="1"/>
      <c r="B64" s="1"/>
      <c r="C64" s="1"/>
      <c r="D64" s="1"/>
      <c r="E64" s="1"/>
      <c r="F64" s="1"/>
      <c r="G64" s="1"/>
      <c r="H64" s="1"/>
      <c r="I64" s="1"/>
    </row>
    <row r="65" spans="1:9" ht="18">
      <c r="A65" s="1"/>
      <c r="B65" s="1"/>
      <c r="C65" s="1"/>
      <c r="D65" s="1"/>
      <c r="E65" s="1"/>
      <c r="F65" s="1"/>
      <c r="G65" s="1"/>
      <c r="H65" s="1"/>
      <c r="I65" s="1"/>
    </row>
    <row r="66" spans="1:9" ht="18">
      <c r="A66" s="1"/>
      <c r="B66" s="1"/>
      <c r="C66" s="1"/>
      <c r="D66" s="1"/>
      <c r="E66" s="1"/>
      <c r="F66" s="1"/>
      <c r="G66" s="1"/>
      <c r="H66" s="1"/>
      <c r="I66" s="1"/>
    </row>
    <row r="67" spans="1:9" ht="18">
      <c r="A67" s="1"/>
      <c r="B67" s="1"/>
      <c r="C67" s="1"/>
      <c r="D67" s="1"/>
      <c r="E67" s="1"/>
      <c r="F67" s="1"/>
      <c r="G67" s="1"/>
      <c r="H67" s="1"/>
      <c r="I67" s="1"/>
    </row>
    <row r="68" spans="1:9" ht="18">
      <c r="A68" s="1"/>
      <c r="B68" s="1"/>
      <c r="C68" s="1"/>
      <c r="D68" s="1"/>
      <c r="E68" s="1"/>
      <c r="F68" s="1"/>
      <c r="G68" s="1"/>
      <c r="H68" s="1"/>
      <c r="I68" s="1"/>
    </row>
    <row r="69" spans="1:9" ht="18">
      <c r="A69" s="1"/>
      <c r="B69" s="1"/>
      <c r="C69" s="1"/>
      <c r="D69" s="1"/>
      <c r="E69" s="1"/>
      <c r="F69" s="1"/>
      <c r="G69" s="1"/>
      <c r="H69" s="1"/>
      <c r="I69" s="1"/>
    </row>
    <row r="70" spans="1:9" ht="18">
      <c r="A70" s="1"/>
      <c r="B70" s="1"/>
      <c r="C70" s="1"/>
      <c r="D70" s="1"/>
      <c r="E70" s="1"/>
      <c r="F70" s="1"/>
      <c r="G70" s="1"/>
      <c r="H70" s="1"/>
      <c r="I70" s="1"/>
    </row>
    <row r="71" spans="1:9" ht="18">
      <c r="A71" s="1"/>
      <c r="B71" s="1"/>
      <c r="C71" s="1"/>
      <c r="D71" s="1"/>
      <c r="E71" s="1"/>
      <c r="F71" s="1"/>
      <c r="G71" s="1"/>
      <c r="H71" s="1"/>
      <c r="I71" s="1"/>
    </row>
    <row r="72" spans="1:9" ht="18">
      <c r="A72" s="1"/>
      <c r="B72" s="1"/>
      <c r="C72" s="1"/>
      <c r="D72" s="1"/>
      <c r="E72" s="1"/>
      <c r="F72" s="1"/>
      <c r="G72" s="1"/>
      <c r="H72" s="1"/>
      <c r="I72" s="1"/>
    </row>
    <row r="73" spans="1:9" ht="18">
      <c r="A73" s="1"/>
      <c r="B73" s="1"/>
      <c r="C73" s="1"/>
      <c r="D73" s="1"/>
      <c r="E73" s="1"/>
      <c r="F73" s="1"/>
      <c r="G73" s="1"/>
      <c r="H73" s="1"/>
      <c r="I73" s="1"/>
    </row>
    <row r="74" spans="1:9" ht="18">
      <c r="A74" s="1"/>
      <c r="B74" s="1"/>
      <c r="C74" s="1"/>
      <c r="D74" s="1"/>
      <c r="E74" s="1"/>
      <c r="F74" s="1"/>
      <c r="G74" s="1"/>
      <c r="H74" s="1"/>
      <c r="I74" s="1"/>
    </row>
    <row r="75" spans="1:9" ht="18">
      <c r="A75" s="1"/>
      <c r="B75" s="1"/>
      <c r="C75" s="1"/>
      <c r="D75" s="1"/>
      <c r="E75" s="1"/>
      <c r="F75" s="1"/>
      <c r="G75" s="1"/>
      <c r="H75" s="1"/>
      <c r="I75" s="1"/>
    </row>
    <row r="76" spans="1:9" ht="18">
      <c r="A76" s="1"/>
      <c r="B76" s="1"/>
      <c r="C76" s="1"/>
      <c r="D76" s="1"/>
      <c r="E76" s="1"/>
      <c r="F76" s="1"/>
      <c r="G76" s="1"/>
      <c r="H76" s="1"/>
      <c r="I76" s="1"/>
    </row>
    <row r="77" spans="1:9" ht="18">
      <c r="A77" s="1"/>
      <c r="B77" s="1"/>
      <c r="C77" s="1"/>
      <c r="D77" s="1"/>
      <c r="E77" s="1"/>
      <c r="F77" s="1"/>
      <c r="G77" s="1"/>
      <c r="H77" s="1"/>
      <c r="I77" s="1"/>
    </row>
    <row r="78" spans="1:9" ht="18">
      <c r="A78" s="1"/>
      <c r="B78" s="1"/>
      <c r="C78" s="1"/>
      <c r="D78" s="1"/>
      <c r="E78" s="1"/>
      <c r="F78" s="1"/>
      <c r="G78" s="1"/>
      <c r="H78" s="1"/>
      <c r="I78" s="1"/>
    </row>
    <row r="79" spans="1:9" ht="18">
      <c r="A79" s="1"/>
      <c r="B79" s="1"/>
      <c r="C79" s="1"/>
      <c r="D79" s="1"/>
      <c r="E79" s="1"/>
      <c r="F79" s="1"/>
      <c r="G79" s="1"/>
      <c r="H79" s="1"/>
      <c r="I79" s="1"/>
    </row>
    <row r="80" spans="1:9" ht="18">
      <c r="A80" s="1"/>
      <c r="B80" s="1"/>
      <c r="C80" s="1"/>
      <c r="D80" s="1"/>
      <c r="E80" s="1"/>
      <c r="F80" s="1"/>
      <c r="G80" s="1"/>
      <c r="H80" s="1"/>
      <c r="I80" s="1"/>
    </row>
    <row r="81" spans="1:9" ht="18">
      <c r="A81" s="1"/>
      <c r="B81" s="1"/>
      <c r="C81" s="1"/>
      <c r="D81" s="1"/>
      <c r="E81" s="1"/>
      <c r="F81" s="1"/>
      <c r="G81" s="1"/>
      <c r="H81" s="1"/>
      <c r="I81" s="1"/>
    </row>
    <row r="82" spans="1:9" ht="18">
      <c r="A82" s="1"/>
      <c r="B82" s="1"/>
      <c r="C82" s="1"/>
      <c r="D82" s="1"/>
      <c r="E82" s="1"/>
      <c r="F82" s="1"/>
      <c r="G82" s="1"/>
      <c r="H82" s="1"/>
      <c r="I82" s="1"/>
    </row>
    <row r="83" spans="1:9" ht="18">
      <c r="A83" s="1"/>
      <c r="B83" s="1"/>
      <c r="C83" s="1"/>
      <c r="D83" s="1"/>
      <c r="E83" s="1"/>
      <c r="F83" s="1"/>
      <c r="G83" s="1"/>
      <c r="H83" s="1"/>
      <c r="I83" s="1"/>
    </row>
    <row r="84" spans="1:9" ht="18">
      <c r="A84" s="1"/>
      <c r="B84" s="1"/>
      <c r="C84" s="1"/>
      <c r="D84" s="1"/>
      <c r="E84" s="1"/>
      <c r="F84" s="1"/>
      <c r="G84" s="1"/>
      <c r="H84" s="1"/>
      <c r="I84" s="1"/>
    </row>
    <row r="85" spans="1:9" ht="18">
      <c r="A85" s="1"/>
      <c r="B85" s="1"/>
      <c r="C85" s="1"/>
      <c r="D85" s="1"/>
      <c r="E85" s="1"/>
      <c r="F85" s="1"/>
      <c r="G85" s="1"/>
      <c r="H85" s="1"/>
      <c r="I85" s="1"/>
    </row>
    <row r="86" spans="1:9" ht="18">
      <c r="A86" s="1"/>
      <c r="B86" s="1"/>
      <c r="C86" s="1"/>
      <c r="D86" s="1"/>
      <c r="E86" s="1"/>
      <c r="F86" s="1"/>
      <c r="G86" s="1"/>
      <c r="H86" s="1"/>
      <c r="I86" s="1"/>
    </row>
    <row r="87" spans="1:9" ht="18">
      <c r="A87" s="1"/>
      <c r="B87" s="1"/>
      <c r="C87" s="1"/>
      <c r="D87" s="1"/>
      <c r="E87" s="1"/>
      <c r="F87" s="1"/>
      <c r="G87" s="1"/>
      <c r="H87" s="1"/>
      <c r="I87" s="1"/>
    </row>
    <row r="88" spans="1:9" ht="18">
      <c r="A88" s="1"/>
      <c r="B88" s="1"/>
      <c r="C88" s="1"/>
      <c r="D88" s="1"/>
      <c r="E88" s="1"/>
      <c r="F88" s="1"/>
      <c r="G88" s="1"/>
      <c r="H88" s="1"/>
      <c r="I88" s="1"/>
    </row>
    <row r="89" spans="1:9" ht="18">
      <c r="A89" s="1"/>
      <c r="B89" s="1"/>
      <c r="C89" s="1"/>
      <c r="D89" s="1"/>
      <c r="E89" s="1"/>
      <c r="F89" s="1"/>
      <c r="G89" s="1"/>
      <c r="H89" s="1"/>
      <c r="I89" s="1"/>
    </row>
    <row r="90" spans="1:9" ht="18">
      <c r="A90" s="1"/>
      <c r="B90" s="1"/>
      <c r="C90" s="1"/>
      <c r="D90" s="1"/>
      <c r="E90" s="1"/>
      <c r="F90" s="1"/>
      <c r="G90" s="1"/>
      <c r="H90" s="1"/>
      <c r="I90" s="1"/>
    </row>
    <row r="91" spans="1:9" ht="18">
      <c r="A91" s="1"/>
      <c r="B91" s="1"/>
      <c r="C91" s="1"/>
      <c r="D91" s="1"/>
      <c r="E91" s="1"/>
      <c r="F91" s="1"/>
      <c r="G91" s="1"/>
      <c r="H91" s="1"/>
      <c r="I91" s="1"/>
    </row>
    <row r="92" spans="1:9" ht="18">
      <c r="A92" s="1"/>
      <c r="B92" s="1"/>
      <c r="C92" s="1"/>
      <c r="D92" s="1"/>
      <c r="E92" s="1"/>
      <c r="F92" s="1"/>
      <c r="G92" s="1"/>
      <c r="H92" s="1"/>
      <c r="I92" s="1"/>
    </row>
    <row r="93" spans="1:9" ht="18">
      <c r="A93" s="1"/>
      <c r="B93" s="1"/>
      <c r="C93" s="1"/>
      <c r="D93" s="1"/>
      <c r="E93" s="1"/>
      <c r="F93" s="1"/>
      <c r="G93" s="1"/>
      <c r="H93" s="1"/>
      <c r="I93" s="1"/>
    </row>
    <row r="94" spans="1:9" ht="18">
      <c r="A94" s="1"/>
      <c r="B94" s="1"/>
      <c r="C94" s="1"/>
      <c r="D94" s="1"/>
      <c r="E94" s="1"/>
      <c r="F94" s="1"/>
      <c r="G94" s="1"/>
      <c r="H94" s="1"/>
      <c r="I94" s="1"/>
    </row>
    <row r="95" spans="1:9" ht="18">
      <c r="A95" s="1"/>
      <c r="B95" s="1"/>
      <c r="C95" s="1"/>
      <c r="D95" s="1"/>
      <c r="E95" s="1"/>
      <c r="F95" s="1"/>
      <c r="G95" s="1"/>
      <c r="H95" s="1"/>
      <c r="I95" s="1"/>
    </row>
    <row r="96" spans="1:9" ht="18">
      <c r="A96" s="1"/>
      <c r="B96" s="1"/>
      <c r="C96" s="1"/>
      <c r="D96" s="1"/>
      <c r="E96" s="1"/>
      <c r="F96" s="1"/>
      <c r="G96" s="1"/>
      <c r="H96" s="1"/>
      <c r="I96" s="1"/>
    </row>
    <row r="97" spans="1:9" ht="18">
      <c r="A97" s="1"/>
      <c r="B97" s="1"/>
      <c r="C97" s="1"/>
      <c r="D97" s="1"/>
      <c r="E97" s="1"/>
      <c r="F97" s="1"/>
      <c r="G97" s="1"/>
      <c r="H97" s="1"/>
      <c r="I97" s="1"/>
    </row>
    <row r="98" spans="1:9" ht="18">
      <c r="A98" s="1"/>
      <c r="B98" s="1"/>
      <c r="C98" s="1"/>
      <c r="D98" s="1"/>
      <c r="E98" s="1"/>
      <c r="F98" s="1"/>
      <c r="G98" s="1"/>
      <c r="H98" s="1"/>
      <c r="I98" s="1"/>
    </row>
    <row r="99" spans="1:9" ht="18">
      <c r="A99" s="1"/>
      <c r="B99" s="1"/>
      <c r="C99" s="1"/>
      <c r="D99" s="1"/>
      <c r="E99" s="1"/>
      <c r="F99" s="1"/>
      <c r="G99" s="1"/>
      <c r="H99" s="1"/>
      <c r="I99" s="1"/>
    </row>
    <row r="100" spans="1:9" ht="18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8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8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8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8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8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8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8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8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8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8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8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8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8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8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8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8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8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8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8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8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8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8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8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8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8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8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8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8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8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8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8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8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8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8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8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8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8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8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8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8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8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8">
      <c r="A142" s="1"/>
      <c r="B142" s="1"/>
      <c r="C142" s="1"/>
      <c r="D142" s="1"/>
      <c r="E142" s="1"/>
      <c r="F142" s="1"/>
      <c r="G142" s="1"/>
      <c r="H142" s="1"/>
      <c r="I142" s="1"/>
    </row>
  </sheetData>
  <customSheetViews>
    <customSheetView guid="{62EA56A0-18BB-45A4-9B93-8F9305D00B2F}">
      <pane xSplit="1" ySplit="6" topLeftCell="B7" activePane="bottomRight" state="frozen"/>
      <selection pane="bottomRight" activeCell="F26" sqref="F26"/>
      <pageMargins left="0.7" right="0.33" top="0.75" bottom="0.75" header="0.3" footer="0.3"/>
      <pageSetup orientation="portrait" horizontalDpi="300" verticalDpi="300" r:id="rId1"/>
    </customSheetView>
    <customSheetView guid="{5D933180-90A2-4635-8406-162CDBA83F77}">
      <pane xSplit="1" ySplit="6" topLeftCell="B7" activePane="bottomRight" state="frozen"/>
      <selection pane="bottomRight" activeCell="F26" sqref="F26"/>
      <pageMargins left="0.7" right="0.33" top="0.75" bottom="0.75" header="0.3" footer="0.3"/>
      <pageSetup orientation="portrait" horizontalDpi="300" verticalDpi="300" r:id="rId2"/>
    </customSheetView>
    <customSheetView guid="{57D09834-7566-4B23-A236-55447A728EAF}">
      <pane xSplit="1" ySplit="6" topLeftCell="B7" activePane="bottomRight" state="frozen"/>
      <selection pane="bottomRight" activeCell="F26" sqref="F26"/>
      <pageMargins left="0.7" right="0.33" top="0.75" bottom="0.75" header="0.3" footer="0.3"/>
      <pageSetup orientation="portrait" horizontalDpi="300" verticalDpi="300" r:id="rId3"/>
    </customSheetView>
  </customSheetViews>
  <mergeCells count="6">
    <mergeCell ref="A1:F1"/>
    <mergeCell ref="A2:F2"/>
    <mergeCell ref="A4:A6"/>
    <mergeCell ref="B4:F4"/>
    <mergeCell ref="E5:E6"/>
    <mergeCell ref="F5:F6"/>
  </mergeCells>
  <hyperlinks>
    <hyperlink ref="D6" r:id="rId4" display="cf=j=@)^^÷^&amp;                        -;fpg–kf}if_ " xr:uid="{00000000-0004-0000-0100-000000000000}"/>
    <hyperlink ref="C6" r:id="rId5" display="cf=j=@)^^÷^&amp;                        -;fpg–kf}if_ " xr:uid="{00000000-0004-0000-0100-000001000000}"/>
    <hyperlink ref="B6" r:id="rId6" display="cf=j=@)^^÷^&amp;                        -;fpg–kf}if_ " xr:uid="{00000000-0004-0000-0100-000002000000}"/>
  </hyperlinks>
  <pageMargins left="0.7" right="0.33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/>
  </sheetPr>
  <dimension ref="A1:AO34"/>
  <sheetViews>
    <sheetView view="pageBreakPreview" zoomScaleNormal="95" zoomScaleSheetLayoutView="100" workbookViewId="0">
      <pane xSplit="1" ySplit="5" topLeftCell="X10" activePane="bottomRight" state="frozen"/>
      <selection activeCell="I5" sqref="I5"/>
      <selection pane="topRight" activeCell="I5" sqref="I5"/>
      <selection pane="bottomLeft" activeCell="I5" sqref="I5"/>
      <selection pane="bottomRight" activeCell="G25" sqref="G25"/>
    </sheetView>
  </sheetViews>
  <sheetFormatPr defaultColWidth="13.7109375" defaultRowHeight="15"/>
  <cols>
    <col min="1" max="1" width="27" customWidth="1"/>
    <col min="2" max="29" width="13.7109375" customWidth="1"/>
    <col min="30" max="30" width="11.42578125" customWidth="1"/>
    <col min="31" max="31" width="11.5703125" customWidth="1"/>
    <col min="32" max="34" width="13.7109375" customWidth="1"/>
    <col min="35" max="35" width="12.140625" customWidth="1"/>
    <col min="36" max="36" width="11" customWidth="1"/>
    <col min="40" max="40" width="12.140625" customWidth="1"/>
    <col min="41" max="41" width="11.140625" customWidth="1"/>
  </cols>
  <sheetData>
    <row r="1" spans="1:41" ht="18">
      <c r="A1" s="538" t="s">
        <v>393</v>
      </c>
      <c r="B1" s="538"/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  <c r="O1" s="538"/>
      <c r="P1" s="538"/>
    </row>
    <row r="2" spans="1:41" ht="18">
      <c r="A2" s="633" t="s">
        <v>394</v>
      </c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633"/>
      <c r="O2" s="633"/>
      <c r="P2" s="633"/>
      <c r="AG2" s="585"/>
      <c r="AH2" s="585"/>
      <c r="AI2" s="585"/>
      <c r="AJ2" s="585"/>
      <c r="AK2" s="585"/>
    </row>
    <row r="3" spans="1:41" ht="15.75">
      <c r="A3" s="600" t="s">
        <v>78</v>
      </c>
      <c r="B3" s="585" t="s">
        <v>211</v>
      </c>
      <c r="C3" s="585"/>
      <c r="D3" s="585"/>
      <c r="E3" s="585"/>
      <c r="F3" s="585"/>
      <c r="G3" s="585" t="s">
        <v>194</v>
      </c>
      <c r="H3" s="585"/>
      <c r="I3" s="585"/>
      <c r="J3" s="585"/>
      <c r="K3" s="585"/>
      <c r="L3" s="585" t="s">
        <v>395</v>
      </c>
      <c r="M3" s="585"/>
      <c r="N3" s="585"/>
      <c r="O3" s="585"/>
      <c r="P3" s="585"/>
      <c r="Q3" s="585" t="s">
        <v>118</v>
      </c>
      <c r="R3" s="585"/>
      <c r="S3" s="585"/>
      <c r="T3" s="585"/>
      <c r="U3" s="585"/>
      <c r="V3" s="585" t="s">
        <v>107</v>
      </c>
      <c r="W3" s="585"/>
      <c r="X3" s="585"/>
      <c r="Y3" s="585"/>
      <c r="Z3" s="585"/>
      <c r="AA3" s="585" t="s">
        <v>119</v>
      </c>
      <c r="AB3" s="585"/>
      <c r="AC3" s="585"/>
      <c r="AD3" s="585"/>
      <c r="AE3" s="585"/>
      <c r="AF3" s="585" t="s">
        <v>191</v>
      </c>
      <c r="AG3" s="585"/>
      <c r="AH3" s="585"/>
      <c r="AI3" s="585"/>
      <c r="AJ3" s="585"/>
      <c r="AK3" s="585" t="s">
        <v>3</v>
      </c>
      <c r="AL3" s="585"/>
      <c r="AM3" s="585"/>
      <c r="AN3" s="585"/>
      <c r="AO3" s="585"/>
    </row>
    <row r="4" spans="1:41">
      <c r="A4" s="600"/>
      <c r="B4" s="3" t="s">
        <v>4</v>
      </c>
      <c r="C4" s="3" t="s">
        <v>5</v>
      </c>
      <c r="D4" s="3" t="s">
        <v>6</v>
      </c>
      <c r="E4" s="547" t="s">
        <v>7</v>
      </c>
      <c r="F4" s="547" t="s">
        <v>8</v>
      </c>
      <c r="G4" s="3" t="s">
        <v>4</v>
      </c>
      <c r="H4" s="3" t="s">
        <v>5</v>
      </c>
      <c r="I4" s="3" t="s">
        <v>6</v>
      </c>
      <c r="J4" s="547" t="s">
        <v>7</v>
      </c>
      <c r="K4" s="547" t="s">
        <v>8</v>
      </c>
      <c r="L4" s="3" t="s">
        <v>4</v>
      </c>
      <c r="M4" s="3" t="s">
        <v>5</v>
      </c>
      <c r="N4" s="3" t="s">
        <v>6</v>
      </c>
      <c r="O4" s="547" t="s">
        <v>7</v>
      </c>
      <c r="P4" s="547" t="s">
        <v>8</v>
      </c>
      <c r="Q4" s="3" t="s">
        <v>4</v>
      </c>
      <c r="R4" s="3" t="s">
        <v>5</v>
      </c>
      <c r="S4" s="3" t="s">
        <v>6</v>
      </c>
      <c r="T4" s="547" t="s">
        <v>7</v>
      </c>
      <c r="U4" s="547" t="s">
        <v>8</v>
      </c>
      <c r="V4" s="3" t="s">
        <v>4</v>
      </c>
      <c r="W4" s="3" t="s">
        <v>5</v>
      </c>
      <c r="X4" s="3" t="s">
        <v>6</v>
      </c>
      <c r="Y4" s="547" t="s">
        <v>7</v>
      </c>
      <c r="Z4" s="547" t="s">
        <v>8</v>
      </c>
      <c r="AA4" s="3" t="s">
        <v>4</v>
      </c>
      <c r="AB4" s="3" t="s">
        <v>5</v>
      </c>
      <c r="AC4" s="3" t="s">
        <v>6</v>
      </c>
      <c r="AD4" s="547" t="s">
        <v>7</v>
      </c>
      <c r="AE4" s="547" t="s">
        <v>8</v>
      </c>
      <c r="AF4" s="3" t="s">
        <v>4</v>
      </c>
      <c r="AG4" s="3" t="s">
        <v>5</v>
      </c>
      <c r="AH4" s="3" t="s">
        <v>6</v>
      </c>
      <c r="AI4" s="547" t="s">
        <v>7</v>
      </c>
      <c r="AJ4" s="547" t="s">
        <v>8</v>
      </c>
      <c r="AK4" s="3" t="s">
        <v>4</v>
      </c>
      <c r="AL4" s="3" t="s">
        <v>5</v>
      </c>
      <c r="AM4" s="3" t="s">
        <v>6</v>
      </c>
      <c r="AN4" s="547" t="s">
        <v>7</v>
      </c>
      <c r="AO4" s="547" t="s">
        <v>8</v>
      </c>
    </row>
    <row r="5" spans="1:41" ht="30">
      <c r="A5" s="600"/>
      <c r="B5" s="380" t="s">
        <v>359</v>
      </c>
      <c r="C5" s="380" t="s">
        <v>360</v>
      </c>
      <c r="D5" s="380" t="s">
        <v>361</v>
      </c>
      <c r="E5" s="547"/>
      <c r="F5" s="547"/>
      <c r="G5" s="380" t="s">
        <v>359</v>
      </c>
      <c r="H5" s="380" t="s">
        <v>360</v>
      </c>
      <c r="I5" s="380" t="s">
        <v>361</v>
      </c>
      <c r="J5" s="547"/>
      <c r="K5" s="547"/>
      <c r="L5" s="380" t="s">
        <v>359</v>
      </c>
      <c r="M5" s="380" t="s">
        <v>360</v>
      </c>
      <c r="N5" s="380" t="s">
        <v>361</v>
      </c>
      <c r="O5" s="547"/>
      <c r="P5" s="547"/>
      <c r="Q5" s="380" t="s">
        <v>359</v>
      </c>
      <c r="R5" s="380" t="s">
        <v>360</v>
      </c>
      <c r="S5" s="380" t="s">
        <v>361</v>
      </c>
      <c r="T5" s="547"/>
      <c r="U5" s="547"/>
      <c r="V5" s="380" t="s">
        <v>359</v>
      </c>
      <c r="W5" s="380" t="s">
        <v>360</v>
      </c>
      <c r="X5" s="380" t="s">
        <v>361</v>
      </c>
      <c r="Y5" s="547"/>
      <c r="Z5" s="547"/>
      <c r="AA5" s="380" t="s">
        <v>359</v>
      </c>
      <c r="AB5" s="380" t="s">
        <v>360</v>
      </c>
      <c r="AC5" s="380" t="s">
        <v>361</v>
      </c>
      <c r="AD5" s="547"/>
      <c r="AE5" s="547"/>
      <c r="AF5" s="380" t="s">
        <v>359</v>
      </c>
      <c r="AG5" s="380" t="s">
        <v>360</v>
      </c>
      <c r="AH5" s="380" t="s">
        <v>361</v>
      </c>
      <c r="AI5" s="547"/>
      <c r="AJ5" s="547"/>
      <c r="AK5" s="380" t="s">
        <v>359</v>
      </c>
      <c r="AL5" s="380" t="s">
        <v>360</v>
      </c>
      <c r="AM5" s="380" t="s">
        <v>361</v>
      </c>
      <c r="AN5" s="547"/>
      <c r="AO5" s="547"/>
    </row>
    <row r="6" spans="1:41" ht="26.25" customHeight="1">
      <c r="A6" s="402" t="s">
        <v>396</v>
      </c>
      <c r="B6" s="138">
        <v>110880</v>
      </c>
      <c r="C6" s="138">
        <v>129060</v>
      </c>
      <c r="D6" s="138">
        <v>133888</v>
      </c>
      <c r="E6" s="138">
        <f>IFERROR(C6/B6*100-100,0)</f>
        <v>16.396103896103881</v>
      </c>
      <c r="F6" s="138">
        <f>IFERROR(D6/C6*100-100,0)</f>
        <v>3.7408957074229079</v>
      </c>
      <c r="G6" s="138">
        <f>665*180</f>
        <v>119700</v>
      </c>
      <c r="H6" s="138">
        <f>661*180</f>
        <v>118980</v>
      </c>
      <c r="I6" s="138">
        <f>601*180</f>
        <v>108180</v>
      </c>
      <c r="J6" s="138">
        <f>IFERROR(H6/G6*100-100,0)</f>
        <v>-0.6015037593984971</v>
      </c>
      <c r="K6" s="138">
        <f>IFERROR(I6/H6*100-100,0)</f>
        <v>-9.0771558245083241</v>
      </c>
      <c r="L6" s="138">
        <v>212007</v>
      </c>
      <c r="M6" s="138">
        <v>213422</v>
      </c>
      <c r="N6" s="323">
        <v>129492</v>
      </c>
      <c r="O6" s="138">
        <f>IFERROR(M6/L6*100-100,0)</f>
        <v>0.66743079237949132</v>
      </c>
      <c r="P6" s="138">
        <f>IFERROR(N6/M6*100-100,0)</f>
        <v>-39.325842696629209</v>
      </c>
      <c r="Q6" s="138">
        <v>153000</v>
      </c>
      <c r="R6" s="138">
        <v>151200</v>
      </c>
      <c r="S6" s="138">
        <v>158400</v>
      </c>
      <c r="T6" s="138">
        <f>IFERROR(R6/Q6*100-100,0)</f>
        <v>-1.1764705882352899</v>
      </c>
      <c r="U6" s="138">
        <f>IFERROR(S6/R6*100-100,0)</f>
        <v>4.7619047619047734</v>
      </c>
      <c r="V6" s="403">
        <v>96460</v>
      </c>
      <c r="W6" s="403">
        <v>99736</v>
      </c>
      <c r="X6" s="403">
        <v>99372</v>
      </c>
      <c r="Y6" s="138">
        <f>IFERROR(W6/V6*100-100,0)</f>
        <v>3.3962264150943327</v>
      </c>
      <c r="Z6" s="138">
        <f>IFERROR(X6/W6*100-100,0)</f>
        <v>-0.36496350364963348</v>
      </c>
      <c r="AA6" s="138">
        <f>327*180</f>
        <v>58860</v>
      </c>
      <c r="AB6" s="138">
        <f>329*180</f>
        <v>59220</v>
      </c>
      <c r="AC6" s="138">
        <f>329*180</f>
        <v>59220</v>
      </c>
      <c r="AD6" s="138">
        <f>IFERROR(AB6/AA6*100-100,0)</f>
        <v>0.61162079510704359</v>
      </c>
      <c r="AE6" s="138">
        <f>IFERROR(AC6/AB6*100-100,0)</f>
        <v>0</v>
      </c>
      <c r="AF6" s="138">
        <f>503*180</f>
        <v>90540</v>
      </c>
      <c r="AG6" s="138">
        <f>544*180</f>
        <v>97920</v>
      </c>
      <c r="AH6" s="138">
        <f>554*180</f>
        <v>99720</v>
      </c>
      <c r="AI6" s="138">
        <f>IFERROR(AG6/AF6*100-100,0)</f>
        <v>8.1510934393638195</v>
      </c>
      <c r="AJ6" s="138">
        <f>IFERROR(AH6/AG6*100-100,0)</f>
        <v>1.8382352941176379</v>
      </c>
      <c r="AK6" s="138">
        <f>B6+G6+L6+Q6+V6+AA6+AF6</f>
        <v>841447</v>
      </c>
      <c r="AL6" s="138">
        <f t="shared" ref="AL6:AM6" si="0">C6+H6+M6+R6+W6+AB6+AG6</f>
        <v>869538</v>
      </c>
      <c r="AM6" s="138">
        <f t="shared" si="0"/>
        <v>788272</v>
      </c>
      <c r="AN6" s="138">
        <f>IFERROR(AL6/AK6*100-100,0)</f>
        <v>3.3384158479381227</v>
      </c>
      <c r="AO6" s="138">
        <f>IFERROR(AM6/AL6*100-100,0)</f>
        <v>-9.3458825261230771</v>
      </c>
    </row>
    <row r="7" spans="1:41" ht="35.25" customHeight="1">
      <c r="A7" s="402" t="s">
        <v>397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323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</row>
    <row r="8" spans="1:41" ht="26.25" customHeight="1">
      <c r="A8" s="402" t="s">
        <v>398</v>
      </c>
      <c r="B8" s="138">
        <v>67560</v>
      </c>
      <c r="C8" s="138">
        <v>68940</v>
      </c>
      <c r="D8" s="138">
        <v>44693</v>
      </c>
      <c r="E8" s="138">
        <f>IFERROR(C9/B9*100-100,0)</f>
        <v>-0.6997686386032882</v>
      </c>
      <c r="F8" s="138">
        <f>IFERROR(D9/C9*100-100,0)</f>
        <v>-21.771175043255724</v>
      </c>
      <c r="G8" s="138">
        <v>42293</v>
      </c>
      <c r="H8" s="138">
        <v>40043</v>
      </c>
      <c r="I8" s="138">
        <v>38115</v>
      </c>
      <c r="J8" s="138">
        <f t="shared" ref="J8:K16" si="1">IFERROR(H8/G8*100-100,0)</f>
        <v>-5.3200293192726917</v>
      </c>
      <c r="K8" s="138">
        <f t="shared" si="1"/>
        <v>-4.8148240641310593</v>
      </c>
      <c r="L8" s="138">
        <v>107278</v>
      </c>
      <c r="M8" s="138">
        <v>109662.6</v>
      </c>
      <c r="N8" s="323">
        <v>65974</v>
      </c>
      <c r="O8" s="138">
        <f t="shared" ref="O8:P12" si="2">IFERROR(M8/L8*100-100,0)</f>
        <v>2.2228229459907851</v>
      </c>
      <c r="P8" s="138">
        <f t="shared" si="2"/>
        <v>-39.839106495742392</v>
      </c>
      <c r="Q8" s="138">
        <v>55107</v>
      </c>
      <c r="R8" s="138">
        <v>56952</v>
      </c>
      <c r="S8" s="138">
        <v>50241</v>
      </c>
      <c r="T8" s="138">
        <f t="shared" ref="T8:U16" si="3">IFERROR(R8/Q8*100-100,0)</f>
        <v>3.3480320104523997</v>
      </c>
      <c r="U8" s="138">
        <f t="shared" si="3"/>
        <v>-11.783607248209023</v>
      </c>
      <c r="V8" s="138">
        <v>31070</v>
      </c>
      <c r="W8" s="138">
        <v>40134</v>
      </c>
      <c r="X8" s="138">
        <v>33693</v>
      </c>
      <c r="Y8" s="138">
        <f>IFERROR(W8/V8*100-100,0)</f>
        <v>29.172835532668159</v>
      </c>
      <c r="Z8" s="138">
        <f>IFERROR(X8/W8*100-100,0)</f>
        <v>-16.048736731947983</v>
      </c>
      <c r="AA8" s="138">
        <v>15329</v>
      </c>
      <c r="AB8" s="138">
        <v>16230</v>
      </c>
      <c r="AC8" s="138">
        <v>9018</v>
      </c>
      <c r="AD8" s="138">
        <f t="shared" ref="AD8:AE16" si="4">IFERROR(AB8/AA8*100-100,0)</f>
        <v>5.8777480592341362</v>
      </c>
      <c r="AE8" s="138">
        <f t="shared" si="4"/>
        <v>-44.436229205175607</v>
      </c>
      <c r="AF8" s="138">
        <v>41526</v>
      </c>
      <c r="AG8" s="138">
        <v>38504</v>
      </c>
      <c r="AH8" s="138">
        <v>42909</v>
      </c>
      <c r="AI8" s="138">
        <f t="shared" ref="AI8:AJ16" si="5">IFERROR(AG8/AF8*100-100,0)</f>
        <v>-7.2773683957039026</v>
      </c>
      <c r="AJ8" s="138">
        <f t="shared" si="5"/>
        <v>11.440369831705794</v>
      </c>
      <c r="AK8" s="138">
        <f>B8+G8+L8+Q8+V8+AA8+AF8</f>
        <v>360163</v>
      </c>
      <c r="AL8" s="138">
        <f>C8+H8+M8+R8+W8+AB8+AG8</f>
        <v>370465.6</v>
      </c>
      <c r="AM8" s="138">
        <f t="shared" ref="AM8" si="6">D8+I8+N8+S8+X8+AC8+AH8</f>
        <v>284643</v>
      </c>
      <c r="AN8" s="138">
        <f t="shared" ref="AN8:AO11" si="7">IFERROR(AL8/AK8*100-100,0)</f>
        <v>2.8605381452286878</v>
      </c>
      <c r="AO8" s="138">
        <f>IFERROR(AM8/AL8*100-100,0)</f>
        <v>-23.166145520663719</v>
      </c>
    </row>
    <row r="9" spans="1:41" s="301" customFormat="1" ht="26.25" customHeight="1">
      <c r="A9" s="404" t="s">
        <v>399</v>
      </c>
      <c r="B9" s="138">
        <v>52.154921404835193</v>
      </c>
      <c r="C9" s="138">
        <v>51.78995762135596</v>
      </c>
      <c r="D9" s="138">
        <v>40.514675292782599</v>
      </c>
      <c r="E9" s="138">
        <f>IFERROR(C10/B10*100-100,0)</f>
        <v>13.306451612903231</v>
      </c>
      <c r="F9" s="138">
        <f>IFERROR(D10/C10*100-100,0)</f>
        <v>-9.07473309608541</v>
      </c>
      <c r="G9" s="138">
        <f>G8/G6*100</f>
        <v>35.33249791144528</v>
      </c>
      <c r="H9" s="138">
        <f>H8/H6*100</f>
        <v>33.655236174146914</v>
      </c>
      <c r="I9" s="138">
        <f>I8/I6*100</f>
        <v>35.232945091514146</v>
      </c>
      <c r="J9" s="138">
        <f t="shared" si="1"/>
        <v>-4.7470794210534706</v>
      </c>
      <c r="K9" s="138">
        <f t="shared" si="1"/>
        <v>4.6878557297993098</v>
      </c>
      <c r="L9" s="138">
        <v>50.601159395680327</v>
      </c>
      <c r="M9" s="138">
        <v>51.382987695738954</v>
      </c>
      <c r="N9" s="323">
        <v>51.15</v>
      </c>
      <c r="O9" s="138">
        <f t="shared" si="2"/>
        <v>1.5450798151580756</v>
      </c>
      <c r="P9" s="138">
        <f t="shared" si="2"/>
        <v>-0.45343353157775823</v>
      </c>
      <c r="Q9" s="138">
        <f>Q8/Q6*100</f>
        <v>36.017647058823535</v>
      </c>
      <c r="R9" s="138">
        <f>R8/R6*100</f>
        <v>37.666666666666664</v>
      </c>
      <c r="S9" s="138">
        <f>S8/S6*100</f>
        <v>31.717803030303031</v>
      </c>
      <c r="T9" s="138">
        <f t="shared" si="3"/>
        <v>4.5783657248625218</v>
      </c>
      <c r="U9" s="138">
        <f t="shared" si="3"/>
        <v>-15.793443282381332</v>
      </c>
      <c r="V9" s="138">
        <f>V8/V6*100</f>
        <v>32.21024258760108</v>
      </c>
      <c r="W9" s="138">
        <f>W8/W6*100</f>
        <v>40.240234218336404</v>
      </c>
      <c r="X9" s="138">
        <f>X8/X6*100</f>
        <v>33.905929235599565</v>
      </c>
      <c r="Y9" s="138">
        <f>IFERROR(W9/V9*100-100,0)</f>
        <v>24.929932175755695</v>
      </c>
      <c r="Z9" s="138">
        <f>IFERROR(X9/W9*100-100,0)</f>
        <v>-15.741222947083315</v>
      </c>
      <c r="AA9" s="138">
        <f>AA8/AA6*100</f>
        <v>26.043153244988108</v>
      </c>
      <c r="AB9" s="138">
        <f>AB8/AB6*100</f>
        <v>27.406281661600811</v>
      </c>
      <c r="AC9" s="138">
        <f>AC8/AC6*100</f>
        <v>15.227963525835866</v>
      </c>
      <c r="AD9" s="138">
        <f t="shared" si="4"/>
        <v>5.2341143324302806</v>
      </c>
      <c r="AE9" s="138">
        <f t="shared" si="4"/>
        <v>-44.436229205175607</v>
      </c>
      <c r="AF9" s="138">
        <f>AF8/AF6*100</f>
        <v>45.864811133200796</v>
      </c>
      <c r="AG9" s="138">
        <f>AG8/AG6*100</f>
        <v>39.321895424836597</v>
      </c>
      <c r="AH9" s="138">
        <f>AH8/AH6*100</f>
        <v>43.029482551143197</v>
      </c>
      <c r="AI9" s="138">
        <f t="shared" si="5"/>
        <v>-14.265654968821806</v>
      </c>
      <c r="AJ9" s="138">
        <f t="shared" si="5"/>
        <v>9.42881080947285</v>
      </c>
      <c r="AK9" s="138">
        <f>AK8/AK6*100</f>
        <v>42.802814675196416</v>
      </c>
      <c r="AL9" s="138">
        <f t="shared" ref="AL9:AM9" si="8">AL8/AL6*100</f>
        <v>42.604877532666769</v>
      </c>
      <c r="AM9" s="138">
        <f t="shared" si="8"/>
        <v>36.109743844764239</v>
      </c>
      <c r="AN9" s="138">
        <f t="shared" si="7"/>
        <v>-0.46243954756636185</v>
      </c>
      <c r="AO9" s="138">
        <f>IFERROR(AM9/AL9*100-100,0)</f>
        <v>-15.245047196585574</v>
      </c>
    </row>
    <row r="10" spans="1:41" s="18" customFormat="1" ht="26.25" customHeight="1">
      <c r="A10" s="402" t="s">
        <v>400</v>
      </c>
      <c r="B10" s="142">
        <f>B11+B12</f>
        <v>496</v>
      </c>
      <c r="C10" s="142">
        <f t="shared" ref="C10:D10" si="9">C11+C12</f>
        <v>562</v>
      </c>
      <c r="D10" s="142">
        <f t="shared" si="9"/>
        <v>511</v>
      </c>
      <c r="E10" s="142">
        <f t="shared" ref="E10:F16" si="10">IFERROR(C10/B10*100-100,0)</f>
        <v>13.306451612903231</v>
      </c>
      <c r="F10" s="142">
        <f t="shared" si="10"/>
        <v>-9.07473309608541</v>
      </c>
      <c r="G10" s="142">
        <f>G11+G12</f>
        <v>664</v>
      </c>
      <c r="H10" s="142">
        <f t="shared" ref="H10:I10" si="11">H11+H12</f>
        <v>636</v>
      </c>
      <c r="I10" s="142">
        <f t="shared" si="11"/>
        <v>437</v>
      </c>
      <c r="J10" s="142">
        <f t="shared" si="1"/>
        <v>-4.2168674698795172</v>
      </c>
      <c r="K10" s="142">
        <f t="shared" si="1"/>
        <v>-31.289308176100633</v>
      </c>
      <c r="L10" s="142">
        <v>1901</v>
      </c>
      <c r="M10" s="142">
        <v>7464</v>
      </c>
      <c r="N10" s="131">
        <v>5321</v>
      </c>
      <c r="O10" s="142">
        <f t="shared" si="2"/>
        <v>292.63545502367174</v>
      </c>
      <c r="P10" s="142">
        <f t="shared" si="2"/>
        <v>-28.71114683815648</v>
      </c>
      <c r="Q10" s="142">
        <f>Q11+Q12</f>
        <v>609</v>
      </c>
      <c r="R10" s="142">
        <f t="shared" ref="R10:S10" si="12">R11+R12</f>
        <v>640</v>
      </c>
      <c r="S10" s="142">
        <f t="shared" si="12"/>
        <v>595</v>
      </c>
      <c r="T10" s="142">
        <f t="shared" si="3"/>
        <v>5.0903119868637106</v>
      </c>
      <c r="U10" s="142">
        <f t="shared" si="3"/>
        <v>-7.03125</v>
      </c>
      <c r="V10" s="405">
        <f>V11+V12</f>
        <v>450</v>
      </c>
      <c r="W10" s="405">
        <f t="shared" ref="W10:X10" si="13">W11+W12</f>
        <v>455</v>
      </c>
      <c r="X10" s="405">
        <f t="shared" si="13"/>
        <v>450</v>
      </c>
      <c r="Y10" s="142">
        <f t="shared" ref="Y10:Z16" si="14">IFERROR(W10/V10*100-100,0)</f>
        <v>1.1111111111111143</v>
      </c>
      <c r="Z10" s="142">
        <f t="shared" si="14"/>
        <v>-1.098901098901095</v>
      </c>
      <c r="AA10" s="142">
        <f>AA11+AA12</f>
        <v>175</v>
      </c>
      <c r="AB10" s="142">
        <f t="shared" ref="AB10:AC10" si="15">AB11+AB12</f>
        <v>186</v>
      </c>
      <c r="AC10" s="142">
        <f t="shared" si="15"/>
        <v>177</v>
      </c>
      <c r="AD10" s="142">
        <f t="shared" si="4"/>
        <v>6.2857142857142918</v>
      </c>
      <c r="AE10" s="142">
        <f t="shared" si="4"/>
        <v>-4.8387096774193452</v>
      </c>
      <c r="AF10" s="142">
        <f>AF11+AF12</f>
        <v>196</v>
      </c>
      <c r="AG10" s="142">
        <f t="shared" ref="AG10:AH10" si="16">AG11+AG12</f>
        <v>204</v>
      </c>
      <c r="AH10" s="142">
        <f t="shared" si="16"/>
        <v>258</v>
      </c>
      <c r="AI10" s="142">
        <f t="shared" si="5"/>
        <v>4.0816326530612344</v>
      </c>
      <c r="AJ10" s="142">
        <f t="shared" si="5"/>
        <v>26.470588235294116</v>
      </c>
      <c r="AK10" s="142">
        <f>B10+G10+L10+Q10+V10+AA10+AF10</f>
        <v>4491</v>
      </c>
      <c r="AL10" s="142">
        <f>C10+H10+M10+R10+W10+AB10+AG10</f>
        <v>10147</v>
      </c>
      <c r="AM10" s="142">
        <f t="shared" ref="AM10:AM16" si="17">D10+I10+N10+S10+X10+AC10+AH10</f>
        <v>7749</v>
      </c>
      <c r="AN10" s="142">
        <f t="shared" si="7"/>
        <v>125.9407704297484</v>
      </c>
      <c r="AO10" s="142">
        <f t="shared" si="7"/>
        <v>-23.632600768700101</v>
      </c>
    </row>
    <row r="11" spans="1:41" ht="26.25" customHeight="1">
      <c r="A11" s="402" t="s">
        <v>401</v>
      </c>
      <c r="B11" s="138">
        <v>375</v>
      </c>
      <c r="C11" s="138">
        <v>390</v>
      </c>
      <c r="D11" s="138">
        <v>356</v>
      </c>
      <c r="E11" s="138">
        <f t="shared" si="10"/>
        <v>4</v>
      </c>
      <c r="F11" s="138">
        <f t="shared" si="10"/>
        <v>-8.7179487179487154</v>
      </c>
      <c r="G11" s="138">
        <v>505</v>
      </c>
      <c r="H11" s="138">
        <v>491</v>
      </c>
      <c r="I11" s="138">
        <v>329</v>
      </c>
      <c r="J11" s="138">
        <f t="shared" si="1"/>
        <v>-2.7722772277227818</v>
      </c>
      <c r="K11" s="138">
        <f t="shared" si="1"/>
        <v>-32.993890020366607</v>
      </c>
      <c r="L11" s="138">
        <v>1762</v>
      </c>
      <c r="M11" s="138">
        <v>5863</v>
      </c>
      <c r="N11" s="323">
        <v>4185</v>
      </c>
      <c r="O11" s="138">
        <f t="shared" si="2"/>
        <v>232.74687854710555</v>
      </c>
      <c r="P11" s="138">
        <f t="shared" si="2"/>
        <v>-28.620160327477393</v>
      </c>
      <c r="Q11" s="138">
        <v>427</v>
      </c>
      <c r="R11" s="138">
        <v>451</v>
      </c>
      <c r="S11" s="138">
        <v>416</v>
      </c>
      <c r="T11" s="138">
        <f t="shared" si="3"/>
        <v>5.620608899297423</v>
      </c>
      <c r="U11" s="138">
        <f t="shared" si="3"/>
        <v>-7.7605321507760578</v>
      </c>
      <c r="V11" s="406">
        <v>326</v>
      </c>
      <c r="W11" s="406">
        <v>321</v>
      </c>
      <c r="X11" s="406">
        <v>300</v>
      </c>
      <c r="Y11" s="138">
        <f t="shared" si="14"/>
        <v>-1.5337423312883516</v>
      </c>
      <c r="Z11" s="138">
        <f t="shared" si="14"/>
        <v>-6.5420560747663501</v>
      </c>
      <c r="AA11" s="138">
        <v>125</v>
      </c>
      <c r="AB11" s="138">
        <v>133</v>
      </c>
      <c r="AC11" s="138">
        <v>135</v>
      </c>
      <c r="AD11" s="138">
        <f t="shared" si="4"/>
        <v>6.4000000000000057</v>
      </c>
      <c r="AE11" s="138">
        <f t="shared" si="4"/>
        <v>1.5037593984962569</v>
      </c>
      <c r="AF11" s="138">
        <v>136</v>
      </c>
      <c r="AG11" s="138">
        <v>142</v>
      </c>
      <c r="AH11" s="138">
        <v>189</v>
      </c>
      <c r="AI11" s="138">
        <f t="shared" si="5"/>
        <v>4.4117647058823621</v>
      </c>
      <c r="AJ11" s="138">
        <f t="shared" si="5"/>
        <v>33.098591549295776</v>
      </c>
      <c r="AK11" s="138">
        <f t="shared" ref="AK11:AL16" si="18">B11+G11+L11+Q11+V11+AA11+AF11</f>
        <v>3656</v>
      </c>
      <c r="AL11" s="138">
        <f t="shared" si="18"/>
        <v>7791</v>
      </c>
      <c r="AM11" s="138">
        <f t="shared" si="17"/>
        <v>5910</v>
      </c>
      <c r="AN11" s="138">
        <f t="shared" si="7"/>
        <v>113.10175054704595</v>
      </c>
      <c r="AO11" s="138">
        <f t="shared" si="7"/>
        <v>-24.143242202541387</v>
      </c>
    </row>
    <row r="12" spans="1:41" ht="26.25" customHeight="1">
      <c r="A12" s="402" t="s">
        <v>402</v>
      </c>
      <c r="B12" s="138">
        <v>121</v>
      </c>
      <c r="C12" s="138">
        <v>172</v>
      </c>
      <c r="D12" s="138">
        <v>155</v>
      </c>
      <c r="E12" s="138">
        <f t="shared" si="10"/>
        <v>42.148760330578511</v>
      </c>
      <c r="F12" s="138">
        <f t="shared" si="10"/>
        <v>-9.8837209302325562</v>
      </c>
      <c r="G12" s="138">
        <v>159</v>
      </c>
      <c r="H12" s="138">
        <v>145</v>
      </c>
      <c r="I12" s="138">
        <v>108</v>
      </c>
      <c r="J12" s="138">
        <f t="shared" si="1"/>
        <v>-8.8050314465408803</v>
      </c>
      <c r="K12" s="138">
        <f t="shared" si="1"/>
        <v>-25.517241379310335</v>
      </c>
      <c r="L12" s="138">
        <v>450</v>
      </c>
      <c r="M12" s="138">
        <v>1601</v>
      </c>
      <c r="N12" s="323">
        <v>1112</v>
      </c>
      <c r="O12" s="138">
        <f t="shared" si="2"/>
        <v>255.77777777777777</v>
      </c>
      <c r="P12" s="138">
        <f t="shared" si="2"/>
        <v>-30.543410368519673</v>
      </c>
      <c r="Q12" s="138">
        <v>182</v>
      </c>
      <c r="R12" s="138">
        <v>189</v>
      </c>
      <c r="S12" s="138">
        <v>179</v>
      </c>
      <c r="T12" s="138">
        <f t="shared" si="3"/>
        <v>3.8461538461538538</v>
      </c>
      <c r="U12" s="138">
        <f t="shared" si="3"/>
        <v>-5.2910052910052912</v>
      </c>
      <c r="V12" s="406">
        <v>124</v>
      </c>
      <c r="W12" s="406">
        <v>134</v>
      </c>
      <c r="X12" s="406">
        <v>150</v>
      </c>
      <c r="Y12" s="138">
        <f t="shared" si="14"/>
        <v>8.0645161290322562</v>
      </c>
      <c r="Z12" s="138">
        <f t="shared" si="14"/>
        <v>11.940298507462671</v>
      </c>
      <c r="AA12" s="138">
        <v>50</v>
      </c>
      <c r="AB12" s="138">
        <v>53</v>
      </c>
      <c r="AC12" s="138">
        <v>42</v>
      </c>
      <c r="AD12" s="138">
        <f t="shared" si="4"/>
        <v>6</v>
      </c>
      <c r="AE12" s="138">
        <f t="shared" si="4"/>
        <v>-20.754716981132077</v>
      </c>
      <c r="AF12" s="138">
        <v>60</v>
      </c>
      <c r="AG12" s="138">
        <v>62</v>
      </c>
      <c r="AH12" s="138">
        <v>69</v>
      </c>
      <c r="AI12" s="138">
        <f t="shared" si="5"/>
        <v>3.3333333333333428</v>
      </c>
      <c r="AJ12" s="138">
        <f t="shared" si="5"/>
        <v>11.290322580645153</v>
      </c>
      <c r="AK12" s="138">
        <f t="shared" si="18"/>
        <v>1146</v>
      </c>
      <c r="AL12" s="138">
        <f t="shared" si="18"/>
        <v>2356</v>
      </c>
      <c r="AM12" s="138">
        <f t="shared" si="17"/>
        <v>1815</v>
      </c>
      <c r="AN12" s="138">
        <f>IFERROR(AL12/AK12*100-100,0)</f>
        <v>105.5846422338569</v>
      </c>
      <c r="AO12" s="138">
        <f>IFERROR(AM12/AL12*100-100,0)</f>
        <v>-22.962648556876061</v>
      </c>
    </row>
    <row r="13" spans="1:41" s="18" customFormat="1" ht="26.25" hidden="1" customHeight="1">
      <c r="A13" s="402" t="s">
        <v>403</v>
      </c>
      <c r="B13" s="142">
        <f>B14+B15+B16</f>
        <v>31446</v>
      </c>
      <c r="C13" s="142">
        <f t="shared" ref="C13:D13" si="19">C14+C15+C16</f>
        <v>43697</v>
      </c>
      <c r="D13" s="142">
        <f t="shared" si="19"/>
        <v>39025</v>
      </c>
      <c r="E13" s="142">
        <f t="shared" si="10"/>
        <v>38.958850092221581</v>
      </c>
      <c r="F13" s="142">
        <f t="shared" si="10"/>
        <v>-10.691809506373446</v>
      </c>
      <c r="G13" s="142">
        <f>G14+G15+G16</f>
        <v>13773</v>
      </c>
      <c r="H13" s="142">
        <f t="shared" ref="H13:I13" si="20">H14+H15+H16</f>
        <v>15038</v>
      </c>
      <c r="I13" s="142">
        <f t="shared" si="20"/>
        <v>18412</v>
      </c>
      <c r="J13" s="142">
        <f t="shared" si="1"/>
        <v>9.1846366078559498</v>
      </c>
      <c r="K13" s="142">
        <f t="shared" si="1"/>
        <v>22.436494214656207</v>
      </c>
      <c r="L13" s="142"/>
      <c r="M13" s="142"/>
      <c r="N13" s="407"/>
      <c r="O13" s="142"/>
      <c r="P13" s="142"/>
      <c r="Q13" s="142">
        <f>Q14+Q15+Q16</f>
        <v>60168</v>
      </c>
      <c r="R13" s="142">
        <f t="shared" ref="R13:S13" si="21">R14+R15+R16</f>
        <v>63557</v>
      </c>
      <c r="S13" s="142">
        <f t="shared" si="21"/>
        <v>42458</v>
      </c>
      <c r="T13" s="142">
        <f t="shared" si="3"/>
        <v>5.6325621592873318</v>
      </c>
      <c r="U13" s="142">
        <f t="shared" si="3"/>
        <v>-33.196972796072828</v>
      </c>
      <c r="V13" s="142">
        <f>V14+V15+V16</f>
        <v>20432</v>
      </c>
      <c r="W13" s="142">
        <f t="shared" ref="W13:X13" si="22">W14+W15+W16</f>
        <v>19106</v>
      </c>
      <c r="X13" s="142">
        <f t="shared" si="22"/>
        <v>17109</v>
      </c>
      <c r="Y13" s="142">
        <f t="shared" si="14"/>
        <v>-6.4898198903680537</v>
      </c>
      <c r="Z13" s="142">
        <f t="shared" si="14"/>
        <v>-10.452213964199728</v>
      </c>
      <c r="AA13" s="142">
        <f>AA14+AA15+AA16</f>
        <v>3370</v>
      </c>
      <c r="AB13" s="142">
        <f t="shared" ref="AB13:AC13" si="23">AB14+AB15+AB16</f>
        <v>3537</v>
      </c>
      <c r="AC13" s="142">
        <f t="shared" si="23"/>
        <v>1766</v>
      </c>
      <c r="AD13" s="142">
        <f t="shared" si="4"/>
        <v>4.9554896142433194</v>
      </c>
      <c r="AE13" s="142">
        <f t="shared" si="4"/>
        <v>-50.070681368391291</v>
      </c>
      <c r="AF13" s="142">
        <f>AF14+AF15+AF16</f>
        <v>4841</v>
      </c>
      <c r="AG13" s="142">
        <f t="shared" ref="AG13:AH13" si="24">AG14+AG15+AG16</f>
        <v>3978</v>
      </c>
      <c r="AH13" s="142">
        <f t="shared" si="24"/>
        <v>5930</v>
      </c>
      <c r="AI13" s="142">
        <f t="shared" si="5"/>
        <v>-17.826895269572404</v>
      </c>
      <c r="AJ13" s="142">
        <f t="shared" si="5"/>
        <v>49.069884364002007</v>
      </c>
      <c r="AK13" s="142">
        <f t="shared" si="18"/>
        <v>134030</v>
      </c>
      <c r="AL13" s="142">
        <f t="shared" si="18"/>
        <v>148913</v>
      </c>
      <c r="AM13" s="142">
        <f t="shared" si="17"/>
        <v>124700</v>
      </c>
      <c r="AN13" s="142">
        <f t="shared" ref="AN13:AO16" si="25">IFERROR(AL13/AK13*100-100,0)</f>
        <v>11.104230396179958</v>
      </c>
      <c r="AO13" s="142">
        <f t="shared" si="25"/>
        <v>-16.259829564913744</v>
      </c>
    </row>
    <row r="14" spans="1:41" ht="26.25" hidden="1" customHeight="1">
      <c r="A14" s="402" t="s">
        <v>404</v>
      </c>
      <c r="B14" s="138">
        <v>24215</v>
      </c>
      <c r="C14" s="138">
        <v>37039</v>
      </c>
      <c r="D14" s="138">
        <v>31818</v>
      </c>
      <c r="E14" s="138">
        <f t="shared" si="10"/>
        <v>52.958909766673543</v>
      </c>
      <c r="F14" s="138">
        <f t="shared" si="10"/>
        <v>-14.095952914495541</v>
      </c>
      <c r="G14" s="138">
        <v>11993</v>
      </c>
      <c r="H14" s="138">
        <v>12758</v>
      </c>
      <c r="I14" s="138">
        <v>17151</v>
      </c>
      <c r="J14" s="138">
        <f t="shared" si="1"/>
        <v>6.3787209205369777</v>
      </c>
      <c r="K14" s="138">
        <f t="shared" si="1"/>
        <v>34.433296754977249</v>
      </c>
      <c r="L14" s="138"/>
      <c r="M14" s="138"/>
      <c r="N14" s="408"/>
      <c r="O14" s="138"/>
      <c r="P14" s="138"/>
      <c r="Q14" s="199">
        <v>21775</v>
      </c>
      <c r="R14" s="199">
        <v>19757</v>
      </c>
      <c r="S14" s="199">
        <v>15094</v>
      </c>
      <c r="T14" s="138">
        <f t="shared" si="3"/>
        <v>-9.2675086107921913</v>
      </c>
      <c r="U14" s="138">
        <f t="shared" si="3"/>
        <v>-23.601761401022429</v>
      </c>
      <c r="V14" s="138">
        <v>18937</v>
      </c>
      <c r="W14" s="138">
        <v>17667</v>
      </c>
      <c r="X14" s="138">
        <v>14983</v>
      </c>
      <c r="Y14" s="138">
        <f t="shared" si="14"/>
        <v>-6.706447694988654</v>
      </c>
      <c r="Z14" s="138">
        <f t="shared" si="14"/>
        <v>-15.19216618554367</v>
      </c>
      <c r="AA14" s="138">
        <v>1236</v>
      </c>
      <c r="AB14" s="138">
        <v>1392</v>
      </c>
      <c r="AC14" s="138">
        <v>684</v>
      </c>
      <c r="AD14" s="138">
        <f t="shared" si="4"/>
        <v>12.621359223300971</v>
      </c>
      <c r="AE14" s="138">
        <f t="shared" si="4"/>
        <v>-50.862068965517246</v>
      </c>
      <c r="AF14" s="409">
        <v>3229</v>
      </c>
      <c r="AG14" s="409">
        <v>2642</v>
      </c>
      <c r="AH14" s="409">
        <v>5404</v>
      </c>
      <c r="AI14" s="138">
        <f t="shared" si="5"/>
        <v>-18.179002787240634</v>
      </c>
      <c r="AJ14" s="138">
        <f t="shared" si="5"/>
        <v>104.54201362604087</v>
      </c>
      <c r="AK14" s="138">
        <f t="shared" si="18"/>
        <v>81385</v>
      </c>
      <c r="AL14" s="138">
        <f t="shared" si="18"/>
        <v>91255</v>
      </c>
      <c r="AM14" s="138">
        <f t="shared" si="17"/>
        <v>85134</v>
      </c>
      <c r="AN14" s="138">
        <f t="shared" si="25"/>
        <v>12.127541930331148</v>
      </c>
      <c r="AO14" s="138">
        <f t="shared" si="25"/>
        <v>-6.7075776669771443</v>
      </c>
    </row>
    <row r="15" spans="1:41" ht="26.25" hidden="1" customHeight="1">
      <c r="A15" s="402" t="s">
        <v>405</v>
      </c>
      <c r="B15" s="138">
        <v>1944</v>
      </c>
      <c r="C15" s="138">
        <v>1339</v>
      </c>
      <c r="D15" s="138">
        <v>3671</v>
      </c>
      <c r="E15" s="138">
        <f t="shared" si="10"/>
        <v>-31.121399176954739</v>
      </c>
      <c r="F15" s="138">
        <f t="shared" si="10"/>
        <v>174.15982076176249</v>
      </c>
      <c r="G15" s="138">
        <v>219</v>
      </c>
      <c r="H15" s="138">
        <v>181</v>
      </c>
      <c r="I15" s="138">
        <v>367</v>
      </c>
      <c r="J15" s="138">
        <f t="shared" si="1"/>
        <v>-17.351598173515981</v>
      </c>
      <c r="K15" s="138">
        <f t="shared" si="1"/>
        <v>102.7624309392265</v>
      </c>
      <c r="L15" s="138"/>
      <c r="M15" s="138"/>
      <c r="N15" s="408"/>
      <c r="O15" s="138"/>
      <c r="P15" s="138"/>
      <c r="Q15" s="199">
        <v>7001</v>
      </c>
      <c r="R15" s="199">
        <v>4925</v>
      </c>
      <c r="S15" s="199">
        <v>4345</v>
      </c>
      <c r="T15" s="138">
        <f t="shared" si="3"/>
        <v>-29.652906727610343</v>
      </c>
      <c r="U15" s="138">
        <f t="shared" si="3"/>
        <v>-11.776649746192888</v>
      </c>
      <c r="V15" s="138">
        <v>366</v>
      </c>
      <c r="W15" s="138">
        <v>335</v>
      </c>
      <c r="X15" s="138">
        <v>326</v>
      </c>
      <c r="Y15" s="138">
        <f t="shared" si="14"/>
        <v>-8.4699453551912569</v>
      </c>
      <c r="Z15" s="138">
        <f t="shared" si="14"/>
        <v>-2.6865671641791096</v>
      </c>
      <c r="AA15" s="138">
        <v>1065</v>
      </c>
      <c r="AB15" s="138">
        <v>956</v>
      </c>
      <c r="AC15" s="138">
        <v>279</v>
      </c>
      <c r="AD15" s="138">
        <f t="shared" si="4"/>
        <v>-10.234741784037567</v>
      </c>
      <c r="AE15" s="138">
        <f t="shared" si="4"/>
        <v>-70.81589958158996</v>
      </c>
      <c r="AF15" s="409">
        <v>130</v>
      </c>
      <c r="AG15" s="409">
        <v>153</v>
      </c>
      <c r="AH15" s="409">
        <v>53</v>
      </c>
      <c r="AI15" s="138">
        <f t="shared" si="5"/>
        <v>17.692307692307693</v>
      </c>
      <c r="AJ15" s="138">
        <f t="shared" si="5"/>
        <v>-65.359477124183002</v>
      </c>
      <c r="AK15" s="138">
        <f t="shared" si="18"/>
        <v>10725</v>
      </c>
      <c r="AL15" s="138">
        <f t="shared" si="18"/>
        <v>7889</v>
      </c>
      <c r="AM15" s="138">
        <f t="shared" si="17"/>
        <v>9041</v>
      </c>
      <c r="AN15" s="138">
        <f t="shared" si="25"/>
        <v>-26.442890442890445</v>
      </c>
      <c r="AO15" s="138">
        <f t="shared" si="25"/>
        <v>14.602611230827733</v>
      </c>
    </row>
    <row r="16" spans="1:41" ht="26.25" hidden="1" customHeight="1">
      <c r="A16" s="402" t="s">
        <v>406</v>
      </c>
      <c r="B16" s="138">
        <v>5287</v>
      </c>
      <c r="C16" s="138">
        <v>5319</v>
      </c>
      <c r="D16" s="138">
        <v>3536</v>
      </c>
      <c r="E16" s="138">
        <f t="shared" si="10"/>
        <v>0.60525818044258983</v>
      </c>
      <c r="F16" s="138">
        <f t="shared" si="10"/>
        <v>-33.521338597480735</v>
      </c>
      <c r="G16" s="138">
        <v>1561</v>
      </c>
      <c r="H16" s="138">
        <v>2099</v>
      </c>
      <c r="I16" s="138">
        <v>894</v>
      </c>
      <c r="J16" s="138">
        <f t="shared" si="1"/>
        <v>34.465086483023697</v>
      </c>
      <c r="K16" s="138">
        <f t="shared" si="1"/>
        <v>-57.408289661743687</v>
      </c>
      <c r="L16" s="138"/>
      <c r="M16" s="138"/>
      <c r="N16" s="408"/>
      <c r="O16" s="138"/>
      <c r="P16" s="138"/>
      <c r="Q16" s="199">
        <v>31392</v>
      </c>
      <c r="R16" s="199">
        <v>38875</v>
      </c>
      <c r="S16" s="199">
        <v>23019</v>
      </c>
      <c r="T16" s="138">
        <f t="shared" si="3"/>
        <v>23.837283384301728</v>
      </c>
      <c r="U16" s="138">
        <f t="shared" si="3"/>
        <v>-40.787138263665589</v>
      </c>
      <c r="V16" s="138">
        <v>1129</v>
      </c>
      <c r="W16" s="138">
        <v>1104</v>
      </c>
      <c r="X16" s="138">
        <v>1800</v>
      </c>
      <c r="Y16" s="138">
        <f t="shared" si="14"/>
        <v>-2.2143489813994677</v>
      </c>
      <c r="Z16" s="138">
        <f t="shared" si="14"/>
        <v>63.043478260869563</v>
      </c>
      <c r="AA16" s="138">
        <v>1069</v>
      </c>
      <c r="AB16" s="138">
        <v>1189</v>
      </c>
      <c r="AC16" s="138">
        <v>803</v>
      </c>
      <c r="AD16" s="138">
        <f t="shared" si="4"/>
        <v>11.225444340505135</v>
      </c>
      <c r="AE16" s="138">
        <f t="shared" si="4"/>
        <v>-32.464255677039532</v>
      </c>
      <c r="AF16" s="409">
        <v>1482</v>
      </c>
      <c r="AG16" s="409">
        <v>1183</v>
      </c>
      <c r="AH16" s="409">
        <v>473</v>
      </c>
      <c r="AI16" s="138">
        <f t="shared" si="5"/>
        <v>-20.175438596491219</v>
      </c>
      <c r="AJ16" s="138">
        <f t="shared" si="5"/>
        <v>-60.016906170752328</v>
      </c>
      <c r="AK16" s="138">
        <f t="shared" si="18"/>
        <v>41920</v>
      </c>
      <c r="AL16" s="138">
        <f t="shared" si="18"/>
        <v>49769</v>
      </c>
      <c r="AM16" s="138">
        <f t="shared" si="17"/>
        <v>30525</v>
      </c>
      <c r="AN16" s="138">
        <f t="shared" si="25"/>
        <v>18.723759541984734</v>
      </c>
      <c r="AO16" s="138">
        <f t="shared" si="25"/>
        <v>-38.666639876228167</v>
      </c>
    </row>
    <row r="17" spans="1:41" ht="26.25" hidden="1" customHeight="1">
      <c r="A17" s="402" t="s">
        <v>407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</row>
    <row r="18" spans="1:41" ht="26.25" hidden="1" customHeight="1">
      <c r="A18" s="402" t="s">
        <v>408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</row>
    <row r="19" spans="1:41" ht="26.25" hidden="1" customHeight="1">
      <c r="A19" s="402" t="s">
        <v>409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</row>
    <row r="20" spans="1:41" ht="33" hidden="1" customHeight="1">
      <c r="A20" s="402" t="s">
        <v>410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</row>
    <row r="21" spans="1:41" ht="26.25" hidden="1" customHeight="1">
      <c r="A21" s="402" t="s">
        <v>408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</row>
    <row r="22" spans="1:41" ht="26.25" hidden="1" customHeight="1">
      <c r="A22" s="402" t="s">
        <v>409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</row>
    <row r="23" spans="1:41" ht="30" customHeight="1">
      <c r="A23" s="632" t="s">
        <v>486</v>
      </c>
      <c r="B23" s="632"/>
      <c r="C23" s="632"/>
    </row>
    <row r="25" spans="1:41" ht="15.75">
      <c r="G25" s="508"/>
    </row>
    <row r="31" spans="1:41" ht="24.75" customHeight="1"/>
    <row r="32" spans="1:41" ht="16.5" customHeight="1"/>
    <row r="34" ht="18" customHeight="1"/>
  </sheetData>
  <mergeCells count="29">
    <mergeCell ref="A1:P1"/>
    <mergeCell ref="A2:P2"/>
    <mergeCell ref="A3:A5"/>
    <mergeCell ref="B3:F3"/>
    <mergeCell ref="G3:K3"/>
    <mergeCell ref="L3:P3"/>
    <mergeCell ref="P4:P5"/>
    <mergeCell ref="AD4:AD5"/>
    <mergeCell ref="AE4:AE5"/>
    <mergeCell ref="Q3:U3"/>
    <mergeCell ref="V3:Z3"/>
    <mergeCell ref="AA3:AE3"/>
    <mergeCell ref="A23:C23"/>
    <mergeCell ref="T4:T5"/>
    <mergeCell ref="U4:U5"/>
    <mergeCell ref="Y4:Y5"/>
    <mergeCell ref="Z4:Z5"/>
    <mergeCell ref="E4:E5"/>
    <mergeCell ref="F4:F5"/>
    <mergeCell ref="J4:J5"/>
    <mergeCell ref="K4:K5"/>
    <mergeCell ref="O4:O5"/>
    <mergeCell ref="AG2:AK2"/>
    <mergeCell ref="AI4:AI5"/>
    <mergeCell ref="AJ4:AJ5"/>
    <mergeCell ref="AN4:AN5"/>
    <mergeCell ref="AO4:AO5"/>
    <mergeCell ref="AF3:AJ3"/>
    <mergeCell ref="AK3:AO3"/>
  </mergeCells>
  <hyperlinks>
    <hyperlink ref="D5" r:id="rId1" display="cf=j=@)^^÷^&amp;                        -;fpg–kf}if_ " xr:uid="{00000000-0004-0000-1300-000000000000}"/>
    <hyperlink ref="N5" r:id="rId2" display="cf=j=@)^^÷^&amp;                        -;fpg–kf}if_ " xr:uid="{00000000-0004-0000-1300-000001000000}"/>
    <hyperlink ref="S5" r:id="rId3" display="cf=j=@)^^÷^&amp;                        -;fpg–kf}if_ " xr:uid="{00000000-0004-0000-1300-000002000000}"/>
    <hyperlink ref="X5" r:id="rId4" display="cf=j=@)^^÷^&amp;                        -;fpg–kf}if_ " xr:uid="{00000000-0004-0000-1300-000003000000}"/>
    <hyperlink ref="AC5" r:id="rId5" display="cf=j=@)^^÷^&amp;                        -;fpg–kf}if_ " xr:uid="{00000000-0004-0000-1300-000004000000}"/>
    <hyperlink ref="AH5" r:id="rId6" display="cf=j=@)^^÷^&amp;                        -;fpg–kf}if_ " xr:uid="{00000000-0004-0000-1300-000005000000}"/>
    <hyperlink ref="AM5" r:id="rId7" display="cf=j=@)^^÷^&amp;                        -;fpg–kf}if_ " xr:uid="{00000000-0004-0000-1300-000006000000}"/>
    <hyperlink ref="C5" r:id="rId8" display="cf=j=@)^^÷^&amp;                        -;fpg–kf}if_ " xr:uid="{00000000-0004-0000-1300-000007000000}"/>
    <hyperlink ref="B5" r:id="rId9" display="cf=j=@)^^÷^&amp;                        -;fpg–kf}if_ " xr:uid="{00000000-0004-0000-1300-000008000000}"/>
    <hyperlink ref="H5" r:id="rId10" display="cf=j=@)^^÷^&amp;                        -;fpg–kf}if_ " xr:uid="{00000000-0004-0000-1300-000009000000}"/>
    <hyperlink ref="G5" r:id="rId11" display="cf=j=@)^^÷^&amp;                        -;fpg–kf}if_ " xr:uid="{00000000-0004-0000-1300-00000A000000}"/>
    <hyperlink ref="R5" r:id="rId12" display="cf=j=@)^^÷^&amp;                        -;fpg–kf}if_ " xr:uid="{00000000-0004-0000-1300-00000B000000}"/>
    <hyperlink ref="Q5" r:id="rId13" display="cf=j=@)^^÷^&amp;                        -;fpg–kf}if_ " xr:uid="{00000000-0004-0000-1300-00000C000000}"/>
    <hyperlink ref="W5" r:id="rId14" display="cf=j=@)^^÷^&amp;                        -;fpg–kf}if_ " xr:uid="{00000000-0004-0000-1300-00000D000000}"/>
    <hyperlink ref="V5" r:id="rId15" display="cf=j=@)^^÷^&amp;                        -;fpg–kf}if_ " xr:uid="{00000000-0004-0000-1300-00000E000000}"/>
    <hyperlink ref="AB5" r:id="rId16" display="cf=j=@)^^÷^&amp;                        -;fpg–kf}if_ " xr:uid="{00000000-0004-0000-1300-00000F000000}"/>
    <hyperlink ref="AA5" r:id="rId17" display="cf=j=@)^^÷^&amp;                        -;fpg–kf}if_ " xr:uid="{00000000-0004-0000-1300-000010000000}"/>
    <hyperlink ref="AG5" r:id="rId18" display="cf=j=@)^^÷^&amp;                        -;fpg–kf}if_ " xr:uid="{00000000-0004-0000-1300-000011000000}"/>
    <hyperlink ref="AF5" r:id="rId19" display="cf=j=@)^^÷^&amp;                        -;fpg–kf}if_ " xr:uid="{00000000-0004-0000-1300-000012000000}"/>
    <hyperlink ref="AL5" r:id="rId20" display="cf=j=@)^^÷^&amp;                        -;fpg–kf}if_ " xr:uid="{00000000-0004-0000-1300-000013000000}"/>
    <hyperlink ref="AK5" r:id="rId21" display="cf=j=@)^^÷^&amp;                        -;fpg–kf}if_ " xr:uid="{00000000-0004-0000-1300-000014000000}"/>
    <hyperlink ref="M5" r:id="rId22" display="cf=j=@)^^÷^&amp;                        -;fpg–kf}if_ " xr:uid="{00000000-0004-0000-1300-000015000000}"/>
    <hyperlink ref="L5" r:id="rId23" display="cf=j=@)^^÷^&amp;                        -;fpg–kf}if_ " xr:uid="{00000000-0004-0000-1300-000016000000}"/>
    <hyperlink ref="I5" r:id="rId24" display="cf=j=@)^^÷^&amp;                        -;fpg–kf}if_ " xr:uid="{00000000-0004-0000-1300-000017000000}"/>
  </hyperlinks>
  <pageMargins left="0.46" right="0.41" top="0.75" bottom="0.75" header="0.3" footer="0.3"/>
  <pageSetup scale="55" fitToWidth="3" fitToHeight="0" orientation="landscape" r:id="rId25"/>
  <colBreaks count="2" manualBreakCount="2">
    <brk id="16" max="20" man="1"/>
    <brk id="26" max="20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/>
  </sheetPr>
  <dimension ref="A1:F9"/>
  <sheetViews>
    <sheetView view="pageBreakPreview" zoomScaleSheetLayoutView="100" workbookViewId="0">
      <selection activeCell="I5" sqref="I5"/>
    </sheetView>
  </sheetViews>
  <sheetFormatPr defaultColWidth="13.7109375" defaultRowHeight="15"/>
  <cols>
    <col min="1" max="1" width="23.7109375" bestFit="1" customWidth="1"/>
    <col min="5" max="5" width="11.28515625" customWidth="1"/>
  </cols>
  <sheetData>
    <row r="1" spans="1:6" ht="18">
      <c r="A1" s="538" t="s">
        <v>412</v>
      </c>
      <c r="B1" s="538"/>
      <c r="C1" s="538"/>
      <c r="D1" s="538"/>
      <c r="E1" s="538"/>
      <c r="F1" s="538"/>
    </row>
    <row r="2" spans="1:6" ht="18">
      <c r="A2" s="538" t="s">
        <v>99</v>
      </c>
      <c r="B2" s="538"/>
      <c r="C2" s="538"/>
      <c r="D2" s="538"/>
      <c r="E2" s="538"/>
      <c r="F2" s="538"/>
    </row>
    <row r="3" spans="1:6" ht="15.75">
      <c r="A3" s="634" t="s">
        <v>78</v>
      </c>
      <c r="B3" s="546" t="s">
        <v>3</v>
      </c>
      <c r="C3" s="546"/>
      <c r="D3" s="546"/>
      <c r="E3" s="546"/>
      <c r="F3" s="546"/>
    </row>
    <row r="4" spans="1:6">
      <c r="A4" s="634"/>
      <c r="B4" s="3" t="s">
        <v>4</v>
      </c>
      <c r="C4" s="3" t="s">
        <v>5</v>
      </c>
      <c r="D4" s="3" t="s">
        <v>6</v>
      </c>
      <c r="E4" s="547" t="s">
        <v>7</v>
      </c>
      <c r="F4" s="547" t="s">
        <v>8</v>
      </c>
    </row>
    <row r="5" spans="1:6" ht="30">
      <c r="A5" s="634"/>
      <c r="B5" s="380" t="s">
        <v>359</v>
      </c>
      <c r="C5" s="380" t="s">
        <v>360</v>
      </c>
      <c r="D5" s="380" t="s">
        <v>361</v>
      </c>
      <c r="E5" s="547"/>
      <c r="F5" s="547"/>
    </row>
    <row r="6" spans="1:6" ht="15.75">
      <c r="A6" s="294" t="s">
        <v>413</v>
      </c>
      <c r="B6" s="381">
        <f>'Table 11b'!Q13</f>
        <v>237905</v>
      </c>
      <c r="C6" s="381">
        <f>'Table 11b'!R13</f>
        <v>229610</v>
      </c>
      <c r="D6" s="381">
        <f>'Table 11b'!S13</f>
        <v>205688</v>
      </c>
      <c r="E6" s="141">
        <f t="shared" ref="E6:F8" si="0">IFERROR(C6/B6*100-100,0)</f>
        <v>-3.4866858620037391</v>
      </c>
      <c r="F6" s="141">
        <f t="shared" si="0"/>
        <v>-10.418535778058441</v>
      </c>
    </row>
    <row r="7" spans="1:6" ht="15.75">
      <c r="A7" s="294" t="s">
        <v>414</v>
      </c>
      <c r="B7" s="381">
        <f>'Table 11b'!Q14</f>
        <v>15065</v>
      </c>
      <c r="C7" s="381">
        <f>'Table 11b'!R14</f>
        <v>15921</v>
      </c>
      <c r="D7" s="381">
        <f>'Table 11b'!S14</f>
        <v>14732.130000000001</v>
      </c>
      <c r="E7" s="141">
        <f t="shared" si="0"/>
        <v>5.6820444739462204</v>
      </c>
      <c r="F7" s="141">
        <f t="shared" si="0"/>
        <v>-7.4673073299415762</v>
      </c>
    </row>
    <row r="8" spans="1:6" ht="30">
      <c r="A8" s="410" t="s">
        <v>415</v>
      </c>
      <c r="B8" s="381">
        <f>'Table 11b'!Q15</f>
        <v>10105.167842999999</v>
      </c>
      <c r="C8" s="381">
        <f>'Table 11b'!R15</f>
        <v>11269.483237999999</v>
      </c>
      <c r="D8" s="381">
        <f>'Table 11b'!S15</f>
        <v>18994.523346000002</v>
      </c>
      <c r="E8" s="141">
        <f t="shared" si="0"/>
        <v>11.521979774007789</v>
      </c>
      <c r="F8" s="141">
        <f t="shared" si="0"/>
        <v>68.548308248524194</v>
      </c>
    </row>
    <row r="9" spans="1:6">
      <c r="A9" s="4" t="s">
        <v>416</v>
      </c>
    </row>
  </sheetData>
  <mergeCells count="6">
    <mergeCell ref="A1:F1"/>
    <mergeCell ref="A2:F2"/>
    <mergeCell ref="A3:A5"/>
    <mergeCell ref="B3:F3"/>
    <mergeCell ref="E4:E5"/>
    <mergeCell ref="F4:F5"/>
  </mergeCells>
  <hyperlinks>
    <hyperlink ref="D5" r:id="rId1" display="cf=j=@)^^÷^&amp;                        -;fpg–kf}if_ " xr:uid="{00000000-0004-0000-1400-000000000000}"/>
    <hyperlink ref="C5" r:id="rId2" display="cf=j=@)^^÷^&amp;                        -;fpg–kf}if_ " xr:uid="{00000000-0004-0000-1400-000001000000}"/>
  </hyperlinks>
  <pageMargins left="0.7" right="0.43" top="0.75" bottom="0.75" header="0.3" footer="0.3"/>
  <pageSetup paperSize="9" orientation="landscape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0"/>
  </sheetPr>
  <dimension ref="A1:U22"/>
  <sheetViews>
    <sheetView view="pageBreakPreview" zoomScale="90" zoomScaleNormal="90" zoomScaleSheetLayoutView="90" workbookViewId="0">
      <pane xSplit="1" topLeftCell="B1" activePane="topRight" state="frozen"/>
      <selection activeCell="I5" sqref="I5"/>
      <selection pane="topRight" activeCell="F25" sqref="F25"/>
    </sheetView>
  </sheetViews>
  <sheetFormatPr defaultColWidth="13.7109375" defaultRowHeight="15"/>
  <cols>
    <col min="1" max="1" width="23.7109375" bestFit="1" customWidth="1"/>
    <col min="5" max="5" width="15" customWidth="1"/>
    <col min="6" max="6" width="16.28515625" customWidth="1"/>
    <col min="10" max="10" width="9" customWidth="1"/>
    <col min="11" max="11" width="9.7109375" customWidth="1"/>
    <col min="15" max="15" width="9.5703125" customWidth="1"/>
    <col min="16" max="16" width="9.28515625" customWidth="1"/>
    <col min="20" max="20" width="9.140625" customWidth="1"/>
    <col min="21" max="21" width="15.7109375" customWidth="1"/>
  </cols>
  <sheetData>
    <row r="1" spans="1:21" ht="18">
      <c r="A1" s="538" t="s">
        <v>417</v>
      </c>
      <c r="B1" s="538"/>
      <c r="C1" s="538"/>
      <c r="D1" s="538"/>
      <c r="E1" s="538"/>
      <c r="F1" s="538"/>
      <c r="G1" s="538"/>
      <c r="H1" s="538"/>
      <c r="I1" s="538"/>
      <c r="J1" s="538"/>
      <c r="K1" s="538"/>
      <c r="L1" s="411"/>
      <c r="M1" s="411"/>
      <c r="N1" s="411"/>
      <c r="O1" s="411"/>
      <c r="P1" s="411"/>
      <c r="Q1" s="411"/>
      <c r="R1" s="411"/>
      <c r="S1" s="411"/>
      <c r="T1" s="411"/>
      <c r="U1" s="411"/>
    </row>
    <row r="2" spans="1:21" ht="18">
      <c r="A2" s="633" t="s">
        <v>135</v>
      </c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411"/>
      <c r="M2" s="411"/>
      <c r="N2" s="411"/>
      <c r="O2" s="411"/>
      <c r="P2" s="411"/>
      <c r="Q2" s="411"/>
      <c r="R2" s="411"/>
      <c r="S2" s="411"/>
      <c r="T2" s="411"/>
      <c r="U2" s="411"/>
    </row>
    <row r="3" spans="1:21" ht="15.75">
      <c r="A3" s="634" t="s">
        <v>78</v>
      </c>
      <c r="B3" s="585" t="s">
        <v>211</v>
      </c>
      <c r="C3" s="585"/>
      <c r="D3" s="585"/>
      <c r="E3" s="585"/>
      <c r="F3" s="585"/>
      <c r="G3" s="585" t="s">
        <v>194</v>
      </c>
      <c r="H3" s="585"/>
      <c r="I3" s="585"/>
      <c r="J3" s="585"/>
      <c r="K3" s="585"/>
      <c r="L3" s="585" t="s">
        <v>117</v>
      </c>
      <c r="M3" s="585"/>
      <c r="N3" s="585"/>
      <c r="O3" s="585"/>
      <c r="P3" s="585"/>
      <c r="Q3" s="585" t="s">
        <v>118</v>
      </c>
      <c r="R3" s="585"/>
      <c r="S3" s="585"/>
      <c r="T3" s="585"/>
      <c r="U3" s="585"/>
    </row>
    <row r="4" spans="1:21" ht="15" customHeight="1">
      <c r="A4" s="634"/>
      <c r="B4" s="3" t="s">
        <v>4</v>
      </c>
      <c r="C4" s="3" t="s">
        <v>5</v>
      </c>
      <c r="D4" s="3" t="s">
        <v>6</v>
      </c>
      <c r="E4" s="547" t="s">
        <v>7</v>
      </c>
      <c r="F4" s="547" t="s">
        <v>8</v>
      </c>
      <c r="G4" s="3" t="s">
        <v>4</v>
      </c>
      <c r="H4" s="3" t="s">
        <v>5</v>
      </c>
      <c r="I4" s="3" t="s">
        <v>6</v>
      </c>
      <c r="J4" s="547" t="s">
        <v>7</v>
      </c>
      <c r="K4" s="547" t="s">
        <v>8</v>
      </c>
      <c r="L4" s="3" t="s">
        <v>4</v>
      </c>
      <c r="M4" s="3" t="s">
        <v>5</v>
      </c>
      <c r="N4" s="3" t="s">
        <v>6</v>
      </c>
      <c r="O4" s="547" t="s">
        <v>7</v>
      </c>
      <c r="P4" s="547" t="s">
        <v>8</v>
      </c>
      <c r="Q4" s="3" t="s">
        <v>4</v>
      </c>
      <c r="R4" s="3" t="s">
        <v>5</v>
      </c>
      <c r="S4" s="3" t="s">
        <v>6</v>
      </c>
      <c r="T4" s="547" t="s">
        <v>7</v>
      </c>
      <c r="U4" s="547" t="s">
        <v>8</v>
      </c>
    </row>
    <row r="5" spans="1:21" ht="30">
      <c r="A5" s="634"/>
      <c r="B5" s="380" t="s">
        <v>359</v>
      </c>
      <c r="C5" s="380" t="s">
        <v>360</v>
      </c>
      <c r="D5" s="380" t="s">
        <v>361</v>
      </c>
      <c r="E5" s="547"/>
      <c r="F5" s="547"/>
      <c r="G5" s="380" t="s">
        <v>359</v>
      </c>
      <c r="H5" s="380" t="s">
        <v>360</v>
      </c>
      <c r="I5" s="380" t="s">
        <v>361</v>
      </c>
      <c r="J5" s="547"/>
      <c r="K5" s="547"/>
      <c r="L5" s="380" t="s">
        <v>359</v>
      </c>
      <c r="M5" s="380" t="s">
        <v>360</v>
      </c>
      <c r="N5" s="380" t="s">
        <v>361</v>
      </c>
      <c r="O5" s="547"/>
      <c r="P5" s="547"/>
      <c r="Q5" s="380" t="s">
        <v>359</v>
      </c>
      <c r="R5" s="380" t="s">
        <v>360</v>
      </c>
      <c r="S5" s="380" t="s">
        <v>361</v>
      </c>
      <c r="T5" s="547"/>
      <c r="U5" s="547"/>
    </row>
    <row r="6" spans="1:21" ht="15.75">
      <c r="A6" s="294" t="s">
        <v>413</v>
      </c>
      <c r="B6" s="412">
        <v>48679</v>
      </c>
      <c r="C6" s="381">
        <v>44653</v>
      </c>
      <c r="D6" s="381">
        <v>40865</v>
      </c>
      <c r="E6" s="138">
        <f t="shared" ref="E6:F8" si="0">IFERROR(C6/B6*100-100,0)</f>
        <v>-8.2705067893753039</v>
      </c>
      <c r="F6" s="138">
        <f t="shared" si="0"/>
        <v>-8.4831926186370481</v>
      </c>
      <c r="G6" s="412">
        <v>61442</v>
      </c>
      <c r="H6" s="412">
        <v>60783</v>
      </c>
      <c r="I6" s="412">
        <v>48910</v>
      </c>
      <c r="J6" s="138">
        <f>IFERROR(H6/G6*100-100,0)</f>
        <v>-1.0725562318935005</v>
      </c>
      <c r="K6" s="138">
        <f t="shared" ref="J6:K8" si="1">IFERROR(I6/H6*100-100,0)</f>
        <v>-19.533422173963118</v>
      </c>
      <c r="L6" s="412">
        <v>46141</v>
      </c>
      <c r="M6" s="412">
        <v>43014</v>
      </c>
      <c r="N6" s="412">
        <v>39733</v>
      </c>
      <c r="O6" s="138">
        <f t="shared" ref="O6:P8" si="2">IFERROR(M6/L6*100-100,0)</f>
        <v>-6.7770529464034155</v>
      </c>
      <c r="P6" s="138">
        <f t="shared" si="2"/>
        <v>-7.6277491049425663</v>
      </c>
      <c r="Q6" s="412">
        <v>15585</v>
      </c>
      <c r="R6" s="381">
        <v>13264</v>
      </c>
      <c r="S6" s="381">
        <v>12613</v>
      </c>
      <c r="T6" s="138">
        <f t="shared" ref="T6:U8" si="3">IFERROR(R6/Q6*100-100,0)</f>
        <v>-14.892524863650948</v>
      </c>
      <c r="U6" s="138">
        <f t="shared" si="3"/>
        <v>-4.9080217129071144</v>
      </c>
    </row>
    <row r="7" spans="1:21" ht="15.75">
      <c r="A7" s="294" t="s">
        <v>414</v>
      </c>
      <c r="B7" s="381">
        <v>2531</v>
      </c>
      <c r="C7" s="381">
        <v>2298</v>
      </c>
      <c r="D7" s="381">
        <v>2879</v>
      </c>
      <c r="E7" s="138">
        <f t="shared" si="0"/>
        <v>-9.2058474911102337</v>
      </c>
      <c r="F7" s="138">
        <f t="shared" si="0"/>
        <v>25.282854656222796</v>
      </c>
      <c r="G7" s="412">
        <v>1928</v>
      </c>
      <c r="H7" s="412">
        <v>1854</v>
      </c>
      <c r="I7" s="412">
        <v>1138.1300000000001</v>
      </c>
      <c r="J7" s="138">
        <f t="shared" si="1"/>
        <v>-3.8381742738589253</v>
      </c>
      <c r="K7" s="138">
        <f t="shared" si="1"/>
        <v>-38.612189859762665</v>
      </c>
      <c r="L7" s="412">
        <v>5845</v>
      </c>
      <c r="M7" s="412">
        <v>6529</v>
      </c>
      <c r="N7" s="412">
        <v>5417</v>
      </c>
      <c r="O7" s="138">
        <f t="shared" si="2"/>
        <v>11.702309666381524</v>
      </c>
      <c r="P7" s="138">
        <f t="shared" si="2"/>
        <v>-17.031704702098324</v>
      </c>
      <c r="Q7" s="381">
        <v>716</v>
      </c>
      <c r="R7" s="381">
        <v>1164</v>
      </c>
      <c r="S7" s="381">
        <v>1180</v>
      </c>
      <c r="T7" s="138">
        <f t="shared" si="3"/>
        <v>62.569832402234624</v>
      </c>
      <c r="U7" s="138">
        <f t="shared" si="3"/>
        <v>1.3745704467353903</v>
      </c>
    </row>
    <row r="8" spans="1:21" ht="30">
      <c r="A8" s="413" t="s">
        <v>415</v>
      </c>
      <c r="B8" s="381">
        <v>1168.8999999999999</v>
      </c>
      <c r="C8" s="381">
        <v>1287.0999999999999</v>
      </c>
      <c r="D8" s="381">
        <v>1972.8700000000001</v>
      </c>
      <c r="E8" s="138">
        <f t="shared" si="0"/>
        <v>10.112071178030632</v>
      </c>
      <c r="F8" s="138">
        <f t="shared" si="0"/>
        <v>53.280242405407506</v>
      </c>
      <c r="G8" s="412">
        <v>1105.46</v>
      </c>
      <c r="H8" s="412">
        <v>1195.22</v>
      </c>
      <c r="I8" s="414">
        <v>2021.87</v>
      </c>
      <c r="J8" s="138">
        <f t="shared" si="1"/>
        <v>8.1196967778119529</v>
      </c>
      <c r="K8" s="138">
        <f t="shared" si="1"/>
        <v>69.162999280467176</v>
      </c>
      <c r="L8" s="412">
        <v>5533.3100000000013</v>
      </c>
      <c r="M8" s="412">
        <v>6017.947838</v>
      </c>
      <c r="N8" s="412">
        <v>10773.511332000002</v>
      </c>
      <c r="O8" s="138">
        <f t="shared" si="2"/>
        <v>8.7585520782316451</v>
      </c>
      <c r="P8" s="138">
        <f t="shared" si="2"/>
        <v>79.023009537757332</v>
      </c>
      <c r="Q8" s="381">
        <v>787.45</v>
      </c>
      <c r="R8" s="381">
        <v>820.13</v>
      </c>
      <c r="S8" s="415">
        <v>1282.2166780000002</v>
      </c>
      <c r="T8" s="138">
        <f t="shared" si="3"/>
        <v>4.1501047685567301</v>
      </c>
      <c r="U8" s="138">
        <f t="shared" si="3"/>
        <v>56.343101459524746</v>
      </c>
    </row>
    <row r="9" spans="1:2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</row>
    <row r="10" spans="1:21" ht="15.75">
      <c r="A10" s="635" t="s">
        <v>78</v>
      </c>
      <c r="B10" s="585" t="s">
        <v>107</v>
      </c>
      <c r="C10" s="585"/>
      <c r="D10" s="585"/>
      <c r="E10" s="585"/>
      <c r="F10" s="585"/>
      <c r="G10" s="585" t="s">
        <v>119</v>
      </c>
      <c r="H10" s="585"/>
      <c r="I10" s="585"/>
      <c r="J10" s="585"/>
      <c r="K10" s="585"/>
      <c r="L10" s="585" t="s">
        <v>120</v>
      </c>
      <c r="M10" s="585"/>
      <c r="N10" s="585"/>
      <c r="O10" s="585"/>
      <c r="P10" s="585"/>
      <c r="Q10" s="585" t="s">
        <v>34</v>
      </c>
      <c r="R10" s="585"/>
      <c r="S10" s="585"/>
      <c r="T10" s="585"/>
      <c r="U10" s="585"/>
    </row>
    <row r="11" spans="1:21" ht="15" customHeight="1">
      <c r="A11" s="634"/>
      <c r="B11" s="3" t="s">
        <v>4</v>
      </c>
      <c r="C11" s="3" t="s">
        <v>5</v>
      </c>
      <c r="D11" s="3" t="s">
        <v>6</v>
      </c>
      <c r="E11" s="547" t="s">
        <v>7</v>
      </c>
      <c r="F11" s="547" t="s">
        <v>8</v>
      </c>
      <c r="G11" s="3" t="s">
        <v>4</v>
      </c>
      <c r="H11" s="3" t="s">
        <v>5</v>
      </c>
      <c r="I11" s="3" t="s">
        <v>6</v>
      </c>
      <c r="J11" s="547" t="s">
        <v>7</v>
      </c>
      <c r="K11" s="547" t="s">
        <v>8</v>
      </c>
      <c r="L11" s="3" t="s">
        <v>4</v>
      </c>
      <c r="M11" s="3" t="s">
        <v>5</v>
      </c>
      <c r="N11" s="3" t="s">
        <v>6</v>
      </c>
      <c r="O11" s="547" t="s">
        <v>7</v>
      </c>
      <c r="P11" s="547" t="s">
        <v>8</v>
      </c>
      <c r="Q11" s="3" t="s">
        <v>4</v>
      </c>
      <c r="R11" s="3" t="s">
        <v>5</v>
      </c>
      <c r="S11" s="3" t="s">
        <v>6</v>
      </c>
      <c r="T11" s="547" t="s">
        <v>7</v>
      </c>
      <c r="U11" s="547" t="s">
        <v>8</v>
      </c>
    </row>
    <row r="12" spans="1:21" ht="30">
      <c r="A12" s="634"/>
      <c r="B12" s="380" t="s">
        <v>359</v>
      </c>
      <c r="C12" s="380" t="s">
        <v>360</v>
      </c>
      <c r="D12" s="380" t="s">
        <v>361</v>
      </c>
      <c r="E12" s="547"/>
      <c r="F12" s="547"/>
      <c r="G12" s="380" t="s">
        <v>359</v>
      </c>
      <c r="H12" s="380" t="s">
        <v>360</v>
      </c>
      <c r="I12" s="380" t="s">
        <v>361</v>
      </c>
      <c r="J12" s="547"/>
      <c r="K12" s="547"/>
      <c r="L12" s="380" t="s">
        <v>359</v>
      </c>
      <c r="M12" s="380" t="s">
        <v>360</v>
      </c>
      <c r="N12" s="380" t="s">
        <v>361</v>
      </c>
      <c r="O12" s="547"/>
      <c r="P12" s="547"/>
      <c r="Q12" s="380" t="s">
        <v>359</v>
      </c>
      <c r="R12" s="380" t="s">
        <v>360</v>
      </c>
      <c r="S12" s="380" t="s">
        <v>361</v>
      </c>
      <c r="T12" s="547"/>
      <c r="U12" s="547"/>
    </row>
    <row r="13" spans="1:21" ht="15.75">
      <c r="A13" s="294" t="s">
        <v>413</v>
      </c>
      <c r="B13" s="412">
        <v>45932</v>
      </c>
      <c r="C13" s="381">
        <v>47685</v>
      </c>
      <c r="D13" s="381">
        <v>43120</v>
      </c>
      <c r="E13" s="138">
        <f t="shared" ref="E13:F15" si="4">IFERROR(C13/B13*100-100,0)</f>
        <v>3.816511364625967</v>
      </c>
      <c r="F13" s="138">
        <f t="shared" si="4"/>
        <v>-9.5732410611303322</v>
      </c>
      <c r="G13" s="412">
        <v>8099</v>
      </c>
      <c r="H13" s="381">
        <v>8823</v>
      </c>
      <c r="I13" s="381">
        <v>7974</v>
      </c>
      <c r="J13" s="138">
        <f>IFERROR(H13/G13*100-100,0)</f>
        <v>8.9393752315100699</v>
      </c>
      <c r="K13" s="138">
        <f>IFERROR(I13/H13*100-100,0)</f>
        <v>-9.6225773546412796</v>
      </c>
      <c r="L13" s="412">
        <v>12027</v>
      </c>
      <c r="M13" s="381">
        <v>11388</v>
      </c>
      <c r="N13" s="381">
        <v>12473</v>
      </c>
      <c r="O13" s="138">
        <f t="shared" ref="O13:P15" si="5">IFERROR(M13/L13*100-100,0)</f>
        <v>-5.3130456472935919</v>
      </c>
      <c r="P13" s="138">
        <f t="shared" si="5"/>
        <v>9.527572883737264</v>
      </c>
      <c r="Q13" s="381">
        <f>B6+G6+L6+Q6+B13+G13+L13</f>
        <v>237905</v>
      </c>
      <c r="R13" s="381">
        <f t="shared" ref="R13:S15" si="6">C6+H6+M6+R6+C13+H13+M13</f>
        <v>229610</v>
      </c>
      <c r="S13" s="381">
        <f t="shared" si="6"/>
        <v>205688</v>
      </c>
      <c r="T13" s="138">
        <f t="shared" ref="T13:U15" si="7">IFERROR(R13/Q13*100-100,0)</f>
        <v>-3.4866858620037391</v>
      </c>
      <c r="U13" s="138">
        <f t="shared" si="7"/>
        <v>-10.418535778058441</v>
      </c>
    </row>
    <row r="14" spans="1:21" ht="15.75">
      <c r="A14" s="294" t="s">
        <v>414</v>
      </c>
      <c r="B14" s="381">
        <v>2426</v>
      </c>
      <c r="C14" s="381">
        <v>2345</v>
      </c>
      <c r="D14" s="381">
        <v>2693</v>
      </c>
      <c r="E14" s="138">
        <f t="shared" si="4"/>
        <v>-3.3388293487221716</v>
      </c>
      <c r="F14" s="138">
        <f t="shared" si="4"/>
        <v>14.840085287846478</v>
      </c>
      <c r="G14" s="381">
        <v>870</v>
      </c>
      <c r="H14" s="381">
        <v>1016</v>
      </c>
      <c r="I14" s="381">
        <v>665</v>
      </c>
      <c r="J14" s="138">
        <f t="shared" ref="J14:J15" si="8">IFERROR(H14/G14*100-100,0)</f>
        <v>16.781609195402297</v>
      </c>
      <c r="K14" s="138">
        <f>IFERROR(I14/H14*100-100,0)</f>
        <v>-34.547244094488192</v>
      </c>
      <c r="L14" s="381">
        <v>749</v>
      </c>
      <c r="M14" s="416">
        <v>715</v>
      </c>
      <c r="N14" s="381">
        <v>760</v>
      </c>
      <c r="O14" s="138">
        <f t="shared" si="5"/>
        <v>-4.5393858477970639</v>
      </c>
      <c r="P14" s="138">
        <f t="shared" si="5"/>
        <v>6.2937062937062933</v>
      </c>
      <c r="Q14" s="381">
        <f t="shared" ref="Q14:Q15" si="9">B7+G7+L7+Q7+B14+G14+L14</f>
        <v>15065</v>
      </c>
      <c r="R14" s="381">
        <f t="shared" si="6"/>
        <v>15921</v>
      </c>
      <c r="S14" s="381">
        <f t="shared" si="6"/>
        <v>14732.130000000001</v>
      </c>
      <c r="T14" s="138">
        <f t="shared" si="7"/>
        <v>5.6820444739462204</v>
      </c>
      <c r="U14" s="138">
        <f t="shared" si="7"/>
        <v>-7.4673073299415762</v>
      </c>
    </row>
    <row r="15" spans="1:21" ht="30">
      <c r="A15" s="410" t="s">
        <v>415</v>
      </c>
      <c r="B15" s="381">
        <v>1046.8100000000002</v>
      </c>
      <c r="C15" s="381">
        <v>1296.0454000000002</v>
      </c>
      <c r="D15" s="381">
        <v>2166.85</v>
      </c>
      <c r="E15" s="138">
        <f t="shared" si="4"/>
        <v>23.809038889578815</v>
      </c>
      <c r="F15" s="138">
        <f t="shared" si="4"/>
        <v>67.189359261643119</v>
      </c>
      <c r="G15" s="381">
        <v>134.91</v>
      </c>
      <c r="H15" s="381">
        <v>164.22</v>
      </c>
      <c r="I15" s="381">
        <v>275.69178799999997</v>
      </c>
      <c r="J15" s="138">
        <f t="shared" si="8"/>
        <v>21.725594841005119</v>
      </c>
      <c r="K15" s="138">
        <f>IFERROR(I15/H15*100-100,0)</f>
        <v>67.879544513457546</v>
      </c>
      <c r="L15" s="381">
        <v>328.32784300000003</v>
      </c>
      <c r="M15" s="381">
        <v>488.82000000000005</v>
      </c>
      <c r="N15" s="381">
        <v>501.51354800000001</v>
      </c>
      <c r="O15" s="138">
        <f t="shared" si="5"/>
        <v>48.881677390972925</v>
      </c>
      <c r="P15" s="138">
        <f t="shared" si="5"/>
        <v>2.5967734544412906</v>
      </c>
      <c r="Q15" s="381">
        <f t="shared" si="9"/>
        <v>10105.167842999999</v>
      </c>
      <c r="R15" s="381">
        <f t="shared" si="6"/>
        <v>11269.483237999999</v>
      </c>
      <c r="S15" s="381">
        <f t="shared" si="6"/>
        <v>18994.523346000002</v>
      </c>
      <c r="T15" s="138">
        <f t="shared" si="7"/>
        <v>11.521979774007789</v>
      </c>
      <c r="U15" s="138">
        <f t="shared" si="7"/>
        <v>68.548308248524194</v>
      </c>
    </row>
    <row r="16" spans="1:21">
      <c r="A16" s="4" t="s">
        <v>416</v>
      </c>
    </row>
    <row r="17" spans="7:9">
      <c r="G17" s="300"/>
      <c r="H17" s="300"/>
      <c r="I17" s="300"/>
    </row>
    <row r="18" spans="7:9">
      <c r="G18" s="300"/>
      <c r="H18" s="300"/>
      <c r="I18" s="300"/>
    </row>
    <row r="22" spans="7:9" ht="45" customHeight="1"/>
  </sheetData>
  <mergeCells count="28">
    <mergeCell ref="A1:K1"/>
    <mergeCell ref="A2:K2"/>
    <mergeCell ref="A3:A5"/>
    <mergeCell ref="B3:F3"/>
    <mergeCell ref="G3:K3"/>
    <mergeCell ref="Q3:U3"/>
    <mergeCell ref="E4:E5"/>
    <mergeCell ref="F4:F5"/>
    <mergeCell ref="J4:J5"/>
    <mergeCell ref="K4:K5"/>
    <mergeCell ref="O4:O5"/>
    <mergeCell ref="P4:P5"/>
    <mergeCell ref="T4:T5"/>
    <mergeCell ref="U4:U5"/>
    <mergeCell ref="L3:P3"/>
    <mergeCell ref="P11:P12"/>
    <mergeCell ref="T11:T12"/>
    <mergeCell ref="U11:U12"/>
    <mergeCell ref="A10:A12"/>
    <mergeCell ref="B10:F10"/>
    <mergeCell ref="G10:K10"/>
    <mergeCell ref="L10:P10"/>
    <mergeCell ref="Q10:U10"/>
    <mergeCell ref="E11:E12"/>
    <mergeCell ref="F11:F12"/>
    <mergeCell ref="J11:J12"/>
    <mergeCell ref="K11:K12"/>
    <mergeCell ref="O11:O12"/>
  </mergeCells>
  <hyperlinks>
    <hyperlink ref="D5" r:id="rId1" display="cf=j=@)^^÷^&amp;                        -;fpg–kf}if_ " xr:uid="{00000000-0004-0000-1500-000000000000}"/>
    <hyperlink ref="I5" r:id="rId2" display="cf=j=@)^^÷^&amp;                        -;fpg–kf}if_ " xr:uid="{00000000-0004-0000-1500-000001000000}"/>
    <hyperlink ref="N5" r:id="rId3" display="cf=j=@)^^÷^&amp;                        -;fpg–kf}if_ " xr:uid="{00000000-0004-0000-1500-000002000000}"/>
    <hyperlink ref="S5" r:id="rId4" display="cf=j=@)^^÷^&amp;                        -;fpg–kf}if_ " xr:uid="{00000000-0004-0000-1500-000003000000}"/>
    <hyperlink ref="D12" r:id="rId5" display="cf=j=@)^^÷^&amp;                        -;fpg–kf}if_ " xr:uid="{00000000-0004-0000-1500-000004000000}"/>
    <hyperlink ref="I12" r:id="rId6" display="cf=j=@)^^÷^&amp;                        -;fpg–kf}if_ " xr:uid="{00000000-0004-0000-1500-000005000000}"/>
    <hyperlink ref="C5" r:id="rId7" display="cf=j=@)^^÷^&amp;                        -;fpg–kf}if_ " xr:uid="{00000000-0004-0000-1500-000006000000}"/>
    <hyperlink ref="B5" r:id="rId8" display="cf=j=@)^^÷^&amp;                        -;fpg–kf}if_ " xr:uid="{00000000-0004-0000-1500-000007000000}"/>
    <hyperlink ref="M5" r:id="rId9" display="cf=j=@)^^÷^&amp;                        -;fpg–kf}if_ " xr:uid="{00000000-0004-0000-1500-000008000000}"/>
    <hyperlink ref="L5" r:id="rId10" display="cf=j=@)^^÷^&amp;                        -;fpg–kf}if_ " xr:uid="{00000000-0004-0000-1500-000009000000}"/>
    <hyperlink ref="H5" r:id="rId11" display="cf=j=@)^^÷^&amp;                        -;fpg–kf}if_ " xr:uid="{00000000-0004-0000-1500-00000A000000}"/>
    <hyperlink ref="G5" r:id="rId12" display="cf=j=@)^^÷^&amp;                        -;fpg–kf}if_ " xr:uid="{00000000-0004-0000-1500-00000B000000}"/>
    <hyperlink ref="R5" r:id="rId13" display="cf=j=@)^^÷^&amp;                        -;fpg–kf}if_ " xr:uid="{00000000-0004-0000-1500-00000C000000}"/>
    <hyperlink ref="Q5" r:id="rId14" display="cf=j=@)^^÷^&amp;                        -;fpg–kf}if_ " xr:uid="{00000000-0004-0000-1500-00000D000000}"/>
    <hyperlink ref="C12" r:id="rId15" display="cf=j=@)^^÷^&amp;                        -;fpg–kf}if_ " xr:uid="{00000000-0004-0000-1500-00000E000000}"/>
    <hyperlink ref="B12" r:id="rId16" display="cf=j=@)^^÷^&amp;                        -;fpg–kf}if_ " xr:uid="{00000000-0004-0000-1500-00000F000000}"/>
    <hyperlink ref="H12" r:id="rId17" display="cf=j=@)^^÷^&amp;                        -;fpg–kf}if_ " xr:uid="{00000000-0004-0000-1500-000010000000}"/>
    <hyperlink ref="G12" r:id="rId18" display="cf=j=@)^^÷^&amp;                        -;fpg–kf}if_ " xr:uid="{00000000-0004-0000-1500-000011000000}"/>
    <hyperlink ref="N12" r:id="rId19" display="cf=j=@)^^÷^&amp;                        -;fpg–kf}if_ " xr:uid="{00000000-0004-0000-1500-000012000000}"/>
    <hyperlink ref="M12" r:id="rId20" display="cf=j=@)^^÷^&amp;                        -;fpg–kf}if_ " xr:uid="{00000000-0004-0000-1500-000013000000}"/>
    <hyperlink ref="L12" r:id="rId21" display="cf=j=@)^^÷^&amp;                        -;fpg–kf}if_ " xr:uid="{00000000-0004-0000-1500-000014000000}"/>
    <hyperlink ref="S12" r:id="rId22" display="cf=j=@)^^÷^&amp;                        -;fpg–kf}if_ " xr:uid="{00000000-0004-0000-1500-000015000000}"/>
    <hyperlink ref="R12" r:id="rId23" display="cf=j=@)^^÷^&amp;                        -;fpg–kf}if_ " xr:uid="{00000000-0004-0000-1500-000016000000}"/>
    <hyperlink ref="Q12" r:id="rId24" display="cf=j=@)^^÷^&amp;                        -;fpg–kf}if_ " xr:uid="{00000000-0004-0000-1500-000017000000}"/>
  </hyperlinks>
  <pageMargins left="0.7" right="0.7" top="0.75" bottom="0.75" header="0.3" footer="0.3"/>
  <pageSetup paperSize="9" scale="81" fitToWidth="2" orientation="landscape" r:id="rId25"/>
  <colBreaks count="1" manualBreakCount="1">
    <brk id="11" max="16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0"/>
    <pageSetUpPr fitToPage="1"/>
  </sheetPr>
  <dimension ref="A1:I11"/>
  <sheetViews>
    <sheetView view="pageBreakPreview" zoomScaleNormal="115" zoomScaleSheetLayoutView="100" workbookViewId="0">
      <selection activeCell="L29" sqref="L29"/>
    </sheetView>
  </sheetViews>
  <sheetFormatPr defaultColWidth="13.7109375" defaultRowHeight="15"/>
  <cols>
    <col min="1" max="1" width="15.140625" bestFit="1" customWidth="1"/>
  </cols>
  <sheetData>
    <row r="1" spans="1:9" ht="18">
      <c r="A1" s="538" t="s">
        <v>418</v>
      </c>
      <c r="B1" s="538"/>
      <c r="C1" s="538"/>
      <c r="D1" s="538"/>
      <c r="E1" s="538"/>
      <c r="F1" s="538"/>
      <c r="G1" s="538"/>
      <c r="H1" s="538"/>
      <c r="I1" s="538"/>
    </row>
    <row r="2" spans="1:9" ht="18">
      <c r="A2" s="538" t="s">
        <v>419</v>
      </c>
      <c r="B2" s="538"/>
      <c r="C2" s="538"/>
      <c r="D2" s="538"/>
      <c r="E2" s="538"/>
      <c r="F2" s="538"/>
      <c r="G2" s="538"/>
      <c r="H2" s="538"/>
      <c r="I2" s="538"/>
    </row>
    <row r="3" spans="1:9" ht="18">
      <c r="A3" s="286"/>
      <c r="B3" s="286"/>
      <c r="C3" s="286"/>
      <c r="D3" s="286"/>
      <c r="E3" s="286"/>
      <c r="F3" s="286"/>
      <c r="G3" s="286"/>
      <c r="H3" s="636" t="s">
        <v>420</v>
      </c>
      <c r="I3" s="637"/>
    </row>
    <row r="4" spans="1:9" ht="18.75" customHeight="1">
      <c r="A4" s="417" t="s">
        <v>421</v>
      </c>
      <c r="B4" s="509" t="s">
        <v>211</v>
      </c>
      <c r="C4" s="509" t="s">
        <v>194</v>
      </c>
      <c r="D4" s="509" t="s">
        <v>117</v>
      </c>
      <c r="E4" s="509" t="s">
        <v>118</v>
      </c>
      <c r="F4" s="509" t="s">
        <v>107</v>
      </c>
      <c r="G4" s="509" t="s">
        <v>119</v>
      </c>
      <c r="H4" s="509" t="s">
        <v>120</v>
      </c>
      <c r="I4" s="418" t="s">
        <v>3</v>
      </c>
    </row>
    <row r="5" spans="1:9" ht="18">
      <c r="A5" s="419" t="s">
        <v>422</v>
      </c>
      <c r="B5" s="420">
        <v>764</v>
      </c>
      <c r="C5" s="420">
        <v>587</v>
      </c>
      <c r="D5" s="420">
        <v>1837</v>
      </c>
      <c r="E5" s="420">
        <v>606</v>
      </c>
      <c r="F5" s="420">
        <v>746</v>
      </c>
      <c r="G5" s="420">
        <v>219</v>
      </c>
      <c r="H5" s="420">
        <v>333</v>
      </c>
      <c r="I5" s="422">
        <f>SUM(B5:H5)</f>
        <v>5092</v>
      </c>
    </row>
    <row r="6" spans="1:9" ht="18">
      <c r="A6" s="419" t="s">
        <v>423</v>
      </c>
      <c r="B6" s="420">
        <v>194</v>
      </c>
      <c r="C6" s="420">
        <v>86</v>
      </c>
      <c r="D6" s="420">
        <v>332</v>
      </c>
      <c r="E6" s="420">
        <v>189</v>
      </c>
      <c r="F6" s="420">
        <v>254</v>
      </c>
      <c r="G6" s="420">
        <v>21</v>
      </c>
      <c r="H6" s="420">
        <v>52</v>
      </c>
      <c r="I6" s="422">
        <f>SUM(B6:H6)</f>
        <v>1128</v>
      </c>
    </row>
    <row r="7" spans="1:9" ht="18">
      <c r="A7" s="419" t="s">
        <v>424</v>
      </c>
      <c r="B7" s="420">
        <v>36</v>
      </c>
      <c r="C7" s="420">
        <v>53</v>
      </c>
      <c r="D7" s="420">
        <v>110</v>
      </c>
      <c r="E7" s="420">
        <v>36</v>
      </c>
      <c r="F7" s="420">
        <v>47</v>
      </c>
      <c r="G7" s="420">
        <v>3</v>
      </c>
      <c r="H7" s="420">
        <v>6</v>
      </c>
      <c r="I7" s="422">
        <f>SUM(B7:H7)</f>
        <v>291</v>
      </c>
    </row>
    <row r="8" spans="1:9" ht="18">
      <c r="A8" s="419" t="s">
        <v>425</v>
      </c>
      <c r="B8" s="420">
        <v>856</v>
      </c>
      <c r="C8" s="420">
        <v>1033</v>
      </c>
      <c r="D8" s="420">
        <v>750</v>
      </c>
      <c r="E8" s="420">
        <v>561</v>
      </c>
      <c r="F8" s="420">
        <v>1101</v>
      </c>
      <c r="G8" s="420">
        <v>237</v>
      </c>
      <c r="H8" s="420">
        <v>454</v>
      </c>
      <c r="I8" s="422">
        <f>SUM(B8:H8)</f>
        <v>4992</v>
      </c>
    </row>
    <row r="9" spans="1:9" hidden="1">
      <c r="A9" s="294" t="s">
        <v>426</v>
      </c>
      <c r="B9" s="422">
        <v>0</v>
      </c>
      <c r="C9" s="422">
        <v>0</v>
      </c>
      <c r="D9" s="422">
        <v>0</v>
      </c>
      <c r="E9" s="422">
        <v>0</v>
      </c>
      <c r="F9" s="422">
        <v>0</v>
      </c>
      <c r="G9" s="422">
        <v>0</v>
      </c>
      <c r="H9" s="422">
        <v>0</v>
      </c>
      <c r="I9" s="421">
        <f>SUM(B9:H9)</f>
        <v>0</v>
      </c>
    </row>
    <row r="10" spans="1:9">
      <c r="A10" s="423" t="s">
        <v>34</v>
      </c>
      <c r="B10" s="421">
        <f>SUM(B5:B9)</f>
        <v>1850</v>
      </c>
      <c r="C10" s="421">
        <f t="shared" ref="C10:H10" si="0">SUM(C5:C9)</f>
        <v>1759</v>
      </c>
      <c r="D10" s="421">
        <f t="shared" si="0"/>
        <v>3029</v>
      </c>
      <c r="E10" s="421">
        <f t="shared" si="0"/>
        <v>1392</v>
      </c>
      <c r="F10" s="421">
        <f t="shared" si="0"/>
        <v>2148</v>
      </c>
      <c r="G10" s="421">
        <f t="shared" si="0"/>
        <v>480</v>
      </c>
      <c r="H10" s="421">
        <f t="shared" si="0"/>
        <v>845</v>
      </c>
      <c r="I10" s="421">
        <f>SUM(I5:I9)</f>
        <v>11503</v>
      </c>
    </row>
    <row r="11" spans="1:9">
      <c r="A11" s="4" t="s">
        <v>94</v>
      </c>
    </row>
  </sheetData>
  <mergeCells count="3">
    <mergeCell ref="A1:I1"/>
    <mergeCell ref="A2:I2"/>
    <mergeCell ref="H3:I3"/>
  </mergeCells>
  <pageMargins left="0.7" right="0.34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0"/>
  </sheetPr>
  <dimension ref="A1:L49"/>
  <sheetViews>
    <sheetView view="pageBreakPreview" zoomScale="115" zoomScaleNormal="115" zoomScaleSheetLayoutView="115" workbookViewId="0">
      <selection activeCell="B6" sqref="B6:D6"/>
    </sheetView>
  </sheetViews>
  <sheetFormatPr defaultRowHeight="15.75"/>
  <cols>
    <col min="1" max="1" width="17.85546875" style="140" customWidth="1"/>
    <col min="2" max="2" width="15.42578125" bestFit="1" customWidth="1"/>
    <col min="3" max="3" width="15.7109375" bestFit="1" customWidth="1"/>
    <col min="4" max="4" width="16.85546875" customWidth="1"/>
    <col min="5" max="5" width="15" bestFit="1" customWidth="1"/>
    <col min="6" max="6" width="14.42578125" bestFit="1" customWidth="1"/>
    <col min="7" max="8" width="15" bestFit="1" customWidth="1"/>
    <col min="9" max="9" width="15.28515625" bestFit="1" customWidth="1"/>
    <col min="10" max="10" width="10" customWidth="1"/>
    <col min="11" max="11" width="11.7109375" customWidth="1"/>
    <col min="12" max="12" width="10.85546875" bestFit="1" customWidth="1"/>
  </cols>
  <sheetData>
    <row r="1" spans="1:12" ht="18" customHeight="1">
      <c r="A1" s="639" t="s">
        <v>427</v>
      </c>
      <c r="B1" s="639"/>
      <c r="C1" s="639"/>
      <c r="D1" s="639"/>
      <c r="E1" s="639"/>
      <c r="F1" s="639"/>
      <c r="G1" s="639"/>
      <c r="H1" s="639"/>
      <c r="I1" s="639"/>
      <c r="J1" s="639"/>
      <c r="K1" s="639"/>
    </row>
    <row r="2" spans="1:12" ht="18" customHeight="1">
      <c r="A2" s="639" t="s">
        <v>100</v>
      </c>
      <c r="B2" s="639"/>
      <c r="C2" s="639"/>
      <c r="D2" s="639"/>
      <c r="E2" s="639"/>
      <c r="F2" s="639"/>
      <c r="G2" s="639"/>
      <c r="H2" s="639"/>
      <c r="I2" s="639"/>
      <c r="J2" s="639"/>
      <c r="K2" s="639"/>
    </row>
    <row r="3" spans="1:12" ht="18">
      <c r="A3" s="424"/>
      <c r="B3" s="53"/>
      <c r="C3" s="53"/>
      <c r="D3" s="53"/>
      <c r="E3" s="53"/>
      <c r="F3" s="53"/>
      <c r="G3" s="53"/>
      <c r="H3" s="53"/>
      <c r="I3" s="53"/>
      <c r="J3" s="53"/>
      <c r="K3" s="425" t="s">
        <v>428</v>
      </c>
    </row>
    <row r="4" spans="1:12">
      <c r="A4" s="640" t="s">
        <v>411</v>
      </c>
      <c r="B4" s="643" t="s">
        <v>429</v>
      </c>
      <c r="C4" s="643"/>
      <c r="D4" s="643"/>
      <c r="E4" s="643"/>
      <c r="F4" s="643"/>
      <c r="G4" s="643" t="s">
        <v>430</v>
      </c>
      <c r="H4" s="643"/>
      <c r="I4" s="643"/>
      <c r="J4" s="643"/>
      <c r="K4" s="643"/>
    </row>
    <row r="5" spans="1:12" ht="15">
      <c r="A5" s="641"/>
      <c r="B5" s="426" t="s">
        <v>4</v>
      </c>
      <c r="C5" s="426" t="s">
        <v>5</v>
      </c>
      <c r="D5" s="426" t="s">
        <v>6</v>
      </c>
      <c r="E5" s="644" t="s">
        <v>431</v>
      </c>
      <c r="F5" s="644"/>
      <c r="G5" s="426" t="s">
        <v>4</v>
      </c>
      <c r="H5" s="426" t="s">
        <v>5</v>
      </c>
      <c r="I5" s="426" t="s">
        <v>6</v>
      </c>
      <c r="J5" s="644" t="s">
        <v>431</v>
      </c>
      <c r="K5" s="644"/>
    </row>
    <row r="6" spans="1:12" ht="30">
      <c r="A6" s="642"/>
      <c r="B6" s="520" t="s">
        <v>504</v>
      </c>
      <c r="C6" s="520" t="s">
        <v>505</v>
      </c>
      <c r="D6" s="520" t="s">
        <v>506</v>
      </c>
      <c r="E6" s="427" t="s">
        <v>432</v>
      </c>
      <c r="F6" s="427" t="s">
        <v>433</v>
      </c>
      <c r="G6" s="520" t="s">
        <v>504</v>
      </c>
      <c r="H6" s="520" t="s">
        <v>505</v>
      </c>
      <c r="I6" s="520" t="s">
        <v>506</v>
      </c>
      <c r="J6" s="427" t="s">
        <v>432</v>
      </c>
      <c r="K6" s="427" t="s">
        <v>433</v>
      </c>
    </row>
    <row r="7" spans="1:12" ht="15">
      <c r="A7" s="428" t="s">
        <v>211</v>
      </c>
      <c r="B7" s="429">
        <v>438735</v>
      </c>
      <c r="C7" s="429">
        <v>492515.51254506002</v>
      </c>
      <c r="D7" s="429">
        <v>581242.19999999995</v>
      </c>
      <c r="E7" s="430">
        <f>IFERROR(C7/B7*100-100,0)</f>
        <v>12.258085756791687</v>
      </c>
      <c r="F7" s="430">
        <f>IFERROR(D7/C7*100-100,0)</f>
        <v>18.015003628301415</v>
      </c>
      <c r="G7" s="429">
        <v>531759.18221421994</v>
      </c>
      <c r="H7" s="429">
        <v>585998.13389031996</v>
      </c>
      <c r="I7" s="429">
        <v>611642.9</v>
      </c>
      <c r="J7" s="430">
        <f>IFERROR(H7/G7*100-100,0)</f>
        <v>10.199908810272291</v>
      </c>
      <c r="K7" s="430">
        <f>IFERROR(I7/H7*100-100,0)</f>
        <v>4.3762538865831857</v>
      </c>
      <c r="L7" s="251"/>
    </row>
    <row r="8" spans="1:12" ht="15">
      <c r="A8" s="428" t="s">
        <v>194</v>
      </c>
      <c r="B8" s="431">
        <v>312307.23000000004</v>
      </c>
      <c r="C8" s="431">
        <v>353424.57468354999</v>
      </c>
      <c r="D8" s="431">
        <v>427279.19</v>
      </c>
      <c r="E8" s="430">
        <f t="shared" ref="E8:F14" si="0">IFERROR(C8/B8*100-100,0)</f>
        <v>13.165671727660595</v>
      </c>
      <c r="F8" s="430">
        <f t="shared" si="0"/>
        <v>20.896853418463635</v>
      </c>
      <c r="G8" s="431">
        <v>435380.60692577</v>
      </c>
      <c r="H8" s="429">
        <v>488386.60636851011</v>
      </c>
      <c r="I8" s="429">
        <v>500077.77</v>
      </c>
      <c r="J8" s="430">
        <f t="shared" ref="J8:K14" si="1">IFERROR(H8/G8*100-100,0)</f>
        <v>12.174634928509192</v>
      </c>
      <c r="K8" s="430">
        <f t="shared" si="1"/>
        <v>2.3938337945877919</v>
      </c>
      <c r="L8" s="251"/>
    </row>
    <row r="9" spans="1:12" ht="15">
      <c r="A9" s="428" t="s">
        <v>117</v>
      </c>
      <c r="B9" s="431">
        <v>4147292.7956364295</v>
      </c>
      <c r="C9" s="429">
        <v>4474604.7954150215</v>
      </c>
      <c r="D9" s="429">
        <v>5052141.7</v>
      </c>
      <c r="E9" s="430">
        <f t="shared" si="0"/>
        <v>7.8921845142685214</v>
      </c>
      <c r="F9" s="430">
        <f t="shared" si="0"/>
        <v>12.906992482928587</v>
      </c>
      <c r="G9" s="431">
        <v>2699431.7419689801</v>
      </c>
      <c r="H9" s="429">
        <v>3221386.5237163403</v>
      </c>
      <c r="I9" s="429">
        <v>3481339.6</v>
      </c>
      <c r="J9" s="430">
        <f t="shared" si="1"/>
        <v>19.335728095374762</v>
      </c>
      <c r="K9" s="430">
        <f t="shared" si="1"/>
        <v>8.0696021532916262</v>
      </c>
      <c r="L9" s="251"/>
    </row>
    <row r="10" spans="1:12" ht="15">
      <c r="A10" s="428" t="s">
        <v>118</v>
      </c>
      <c r="B10" s="431">
        <v>498778.69999999995</v>
      </c>
      <c r="C10" s="429">
        <v>555387.80680066987</v>
      </c>
      <c r="D10" s="429">
        <v>661905.54</v>
      </c>
      <c r="E10" s="430">
        <f t="shared" si="0"/>
        <v>11.349543755711693</v>
      </c>
      <c r="F10" s="430">
        <f t="shared" si="0"/>
        <v>19.178983026820333</v>
      </c>
      <c r="G10" s="431">
        <v>312250.03513401997</v>
      </c>
      <c r="H10" s="429">
        <v>349632.88591653999</v>
      </c>
      <c r="I10" s="429">
        <v>362818.1</v>
      </c>
      <c r="J10" s="430">
        <f t="shared" si="1"/>
        <v>11.972088575258283</v>
      </c>
      <c r="K10" s="430">
        <f t="shared" si="1"/>
        <v>3.7711595832571163</v>
      </c>
      <c r="L10" s="251"/>
    </row>
    <row r="11" spans="1:12" ht="15">
      <c r="A11" s="428" t="s">
        <v>107</v>
      </c>
      <c r="B11" s="431">
        <v>529381.22</v>
      </c>
      <c r="C11" s="429">
        <v>587627.80709477002</v>
      </c>
      <c r="D11" s="429">
        <f>713577606809.75/1000000</f>
        <v>713577.60680974997</v>
      </c>
      <c r="E11" s="430">
        <f t="shared" si="0"/>
        <v>11.002767928709318</v>
      </c>
      <c r="F11" s="430">
        <f t="shared" si="0"/>
        <v>21.433601030161469</v>
      </c>
      <c r="G11" s="431">
        <v>516890.97743240994</v>
      </c>
      <c r="H11" s="432">
        <v>574123.44434645004</v>
      </c>
      <c r="I11" s="432">
        <v>589715.23</v>
      </c>
      <c r="J11" s="430">
        <f t="shared" si="1"/>
        <v>11.072444560424529</v>
      </c>
      <c r="K11" s="430">
        <f t="shared" si="1"/>
        <v>2.7157549142238508</v>
      </c>
      <c r="L11" s="251"/>
    </row>
    <row r="12" spans="1:12" ht="15">
      <c r="A12" s="428" t="s">
        <v>119</v>
      </c>
      <c r="B12" s="431">
        <v>65984.779424120003</v>
      </c>
      <c r="C12" s="429">
        <v>74280.057606119997</v>
      </c>
      <c r="D12" s="429">
        <v>93731.58</v>
      </c>
      <c r="E12" s="430">
        <f t="shared" si="0"/>
        <v>12.571502480415589</v>
      </c>
      <c r="F12" s="430">
        <f t="shared" si="0"/>
        <v>26.186735741407645</v>
      </c>
      <c r="G12" s="431">
        <v>47305.784795879998</v>
      </c>
      <c r="H12" s="429">
        <v>59224.862055799997</v>
      </c>
      <c r="I12" s="429">
        <v>64150.47</v>
      </c>
      <c r="J12" s="430">
        <f t="shared" si="1"/>
        <v>25.195813390158733</v>
      </c>
      <c r="K12" s="430">
        <f t="shared" si="1"/>
        <v>8.3167909104781614</v>
      </c>
      <c r="L12" s="251"/>
    </row>
    <row r="13" spans="1:12" ht="15">
      <c r="A13" s="428" t="s">
        <v>191</v>
      </c>
      <c r="B13" s="429">
        <v>136831.67999999999</v>
      </c>
      <c r="C13" s="429">
        <v>144787.61683282</v>
      </c>
      <c r="D13" s="429">
        <v>181508.07</v>
      </c>
      <c r="E13" s="430">
        <f t="shared" si="0"/>
        <v>5.8143968069528995</v>
      </c>
      <c r="F13" s="430">
        <f t="shared" si="0"/>
        <v>25.361597884147471</v>
      </c>
      <c r="G13" s="429">
        <v>140662.52159082005</v>
      </c>
      <c r="H13" s="429">
        <v>153266.23393705999</v>
      </c>
      <c r="I13" s="429">
        <v>161008.32999999999</v>
      </c>
      <c r="J13" s="430">
        <f t="shared" si="1"/>
        <v>8.9602491151861301</v>
      </c>
      <c r="K13" s="430">
        <f t="shared" si="1"/>
        <v>5.0514036027787768</v>
      </c>
      <c r="L13" s="251"/>
    </row>
    <row r="14" spans="1:12">
      <c r="A14" s="433" t="s">
        <v>34</v>
      </c>
      <c r="B14" s="434">
        <f>SUM(B7:B13)</f>
        <v>6129311.4050605483</v>
      </c>
      <c r="C14" s="434">
        <f t="shared" ref="C14:D14" si="2">SUM(C7:C13)</f>
        <v>6682628.1709780106</v>
      </c>
      <c r="D14" s="434">
        <f t="shared" si="2"/>
        <v>7711385.8868097505</v>
      </c>
      <c r="E14" s="430">
        <f t="shared" si="0"/>
        <v>9.0273887122234839</v>
      </c>
      <c r="F14" s="430">
        <f t="shared" si="0"/>
        <v>15.394507812054144</v>
      </c>
      <c r="G14" s="434">
        <f>SUM(G7:G13)</f>
        <v>4683680.8500621002</v>
      </c>
      <c r="H14" s="434">
        <f>SUM(H7:H13)</f>
        <v>5432018.6902310215</v>
      </c>
      <c r="I14" s="434">
        <f t="shared" ref="I14" si="3">SUM(I7:I13)</f>
        <v>5770752.3999999994</v>
      </c>
      <c r="J14" s="430">
        <f t="shared" si="1"/>
        <v>15.977558337669379</v>
      </c>
      <c r="K14" s="430">
        <f>IFERROR(I14/H14*100-100,0)</f>
        <v>6.2358715808205716</v>
      </c>
      <c r="L14" s="251"/>
    </row>
    <row r="15" spans="1:12">
      <c r="A15" s="435" t="s">
        <v>94</v>
      </c>
    </row>
    <row r="16" spans="1:12" ht="18.75">
      <c r="A16" s="638"/>
      <c r="B16" s="638"/>
      <c r="C16" s="638"/>
      <c r="D16" s="638"/>
      <c r="E16" s="638"/>
    </row>
    <row r="17" spans="1:8" ht="15">
      <c r="A17"/>
    </row>
    <row r="18" spans="1:8" ht="15">
      <c r="A18"/>
    </row>
    <row r="19" spans="1:8" ht="15">
      <c r="A19"/>
      <c r="H19" s="43"/>
    </row>
    <row r="20" spans="1:8" ht="15">
      <c r="A20"/>
    </row>
    <row r="21" spans="1:8" ht="15">
      <c r="A21"/>
    </row>
    <row r="22" spans="1:8" ht="15">
      <c r="A22"/>
    </row>
    <row r="23" spans="1:8" ht="15">
      <c r="A23"/>
    </row>
    <row r="24" spans="1:8" ht="15">
      <c r="A24"/>
    </row>
    <row r="25" spans="1:8" ht="15">
      <c r="A25"/>
    </row>
    <row r="26" spans="1:8" ht="15">
      <c r="A26"/>
    </row>
    <row r="27" spans="1:8" ht="15">
      <c r="A27"/>
    </row>
    <row r="28" spans="1:8" ht="15">
      <c r="A28"/>
    </row>
    <row r="29" spans="1:8" ht="15">
      <c r="A29"/>
    </row>
    <row r="30" spans="1:8" ht="15">
      <c r="A30"/>
    </row>
    <row r="31" spans="1:8" ht="15">
      <c r="A31"/>
    </row>
    <row r="32" spans="1:8" ht="15">
      <c r="A32"/>
    </row>
    <row r="33" spans="1:1" ht="15">
      <c r="A33"/>
    </row>
    <row r="34" spans="1:1" ht="15">
      <c r="A34"/>
    </row>
    <row r="35" spans="1:1" ht="15">
      <c r="A35"/>
    </row>
    <row r="36" spans="1:1" ht="15">
      <c r="A36"/>
    </row>
    <row r="37" spans="1:1" ht="15">
      <c r="A37"/>
    </row>
    <row r="38" spans="1:1" ht="15">
      <c r="A38"/>
    </row>
    <row r="39" spans="1:1" ht="15">
      <c r="A39"/>
    </row>
    <row r="40" spans="1:1" ht="15">
      <c r="A40"/>
    </row>
    <row r="41" spans="1:1" ht="15">
      <c r="A41"/>
    </row>
    <row r="42" spans="1:1" ht="15">
      <c r="A42"/>
    </row>
    <row r="43" spans="1:1" ht="15">
      <c r="A43"/>
    </row>
    <row r="44" spans="1:1" ht="15">
      <c r="A44"/>
    </row>
    <row r="45" spans="1:1" ht="15">
      <c r="A45"/>
    </row>
    <row r="46" spans="1:1" ht="15">
      <c r="A46"/>
    </row>
    <row r="47" spans="1:1" ht="15">
      <c r="A47"/>
    </row>
    <row r="48" spans="1:1" ht="15">
      <c r="A48"/>
    </row>
    <row r="49" spans="1:1" ht="15">
      <c r="A49"/>
    </row>
  </sheetData>
  <mergeCells count="8">
    <mergeCell ref="A16:E16"/>
    <mergeCell ref="A1:K1"/>
    <mergeCell ref="A2:K2"/>
    <mergeCell ref="A4:A6"/>
    <mergeCell ref="B4:F4"/>
    <mergeCell ref="G4:K4"/>
    <mergeCell ref="E5:F5"/>
    <mergeCell ref="J5:K5"/>
  </mergeCells>
  <pageMargins left="1.84" right="0.7" top="1.3149999999999999" bottom="0.75" header="0.3" footer="0.3"/>
  <pageSetup paperSize="9" scale="73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0"/>
    <pageSetUpPr fitToPage="1"/>
  </sheetPr>
  <dimension ref="A1:F19"/>
  <sheetViews>
    <sheetView view="pageBreakPreview" zoomScaleSheetLayoutView="100" workbookViewId="0">
      <pane xSplit="1" ySplit="5" topLeftCell="B6" activePane="bottomRight" state="frozen"/>
      <selection activeCell="I5" sqref="I5"/>
      <selection pane="topRight" activeCell="I5" sqref="I5"/>
      <selection pane="bottomLeft" activeCell="I5" sqref="I5"/>
      <selection pane="bottomRight" activeCell="K11" sqref="K11"/>
    </sheetView>
  </sheetViews>
  <sheetFormatPr defaultColWidth="13.7109375" defaultRowHeight="15"/>
  <cols>
    <col min="1" max="1" width="27.42578125" bestFit="1" customWidth="1"/>
    <col min="2" max="2" width="16.85546875" bestFit="1" customWidth="1"/>
    <col min="3" max="3" width="17.28515625" bestFit="1" customWidth="1"/>
    <col min="4" max="4" width="16.7109375" bestFit="1" customWidth="1"/>
  </cols>
  <sheetData>
    <row r="1" spans="1:6" ht="18">
      <c r="A1" s="538" t="s">
        <v>434</v>
      </c>
      <c r="B1" s="538"/>
      <c r="C1" s="538"/>
      <c r="D1" s="538"/>
      <c r="E1" s="538"/>
      <c r="F1" s="538"/>
    </row>
    <row r="2" spans="1:6" ht="18">
      <c r="A2" s="538" t="s">
        <v>101</v>
      </c>
      <c r="B2" s="538"/>
      <c r="C2" s="538"/>
      <c r="D2" s="538"/>
      <c r="E2" s="538"/>
      <c r="F2" s="538"/>
    </row>
    <row r="3" spans="1:6" ht="18">
      <c r="A3" s="286"/>
      <c r="B3" s="286"/>
      <c r="C3" s="286"/>
      <c r="D3" s="286"/>
      <c r="E3" s="645" t="s">
        <v>435</v>
      </c>
      <c r="F3" s="646"/>
    </row>
    <row r="4" spans="1:6" ht="15.75">
      <c r="A4" s="647" t="s">
        <v>78</v>
      </c>
      <c r="B4" s="648" t="s">
        <v>3</v>
      </c>
      <c r="C4" s="648"/>
      <c r="D4" s="648"/>
      <c r="E4" s="648"/>
      <c r="F4" s="648"/>
    </row>
    <row r="5" spans="1:6" ht="63">
      <c r="A5" s="647"/>
      <c r="B5" s="520" t="s">
        <v>504</v>
      </c>
      <c r="C5" s="520" t="s">
        <v>505</v>
      </c>
      <c r="D5" s="520" t="s">
        <v>506</v>
      </c>
      <c r="E5" s="436" t="s">
        <v>96</v>
      </c>
      <c r="F5" s="436" t="s">
        <v>8</v>
      </c>
    </row>
    <row r="6" spans="1:6" ht="15.75">
      <c r="A6" s="437" t="s">
        <v>436</v>
      </c>
      <c r="B6" s="438">
        <f>'Table 14b'!Q22</f>
        <v>6129311.3403936792</v>
      </c>
      <c r="C6" s="438">
        <f>'Table 14b'!R22</f>
        <v>6682628.113371891</v>
      </c>
      <c r="D6" s="438">
        <f>'Table 14b'!S22</f>
        <v>7711385.4590038899</v>
      </c>
      <c r="E6" s="138">
        <f>C6/B6*100-100</f>
        <v>9.0273889226627659</v>
      </c>
      <c r="F6" s="138">
        <f>D6/C6*100-100</f>
        <v>15.394502405026287</v>
      </c>
    </row>
    <row r="7" spans="1:6" ht="15.75">
      <c r="A7" s="439" t="s">
        <v>437</v>
      </c>
      <c r="B7" s="438">
        <f>'Table 14b'!Q23</f>
        <v>418420.47838412994</v>
      </c>
      <c r="C7" s="438">
        <f>'Table 14b'!R23</f>
        <v>381444.00294132001</v>
      </c>
      <c r="D7" s="438">
        <f>'Table 14b'!S23</f>
        <v>543661.40405041992</v>
      </c>
      <c r="E7" s="138">
        <f t="shared" ref="E7:F18" si="0">C7/B7*100-100</f>
        <v>-8.8371572026318859</v>
      </c>
      <c r="F7" s="138">
        <f t="shared" si="0"/>
        <v>42.527186129088221</v>
      </c>
    </row>
    <row r="8" spans="1:6" ht="15.75">
      <c r="A8" s="439" t="s">
        <v>438</v>
      </c>
      <c r="B8" s="438">
        <f>'Table 14b'!Q24</f>
        <v>1627017.5869347197</v>
      </c>
      <c r="C8" s="438">
        <f>'Table 14b'!R24</f>
        <v>2250726.3009101101</v>
      </c>
      <c r="D8" s="438">
        <f>'Table 14b'!S24</f>
        <v>3157666.6775511298</v>
      </c>
      <c r="E8" s="138">
        <f t="shared" si="0"/>
        <v>38.334478925359974</v>
      </c>
      <c r="F8" s="138">
        <f t="shared" si="0"/>
        <v>40.295453795260954</v>
      </c>
    </row>
    <row r="9" spans="1:6" ht="15.75">
      <c r="A9" s="439" t="s">
        <v>439</v>
      </c>
      <c r="B9" s="438">
        <f>'Table 14b'!Q25</f>
        <v>3646029.5650406689</v>
      </c>
      <c r="C9" s="438">
        <f>'Table 14b'!R25</f>
        <v>3494349.1508492106</v>
      </c>
      <c r="D9" s="438">
        <f>'Table 14b'!S25</f>
        <v>3282467.0661313604</v>
      </c>
      <c r="E9" s="138">
        <f t="shared" si="0"/>
        <v>-4.1601531607373659</v>
      </c>
      <c r="F9" s="138">
        <f t="shared" si="0"/>
        <v>-6.0635636443587089</v>
      </c>
    </row>
    <row r="10" spans="1:6" ht="15.75">
      <c r="A10" s="439" t="s">
        <v>440</v>
      </c>
      <c r="B10" s="438">
        <f>'Table 14b'!Q26</f>
        <v>437843.71003416006</v>
      </c>
      <c r="C10" s="438">
        <f>'Table 14b'!R26</f>
        <v>556108.65867124998</v>
      </c>
      <c r="D10" s="438">
        <f>'Table 14b'!S26</f>
        <v>727590.50896776002</v>
      </c>
      <c r="E10" s="138">
        <f t="shared" si="0"/>
        <v>27.010767981082353</v>
      </c>
      <c r="F10" s="138">
        <f t="shared" si="0"/>
        <v>30.836033142559558</v>
      </c>
    </row>
    <row r="11" spans="1:6" ht="15.75">
      <c r="A11" s="437" t="s">
        <v>441</v>
      </c>
      <c r="B11" s="438">
        <f>'Table 14b'!Q27</f>
        <v>53762505</v>
      </c>
      <c r="C11" s="438">
        <f>'Table 14b'!R27</f>
        <v>58008954</v>
      </c>
      <c r="D11" s="438">
        <f>'Table 14b'!S27</f>
        <v>61493556</v>
      </c>
      <c r="E11" s="138">
        <f t="shared" si="0"/>
        <v>7.8985326297574829</v>
      </c>
      <c r="F11" s="138">
        <f t="shared" si="0"/>
        <v>6.0070071251413992</v>
      </c>
    </row>
    <row r="12" spans="1:6" ht="15.75">
      <c r="A12" s="437" t="s">
        <v>442</v>
      </c>
      <c r="B12" s="438">
        <f>'Table 14b'!Q28</f>
        <v>4683680.8500621002</v>
      </c>
      <c r="C12" s="438">
        <f>'Table 14b'!R28</f>
        <v>5432018.6881752219</v>
      </c>
      <c r="D12" s="438">
        <f>'Table 14b'!S28</f>
        <v>5770752.0506430501</v>
      </c>
      <c r="E12" s="138">
        <f t="shared" si="0"/>
        <v>15.977558293776568</v>
      </c>
      <c r="F12" s="138">
        <f t="shared" si="0"/>
        <v>6.2358651895878978</v>
      </c>
    </row>
    <row r="13" spans="1:6" s="440" customFormat="1" ht="15.75">
      <c r="A13" s="437" t="s">
        <v>443</v>
      </c>
      <c r="B13" s="438">
        <f>'Table 14b'!Q29</f>
        <v>322274.97603402002</v>
      </c>
      <c r="C13" s="438">
        <f>'Table 14b'!R29</f>
        <v>318758.08421567001</v>
      </c>
      <c r="D13" s="438">
        <f>'Table 14b'!S29</f>
        <v>302314.59038520994</v>
      </c>
      <c r="E13" s="138">
        <f t="shared" si="0"/>
        <v>-1.0912705235850382</v>
      </c>
      <c r="F13" s="138">
        <f t="shared" si="0"/>
        <v>-5.1586123285063081</v>
      </c>
    </row>
    <row r="14" spans="1:6" s="440" customFormat="1" ht="15.75">
      <c r="A14" s="437" t="s">
        <v>444</v>
      </c>
      <c r="B14" s="438">
        <f>'Table 14b'!Q30</f>
        <v>1321.546</v>
      </c>
      <c r="C14" s="438">
        <f>'Table 14b'!R30</f>
        <v>474.791</v>
      </c>
      <c r="D14" s="438">
        <f>'Table 14b'!S30</f>
        <v>474.77000000000004</v>
      </c>
      <c r="E14" s="138">
        <f t="shared" si="0"/>
        <v>-64.073062912679546</v>
      </c>
      <c r="F14" s="138">
        <f t="shared" si="0"/>
        <v>-4.4229987510249202E-3</v>
      </c>
    </row>
    <row r="15" spans="1:6" s="440" customFormat="1" ht="15.75">
      <c r="A15" s="437" t="s">
        <v>445</v>
      </c>
      <c r="B15" s="438">
        <f>'Table 14b'!Q31</f>
        <v>197199.23142337002</v>
      </c>
      <c r="C15" s="438">
        <f>'Table 14b'!R31</f>
        <v>78030.404159960017</v>
      </c>
      <c r="D15" s="438">
        <f>'Table 14b'!S31</f>
        <v>51393.500734459987</v>
      </c>
      <c r="E15" s="138">
        <f t="shared" si="0"/>
        <v>-60.430675314126674</v>
      </c>
      <c r="F15" s="138">
        <f t="shared" si="0"/>
        <v>-34.136569856661467</v>
      </c>
    </row>
    <row r="16" spans="1:6" s="440" customFormat="1" ht="15.75">
      <c r="A16" s="437" t="s">
        <v>446</v>
      </c>
      <c r="B16" s="438">
        <f>'Table 14b'!Q32</f>
        <v>1579064</v>
      </c>
      <c r="C16" s="438">
        <f>'Table 14b'!R32</f>
        <v>1905958</v>
      </c>
      <c r="D16" s="438">
        <f>'Table 14b'!S32</f>
        <v>2074866</v>
      </c>
      <c r="E16" s="138">
        <f t="shared" si="0"/>
        <v>20.701757496846241</v>
      </c>
      <c r="F16" s="138">
        <f t="shared" si="0"/>
        <v>8.8621050411394293</v>
      </c>
    </row>
    <row r="17" spans="1:6" ht="15.75">
      <c r="A17" s="437" t="s">
        <v>447</v>
      </c>
      <c r="B17" s="438">
        <f>'Table 14b'!Q33</f>
        <v>5064</v>
      </c>
      <c r="C17" s="438">
        <f>'Table 14b'!R33</f>
        <v>5325</v>
      </c>
      <c r="D17" s="438">
        <f>'Table 14b'!S33</f>
        <v>5280</v>
      </c>
      <c r="E17" s="138">
        <f t="shared" si="0"/>
        <v>5.1540284360189474</v>
      </c>
      <c r="F17" s="138">
        <f t="shared" si="0"/>
        <v>-0.84507042253521547</v>
      </c>
    </row>
    <row r="18" spans="1:6" ht="15.75">
      <c r="A18" s="437" t="s">
        <v>448</v>
      </c>
      <c r="B18" s="438">
        <f>'Table 14b'!Q34</f>
        <v>11567</v>
      </c>
      <c r="C18" s="438">
        <f>'Table 14b'!R34</f>
        <v>11545</v>
      </c>
      <c r="D18" s="438">
        <f>'Table 14b'!S34</f>
        <v>11503</v>
      </c>
      <c r="E18" s="138">
        <f t="shared" si="0"/>
        <v>-0.19019624794674428</v>
      </c>
      <c r="F18" s="138">
        <f t="shared" si="0"/>
        <v>-0.3637938501515805</v>
      </c>
    </row>
    <row r="19" spans="1:6" ht="17.25">
      <c r="A19" s="441" t="s">
        <v>94</v>
      </c>
      <c r="E19" s="397"/>
      <c r="F19" s="397"/>
    </row>
  </sheetData>
  <mergeCells count="5">
    <mergeCell ref="A1:F1"/>
    <mergeCell ref="A2:F2"/>
    <mergeCell ref="E3:F3"/>
    <mergeCell ref="A4:A5"/>
    <mergeCell ref="B4:F4"/>
  </mergeCells>
  <pageMargins left="0.7" right="0.7" top="0.75" bottom="0.75" header="0.3" footer="0.3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0"/>
  </sheetPr>
  <dimension ref="A1:W65"/>
  <sheetViews>
    <sheetView view="pageBreakPreview" zoomScale="106" zoomScaleNormal="112" zoomScaleSheetLayoutView="106" workbookViewId="0">
      <pane xSplit="1" ySplit="5" topLeftCell="G6" activePane="bottomRight" state="frozen"/>
      <selection activeCell="I5" sqref="I5"/>
      <selection pane="topRight" activeCell="I5" sqref="I5"/>
      <selection pane="bottomLeft" activeCell="I5" sqref="I5"/>
      <selection pane="bottomRight" activeCell="G5" sqref="G5:I5"/>
    </sheetView>
  </sheetViews>
  <sheetFormatPr defaultColWidth="13.7109375" defaultRowHeight="15"/>
  <cols>
    <col min="1" max="1" width="19.85546875" customWidth="1"/>
    <col min="2" max="2" width="15.42578125" bestFit="1" customWidth="1"/>
    <col min="3" max="3" width="16.42578125" bestFit="1" customWidth="1"/>
    <col min="4" max="4" width="16.42578125" customWidth="1"/>
    <col min="7" max="7" width="13.7109375" customWidth="1"/>
    <col min="8" max="8" width="12.85546875" customWidth="1"/>
    <col min="9" max="9" width="14.140625" customWidth="1"/>
    <col min="12" max="12" width="14.42578125" bestFit="1" customWidth="1"/>
    <col min="13" max="14" width="14.5703125" bestFit="1" customWidth="1"/>
    <col min="17" max="17" width="17.85546875" bestFit="1" customWidth="1"/>
    <col min="18" max="18" width="19.28515625" bestFit="1" customWidth="1"/>
    <col min="19" max="19" width="18.7109375" customWidth="1"/>
  </cols>
  <sheetData>
    <row r="1" spans="1:21" ht="18">
      <c r="A1" s="544" t="s">
        <v>449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8">
      <c r="A2" s="544" t="s">
        <v>136</v>
      </c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.7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649" t="s">
        <v>435</v>
      </c>
      <c r="U3" s="649"/>
    </row>
    <row r="4" spans="1:21" ht="15.75">
      <c r="A4" s="647" t="s">
        <v>78</v>
      </c>
      <c r="B4" s="585" t="s">
        <v>211</v>
      </c>
      <c r="C4" s="585"/>
      <c r="D4" s="585"/>
      <c r="E4" s="585"/>
      <c r="F4" s="585"/>
      <c r="G4" s="585" t="s">
        <v>194</v>
      </c>
      <c r="H4" s="585"/>
      <c r="I4" s="585"/>
      <c r="J4" s="585"/>
      <c r="K4" s="585"/>
      <c r="L4" s="585" t="s">
        <v>117</v>
      </c>
      <c r="M4" s="585"/>
      <c r="N4" s="585"/>
      <c r="O4" s="585"/>
      <c r="P4" s="585"/>
      <c r="Q4" s="585" t="s">
        <v>118</v>
      </c>
      <c r="R4" s="585"/>
      <c r="S4" s="585"/>
      <c r="T4" s="585"/>
      <c r="U4" s="585"/>
    </row>
    <row r="5" spans="1:21" ht="30">
      <c r="A5" s="647"/>
      <c r="B5" s="520" t="s">
        <v>504</v>
      </c>
      <c r="C5" s="520" t="s">
        <v>505</v>
      </c>
      <c r="D5" s="520" t="s">
        <v>506</v>
      </c>
      <c r="E5" s="442" t="s">
        <v>96</v>
      </c>
      <c r="F5" s="442" t="s">
        <v>8</v>
      </c>
      <c r="G5" s="520" t="s">
        <v>504</v>
      </c>
      <c r="H5" s="520" t="s">
        <v>505</v>
      </c>
      <c r="I5" s="520" t="s">
        <v>506</v>
      </c>
      <c r="J5" s="442" t="s">
        <v>96</v>
      </c>
      <c r="K5" s="442" t="s">
        <v>8</v>
      </c>
      <c r="L5" s="520" t="s">
        <v>504</v>
      </c>
      <c r="M5" s="520" t="s">
        <v>505</v>
      </c>
      <c r="N5" s="520" t="s">
        <v>506</v>
      </c>
      <c r="O5" s="442" t="s">
        <v>96</v>
      </c>
      <c r="P5" s="442" t="s">
        <v>8</v>
      </c>
      <c r="Q5" s="520" t="s">
        <v>504</v>
      </c>
      <c r="R5" s="520" t="s">
        <v>505</v>
      </c>
      <c r="S5" s="520" t="s">
        <v>506</v>
      </c>
      <c r="T5" s="442" t="s">
        <v>96</v>
      </c>
      <c r="U5" s="442" t="s">
        <v>8</v>
      </c>
    </row>
    <row r="6" spans="1:21" ht="15.75">
      <c r="A6" s="443" t="s">
        <v>436</v>
      </c>
      <c r="B6" s="444">
        <f>B7+B8+B9+B10</f>
        <v>438735.01159256004</v>
      </c>
      <c r="C6" s="444">
        <f>C7+C8+C9+C10</f>
        <v>492515.51254505996</v>
      </c>
      <c r="D6" s="445">
        <v>581242.16759723995</v>
      </c>
      <c r="E6" s="138">
        <f>IFERROR(C6/B6*100-100,0)</f>
        <v>12.258082790630851</v>
      </c>
      <c r="F6" s="138">
        <f>IFERROR(D6/C6*100-100,0)</f>
        <v>18.014997049268061</v>
      </c>
      <c r="G6" s="446">
        <f>SUM(G7:G10)</f>
        <v>312307.23000000004</v>
      </c>
      <c r="H6" s="446">
        <f>SUM(H7:H10)</f>
        <v>353424.57468354999</v>
      </c>
      <c r="I6" s="446">
        <v>427279</v>
      </c>
      <c r="J6" s="138">
        <f>IFERROR(H6/G6*100-100,0)</f>
        <v>13.165671727660595</v>
      </c>
      <c r="K6" s="138">
        <f>IFERROR(I6/H6*100-100,0)</f>
        <v>20.896799658761125</v>
      </c>
      <c r="L6" s="446">
        <f>SUM(L7:L10)</f>
        <v>4147292.7956364295</v>
      </c>
      <c r="M6" s="446">
        <f>SUM(M7:M10)</f>
        <v>4474604.7954150205</v>
      </c>
      <c r="N6" s="446">
        <v>5052141.7014066502</v>
      </c>
      <c r="O6" s="138">
        <f>IFERROR(M6/L6*100-100,0)</f>
        <v>7.892184514268493</v>
      </c>
      <c r="P6" s="138">
        <f>IFERROR(N6/M6*100-100,0)</f>
        <v>12.906992514364916</v>
      </c>
      <c r="Q6" s="446">
        <f>SUM(Q7:Q10)</f>
        <v>498778.67510286998</v>
      </c>
      <c r="R6" s="446">
        <f>SUM(R7:R10)</f>
        <v>555387.80680066987</v>
      </c>
      <c r="S6" s="446">
        <v>661905.54</v>
      </c>
      <c r="T6" s="138">
        <f>IFERROR(R6/Q6*100-100,0)</f>
        <v>11.349549313856414</v>
      </c>
      <c r="U6" s="138">
        <f>IFERROR(S6/R6*100-100,0)</f>
        <v>19.178983026820333</v>
      </c>
    </row>
    <row r="7" spans="1:21" ht="15.75">
      <c r="A7" s="294" t="s">
        <v>437</v>
      </c>
      <c r="B7" s="447">
        <v>31982.586890149996</v>
      </c>
      <c r="C7" s="448">
        <v>29291.100952029999</v>
      </c>
      <c r="D7" s="449">
        <v>38424.780148790007</v>
      </c>
      <c r="E7" s="138">
        <f t="shared" ref="E7:F18" si="0">IFERROR(C7/B7*100-100,0)</f>
        <v>-8.4154729176986081</v>
      </c>
      <c r="F7" s="138">
        <f t="shared" si="0"/>
        <v>31.182437327016913</v>
      </c>
      <c r="G7" s="450">
        <v>27325.7</v>
      </c>
      <c r="H7" s="450">
        <v>24368.620084809998</v>
      </c>
      <c r="I7" s="451">
        <v>31610.765108110005</v>
      </c>
      <c r="J7" s="138">
        <f t="shared" ref="J7:K18" si="1">IFERROR(H7/G7*100-100,0)</f>
        <v>-10.821607187336468</v>
      </c>
      <c r="K7" s="138">
        <f t="shared" si="1"/>
        <v>29.719142889893646</v>
      </c>
      <c r="L7" s="452">
        <v>281158.78098795994</v>
      </c>
      <c r="M7" s="450">
        <v>257847.93800958002</v>
      </c>
      <c r="N7" s="450">
        <v>373919.64031323994</v>
      </c>
      <c r="O7" s="138">
        <f t="shared" ref="O7:P18" si="2">IFERROR(M7/L7*100-100,0)</f>
        <v>-8.2909887773976862</v>
      </c>
      <c r="P7" s="138">
        <f t="shared" si="2"/>
        <v>45.01556351377431</v>
      </c>
      <c r="Q7" s="453">
        <v>22320.12746661</v>
      </c>
      <c r="R7" s="448">
        <v>20777.697023099998</v>
      </c>
      <c r="S7" s="448">
        <v>31235.108480279996</v>
      </c>
      <c r="T7" s="138">
        <f t="shared" ref="T7:U18" si="3">IFERROR(R7/Q7*100-100,0)</f>
        <v>-6.9104911959728383</v>
      </c>
      <c r="U7" s="138">
        <f t="shared" si="3"/>
        <v>50.329983373777054</v>
      </c>
    </row>
    <row r="8" spans="1:21" ht="15.75">
      <c r="A8" s="294" t="s">
        <v>438</v>
      </c>
      <c r="B8" s="447">
        <v>177460.74424451002</v>
      </c>
      <c r="C8" s="448">
        <v>239192.71337243001</v>
      </c>
      <c r="D8" s="449">
        <v>324471.61814043997</v>
      </c>
      <c r="E8" s="138">
        <f t="shared" si="0"/>
        <v>34.786267459164975</v>
      </c>
      <c r="F8" s="138">
        <f t="shared" si="0"/>
        <v>35.652802113260122</v>
      </c>
      <c r="G8" s="450">
        <v>146071.32999999999</v>
      </c>
      <c r="H8" s="450">
        <v>197902.96730321003</v>
      </c>
      <c r="I8" s="451">
        <v>271350.62559273001</v>
      </c>
      <c r="J8" s="138">
        <f t="shared" si="1"/>
        <v>35.483785424018549</v>
      </c>
      <c r="K8" s="138">
        <f t="shared" si="1"/>
        <v>37.112964646452099</v>
      </c>
      <c r="L8" s="452">
        <v>830318.1100126598</v>
      </c>
      <c r="M8" s="450">
        <v>1179168.4491703701</v>
      </c>
      <c r="N8" s="450">
        <v>1634604.9635868799</v>
      </c>
      <c r="O8" s="138">
        <f t="shared" si="2"/>
        <v>42.01405882287591</v>
      </c>
      <c r="P8" s="138">
        <f t="shared" si="2"/>
        <v>38.623532942807458</v>
      </c>
      <c r="Q8" s="453">
        <v>165134.61020554998</v>
      </c>
      <c r="R8" s="448">
        <v>228885.14764969001</v>
      </c>
      <c r="S8" s="448">
        <v>345315.70023107994</v>
      </c>
      <c r="T8" s="138">
        <f t="shared" si="3"/>
        <v>38.605194492412608</v>
      </c>
      <c r="U8" s="138">
        <f t="shared" si="3"/>
        <v>50.868548604817079</v>
      </c>
    </row>
    <row r="9" spans="1:21" ht="15.75">
      <c r="A9" s="294" t="s">
        <v>439</v>
      </c>
      <c r="B9" s="447">
        <v>207390.42836219</v>
      </c>
      <c r="C9" s="448">
        <v>195189.21451881999</v>
      </c>
      <c r="D9" s="449">
        <v>183338.79641467999</v>
      </c>
      <c r="E9" s="138">
        <f t="shared" si="0"/>
        <v>-5.883209721743583</v>
      </c>
      <c r="F9" s="138">
        <f t="shared" si="0"/>
        <v>-6.0712463715547074</v>
      </c>
      <c r="G9" s="450">
        <v>122030.5</v>
      </c>
      <c r="H9" s="450">
        <v>108791.98336071</v>
      </c>
      <c r="I9" s="451">
        <v>100290.12421102001</v>
      </c>
      <c r="J9" s="138">
        <f t="shared" si="1"/>
        <v>-10.848531014205463</v>
      </c>
      <c r="K9" s="138">
        <f t="shared" si="1"/>
        <v>-7.8147845889538416</v>
      </c>
      <c r="L9" s="452">
        <v>2695393.1159332497</v>
      </c>
      <c r="M9" s="450">
        <v>2608783.5582645205</v>
      </c>
      <c r="N9" s="450">
        <v>2469251.5425363597</v>
      </c>
      <c r="O9" s="138">
        <f t="shared" si="2"/>
        <v>-3.2132440035093595</v>
      </c>
      <c r="P9" s="138">
        <f t="shared" si="2"/>
        <v>-5.3485470377996194</v>
      </c>
      <c r="Q9" s="453">
        <v>287500.84743070998</v>
      </c>
      <c r="R9" s="448">
        <v>273207.48438971996</v>
      </c>
      <c r="S9" s="448">
        <v>242343.5729693</v>
      </c>
      <c r="T9" s="138">
        <f t="shared" si="3"/>
        <v>-4.9715898818123776</v>
      </c>
      <c r="U9" s="138">
        <f t="shared" si="3"/>
        <v>-11.296876251162203</v>
      </c>
    </row>
    <row r="10" spans="1:21" ht="15.75">
      <c r="A10" s="294" t="s">
        <v>440</v>
      </c>
      <c r="B10" s="447">
        <v>21901.252095710002</v>
      </c>
      <c r="C10" s="448">
        <v>28842.483701779995</v>
      </c>
      <c r="D10" s="449">
        <v>35006.972893329999</v>
      </c>
      <c r="E10" s="138">
        <f t="shared" si="0"/>
        <v>31.693309477176598</v>
      </c>
      <c r="F10" s="138">
        <f t="shared" si="0"/>
        <v>21.372948513340305</v>
      </c>
      <c r="G10" s="450">
        <v>16879.7</v>
      </c>
      <c r="H10" s="450">
        <v>22361.003934820001</v>
      </c>
      <c r="I10" s="451">
        <v>24027.682275069998</v>
      </c>
      <c r="J10" s="138">
        <f t="shared" si="1"/>
        <v>32.472756831104817</v>
      </c>
      <c r="K10" s="138">
        <f t="shared" si="1"/>
        <v>7.4535040783866009</v>
      </c>
      <c r="L10" s="452">
        <v>340422.78870256006</v>
      </c>
      <c r="M10" s="450">
        <v>428804.84997054999</v>
      </c>
      <c r="N10" s="450">
        <v>574365.55497017002</v>
      </c>
      <c r="O10" s="138">
        <f t="shared" si="2"/>
        <v>25.962439707646183</v>
      </c>
      <c r="P10" s="138">
        <f t="shared" si="2"/>
        <v>33.945675989816124</v>
      </c>
      <c r="Q10" s="453">
        <v>23823.089999999997</v>
      </c>
      <c r="R10" s="448">
        <v>32517.477738159996</v>
      </c>
      <c r="S10" s="448">
        <v>43011.158829189997</v>
      </c>
      <c r="T10" s="138">
        <f t="shared" si="3"/>
        <v>36.495634017921276</v>
      </c>
      <c r="U10" s="138">
        <f t="shared" si="3"/>
        <v>32.27089498001078</v>
      </c>
    </row>
    <row r="11" spans="1:21" ht="15.75">
      <c r="A11" s="443" t="s">
        <v>441</v>
      </c>
      <c r="B11" s="448">
        <v>7262856</v>
      </c>
      <c r="C11" s="448">
        <v>7972702</v>
      </c>
      <c r="D11" s="454">
        <v>8343063</v>
      </c>
      <c r="E11" s="138">
        <f t="shared" si="0"/>
        <v>9.7736482728006706</v>
      </c>
      <c r="F11" s="138">
        <f t="shared" si="0"/>
        <v>4.645363642087716</v>
      </c>
      <c r="G11" s="450">
        <v>6693296</v>
      </c>
      <c r="H11" s="450">
        <v>7362773</v>
      </c>
      <c r="I11" s="451">
        <v>8001561</v>
      </c>
      <c r="J11" s="138">
        <f t="shared" si="1"/>
        <v>10.002202203518266</v>
      </c>
      <c r="K11" s="138">
        <f t="shared" si="1"/>
        <v>8.6759159898043947</v>
      </c>
      <c r="L11" s="450">
        <v>19708856</v>
      </c>
      <c r="M11" s="450">
        <v>21120142</v>
      </c>
      <c r="N11" s="450">
        <v>22127303</v>
      </c>
      <c r="O11" s="138">
        <f t="shared" si="2"/>
        <v>7.1606692950620783</v>
      </c>
      <c r="P11" s="138">
        <f t="shared" si="2"/>
        <v>4.7687226724138583</v>
      </c>
      <c r="Q11" s="448">
        <v>5941822</v>
      </c>
      <c r="R11" s="448">
        <v>6365335</v>
      </c>
      <c r="S11" s="448">
        <v>6630552</v>
      </c>
      <c r="T11" s="138">
        <f t="shared" si="3"/>
        <v>7.1276621884667719</v>
      </c>
      <c r="U11" s="138">
        <f t="shared" si="3"/>
        <v>4.1665835340952242</v>
      </c>
    </row>
    <row r="12" spans="1:21" s="18" customFormat="1" ht="15.75">
      <c r="A12" s="443" t="s">
        <v>442</v>
      </c>
      <c r="B12" s="447">
        <v>531759.18221421994</v>
      </c>
      <c r="C12" s="455">
        <v>585998.13389031996</v>
      </c>
      <c r="D12" s="454">
        <v>611642.9</v>
      </c>
      <c r="E12" s="142">
        <f t="shared" si="0"/>
        <v>10.199908810272291</v>
      </c>
      <c r="F12" s="142">
        <f t="shared" si="0"/>
        <v>4.3762538865831857</v>
      </c>
      <c r="G12" s="456">
        <v>435380.60692577</v>
      </c>
      <c r="H12" s="457">
        <v>488386.60636851011</v>
      </c>
      <c r="I12" s="451">
        <v>500077.76512580994</v>
      </c>
      <c r="J12" s="142">
        <f t="shared" si="1"/>
        <v>12.174634928509192</v>
      </c>
      <c r="K12" s="142">
        <f t="shared" si="1"/>
        <v>2.3938327965690149</v>
      </c>
      <c r="L12" s="456">
        <v>2699431.7419689801</v>
      </c>
      <c r="M12" s="457">
        <v>3221386.5237163403</v>
      </c>
      <c r="N12" s="457">
        <v>3481339.59</v>
      </c>
      <c r="O12" s="142">
        <f t="shared" si="2"/>
        <v>19.335728095374762</v>
      </c>
      <c r="P12" s="142">
        <f t="shared" si="2"/>
        <v>8.0696018428662626</v>
      </c>
      <c r="Q12" s="458">
        <v>312250.03513401997</v>
      </c>
      <c r="R12" s="455">
        <v>349632.88591653999</v>
      </c>
      <c r="S12" s="455">
        <v>362818.09551724006</v>
      </c>
      <c r="T12" s="142">
        <f t="shared" si="3"/>
        <v>11.972088575258283</v>
      </c>
      <c r="U12" s="142">
        <f t="shared" si="3"/>
        <v>3.7711583011237337</v>
      </c>
    </row>
    <row r="13" spans="1:21" s="301" customFormat="1" ht="15.75">
      <c r="A13" s="319" t="s">
        <v>443</v>
      </c>
      <c r="B13" s="450">
        <v>47893.060191179997</v>
      </c>
      <c r="C13" s="450">
        <v>42797.886415039997</v>
      </c>
      <c r="D13" s="450">
        <v>39905.199999999997</v>
      </c>
      <c r="E13" s="323">
        <f t="shared" si="0"/>
        <v>-10.638647344314677</v>
      </c>
      <c r="F13" s="323">
        <f t="shared" si="0"/>
        <v>-6.7589468951519365</v>
      </c>
      <c r="G13" s="450">
        <v>33082.21</v>
      </c>
      <c r="H13" s="450">
        <v>27092.613046879997</v>
      </c>
      <c r="I13" s="451">
        <v>25074.508899590001</v>
      </c>
      <c r="J13" s="138">
        <f t="shared" si="1"/>
        <v>-18.105189928726048</v>
      </c>
      <c r="K13" s="323">
        <f t="shared" si="1"/>
        <v>-7.4489092056124235</v>
      </c>
      <c r="L13" s="450">
        <v>152384.30437491002</v>
      </c>
      <c r="M13" s="450">
        <v>173809.33119956002</v>
      </c>
      <c r="N13" s="450">
        <v>163758.03442827999</v>
      </c>
      <c r="O13" s="323">
        <f t="shared" si="2"/>
        <v>14.059864572363139</v>
      </c>
      <c r="P13" s="323">
        <f t="shared" si="2"/>
        <v>-5.7829442768752131</v>
      </c>
      <c r="Q13" s="450">
        <v>32555.070000000003</v>
      </c>
      <c r="R13" s="450">
        <v>29788.489648649997</v>
      </c>
      <c r="S13" s="450">
        <v>30074.667057339997</v>
      </c>
      <c r="T13" s="323">
        <f t="shared" si="3"/>
        <v>-8.4981551302147551</v>
      </c>
      <c r="U13" s="323">
        <f t="shared" si="3"/>
        <v>0.96069794764828487</v>
      </c>
    </row>
    <row r="14" spans="1:21" s="301" customFormat="1" ht="15.75">
      <c r="A14" s="319" t="s">
        <v>444</v>
      </c>
      <c r="B14" s="450">
        <v>19.391999999999999</v>
      </c>
      <c r="C14" s="450">
        <v>0</v>
      </c>
      <c r="D14" s="450">
        <v>16</v>
      </c>
      <c r="E14" s="323">
        <f t="shared" si="0"/>
        <v>-100</v>
      </c>
      <c r="F14" s="323">
        <f t="shared" si="0"/>
        <v>0</v>
      </c>
      <c r="G14" s="450">
        <v>144.88999999999999</v>
      </c>
      <c r="H14" s="450"/>
      <c r="I14" s="451">
        <v>32.35</v>
      </c>
      <c r="J14" s="323">
        <f t="shared" si="1"/>
        <v>-100</v>
      </c>
      <c r="K14" s="323">
        <f t="shared" si="1"/>
        <v>0</v>
      </c>
      <c r="L14" s="450">
        <v>347.89100000000002</v>
      </c>
      <c r="M14" s="450">
        <v>474.791</v>
      </c>
      <c r="N14" s="450">
        <v>250.88000000000002</v>
      </c>
      <c r="O14" s="323">
        <f t="shared" si="2"/>
        <v>36.476942490607684</v>
      </c>
      <c r="P14" s="323">
        <f t="shared" si="2"/>
        <v>-47.159908254368752</v>
      </c>
      <c r="Q14" s="450">
        <v>175.59000000000003</v>
      </c>
      <c r="R14" s="450"/>
      <c r="S14" s="450">
        <v>46.24</v>
      </c>
      <c r="T14" s="323">
        <f t="shared" si="3"/>
        <v>-100</v>
      </c>
      <c r="U14" s="323">
        <f t="shared" si="3"/>
        <v>0</v>
      </c>
    </row>
    <row r="15" spans="1:21" ht="15.75">
      <c r="A15" s="443" t="s">
        <v>445</v>
      </c>
      <c r="B15" s="448">
        <v>33161.635406350004</v>
      </c>
      <c r="C15" s="448">
        <v>11923.398555940003</v>
      </c>
      <c r="D15" s="448">
        <v>7853.9</v>
      </c>
      <c r="E15" s="138">
        <f t="shared" si="0"/>
        <v>-64.044600304432407</v>
      </c>
      <c r="F15" s="138">
        <f t="shared" si="0"/>
        <v>-34.130357522207106</v>
      </c>
      <c r="G15" s="450">
        <v>22075.38</v>
      </c>
      <c r="H15" s="450">
        <v>10642.540691040002</v>
      </c>
      <c r="I15" s="451">
        <v>8991.2161690899993</v>
      </c>
      <c r="J15" s="138">
        <f t="shared" si="1"/>
        <v>-51.790000031528329</v>
      </c>
      <c r="K15" s="138">
        <f t="shared" si="1"/>
        <v>-15.516262233700076</v>
      </c>
      <c r="L15" s="450">
        <v>70244.76217889</v>
      </c>
      <c r="M15" s="450">
        <v>29783.425914389998</v>
      </c>
      <c r="N15" s="450">
        <v>18389.41960356</v>
      </c>
      <c r="O15" s="138">
        <f t="shared" si="2"/>
        <v>-57.600502883700372</v>
      </c>
      <c r="P15" s="138">
        <f t="shared" si="2"/>
        <v>-38.256197737564278</v>
      </c>
      <c r="Q15" s="448">
        <v>27626.59</v>
      </c>
      <c r="R15" s="448">
        <v>9367.3026548300004</v>
      </c>
      <c r="S15" s="448">
        <v>5605.4549618100018</v>
      </c>
      <c r="T15" s="138">
        <f t="shared" si="3"/>
        <v>-66.093163670109121</v>
      </c>
      <c r="U15" s="138">
        <f t="shared" si="3"/>
        <v>-40.159348231161317</v>
      </c>
    </row>
    <row r="16" spans="1:21" ht="15.75">
      <c r="A16" s="443" t="s">
        <v>446</v>
      </c>
      <c r="B16" s="447">
        <v>254495</v>
      </c>
      <c r="C16" s="452">
        <v>302346</v>
      </c>
      <c r="D16" s="452">
        <v>317530</v>
      </c>
      <c r="E16" s="138">
        <f t="shared" si="0"/>
        <v>18.802334034067457</v>
      </c>
      <c r="F16" s="138">
        <f t="shared" si="0"/>
        <v>5.0220608177386197</v>
      </c>
      <c r="G16" s="452">
        <v>196622</v>
      </c>
      <c r="H16" s="452">
        <v>231625</v>
      </c>
      <c r="I16" s="459">
        <v>253516</v>
      </c>
      <c r="J16" s="138">
        <f t="shared" si="1"/>
        <v>17.802178799930829</v>
      </c>
      <c r="K16" s="138">
        <f t="shared" si="1"/>
        <v>9.4510523475445325</v>
      </c>
      <c r="L16" s="452">
        <v>571518</v>
      </c>
      <c r="M16" s="452">
        <v>703195</v>
      </c>
      <c r="N16" s="460">
        <v>806827</v>
      </c>
      <c r="O16" s="138">
        <f t="shared" si="2"/>
        <v>23.039869260460733</v>
      </c>
      <c r="P16" s="138">
        <f t="shared" si="2"/>
        <v>14.737306152631916</v>
      </c>
      <c r="Q16" s="447">
        <v>191941</v>
      </c>
      <c r="R16" s="447">
        <v>225446</v>
      </c>
      <c r="S16" s="447">
        <v>226818</v>
      </c>
      <c r="T16" s="138">
        <f t="shared" si="3"/>
        <v>17.455884881291638</v>
      </c>
      <c r="U16" s="138">
        <f t="shared" si="3"/>
        <v>0.60857145391801737</v>
      </c>
    </row>
    <row r="17" spans="1:23" ht="15.75">
      <c r="A17" s="443" t="s">
        <v>447</v>
      </c>
      <c r="B17" s="447">
        <v>664</v>
      </c>
      <c r="C17" s="447">
        <v>711</v>
      </c>
      <c r="D17" s="447">
        <v>699</v>
      </c>
      <c r="E17" s="138">
        <f t="shared" si="0"/>
        <v>7.0783132530120412</v>
      </c>
      <c r="F17" s="138">
        <f t="shared" si="0"/>
        <v>-1.687763713080173</v>
      </c>
      <c r="G17" s="452">
        <v>485</v>
      </c>
      <c r="H17" s="452">
        <v>516</v>
      </c>
      <c r="I17" s="459">
        <v>511</v>
      </c>
      <c r="J17" s="138">
        <f t="shared" si="1"/>
        <v>6.3917525773195933</v>
      </c>
      <c r="K17" s="138">
        <f t="shared" si="1"/>
        <v>-0.96899224806202255</v>
      </c>
      <c r="L17" s="452">
        <v>2305</v>
      </c>
      <c r="M17" s="452">
        <v>2390</v>
      </c>
      <c r="N17" s="460">
        <v>2347</v>
      </c>
      <c r="O17" s="138">
        <f t="shared" si="2"/>
        <v>3.6876355748373157</v>
      </c>
      <c r="P17" s="138">
        <f t="shared" si="2"/>
        <v>-1.7991631799163201</v>
      </c>
      <c r="Q17" s="447">
        <v>588</v>
      </c>
      <c r="R17" s="447">
        <v>616</v>
      </c>
      <c r="S17" s="447">
        <v>620</v>
      </c>
      <c r="T17" s="138">
        <f t="shared" si="3"/>
        <v>4.7619047619047734</v>
      </c>
      <c r="U17" s="138">
        <f t="shared" si="3"/>
        <v>0.64935064935065157</v>
      </c>
    </row>
    <row r="18" spans="1:23" ht="15.75">
      <c r="A18" s="461" t="s">
        <v>448</v>
      </c>
      <c r="B18" s="462">
        <v>1860</v>
      </c>
      <c r="C18" s="462">
        <v>1846</v>
      </c>
      <c r="D18" s="462">
        <v>1850</v>
      </c>
      <c r="E18" s="138">
        <f t="shared" si="0"/>
        <v>-0.75268817204300831</v>
      </c>
      <c r="F18" s="138">
        <f t="shared" si="0"/>
        <v>0.21668472372698488</v>
      </c>
      <c r="G18" s="463">
        <v>1775</v>
      </c>
      <c r="H18" s="463">
        <v>1763</v>
      </c>
      <c r="I18" s="459">
        <v>1759</v>
      </c>
      <c r="J18" s="138">
        <f t="shared" si="1"/>
        <v>-0.67605633802816101</v>
      </c>
      <c r="K18" s="138">
        <f>IFERROR(I18/H18*100-100,0)</f>
        <v>-0.22688598979013364</v>
      </c>
      <c r="L18" s="463">
        <v>3030</v>
      </c>
      <c r="M18" s="463">
        <v>3040</v>
      </c>
      <c r="N18" s="460">
        <v>3029</v>
      </c>
      <c r="O18" s="138">
        <f t="shared" si="2"/>
        <v>0.33003300330032914</v>
      </c>
      <c r="P18" s="138">
        <f t="shared" si="2"/>
        <v>-0.36184210526315042</v>
      </c>
      <c r="Q18" s="462">
        <v>1398</v>
      </c>
      <c r="R18" s="462">
        <v>1404</v>
      </c>
      <c r="S18" s="462">
        <v>1392</v>
      </c>
      <c r="T18" s="138">
        <f t="shared" si="3"/>
        <v>0.42918454935623629</v>
      </c>
      <c r="U18" s="138">
        <f t="shared" si="3"/>
        <v>-0.85470085470085166</v>
      </c>
    </row>
    <row r="19" spans="1:23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</row>
    <row r="20" spans="1:23" ht="15.75">
      <c r="A20" s="650" t="s">
        <v>78</v>
      </c>
      <c r="B20" s="585" t="s">
        <v>107</v>
      </c>
      <c r="C20" s="585"/>
      <c r="D20" s="585"/>
      <c r="E20" s="585"/>
      <c r="F20" s="585"/>
      <c r="G20" s="585" t="s">
        <v>119</v>
      </c>
      <c r="H20" s="585"/>
      <c r="I20" s="585"/>
      <c r="J20" s="585"/>
      <c r="K20" s="585"/>
      <c r="L20" s="585" t="s">
        <v>120</v>
      </c>
      <c r="M20" s="585"/>
      <c r="N20" s="585"/>
      <c r="O20" s="585"/>
      <c r="P20" s="585"/>
      <c r="Q20" s="585" t="s">
        <v>34</v>
      </c>
      <c r="R20" s="585"/>
      <c r="S20" s="585"/>
      <c r="T20" s="585"/>
      <c r="U20" s="585"/>
    </row>
    <row r="21" spans="1:23" ht="30">
      <c r="A21" s="647"/>
      <c r="B21" s="520" t="s">
        <v>504</v>
      </c>
      <c r="C21" s="520" t="s">
        <v>505</v>
      </c>
      <c r="D21" s="520" t="s">
        <v>506</v>
      </c>
      <c r="E21" s="442" t="s">
        <v>96</v>
      </c>
      <c r="F21" s="442" t="s">
        <v>8</v>
      </c>
      <c r="G21" s="520" t="s">
        <v>504</v>
      </c>
      <c r="H21" s="520" t="s">
        <v>505</v>
      </c>
      <c r="I21" s="520" t="s">
        <v>506</v>
      </c>
      <c r="J21" s="442" t="s">
        <v>96</v>
      </c>
      <c r="K21" s="442" t="s">
        <v>8</v>
      </c>
      <c r="L21" s="520" t="s">
        <v>504</v>
      </c>
      <c r="M21" s="520" t="s">
        <v>505</v>
      </c>
      <c r="N21" s="520" t="s">
        <v>506</v>
      </c>
      <c r="O21" s="442" t="s">
        <v>96</v>
      </c>
      <c r="P21" s="442" t="s">
        <v>8</v>
      </c>
      <c r="Q21" s="520" t="s">
        <v>504</v>
      </c>
      <c r="R21" s="520" t="s">
        <v>505</v>
      </c>
      <c r="S21" s="520" t="s">
        <v>506</v>
      </c>
      <c r="T21" s="442" t="s">
        <v>96</v>
      </c>
      <c r="U21" s="442" t="s">
        <v>8</v>
      </c>
    </row>
    <row r="22" spans="1:23" ht="15.75">
      <c r="A22" s="443" t="s">
        <v>436</v>
      </c>
      <c r="B22" s="444">
        <f>SUM(B23:B26)</f>
        <v>529381.17000000004</v>
      </c>
      <c r="C22" s="444">
        <f>SUM(C23:C26)</f>
        <v>587627.80709477002</v>
      </c>
      <c r="D22" s="444">
        <v>713577.39999999991</v>
      </c>
      <c r="E22" s="138">
        <f>IFERROR(C22/B22*100-100,0)</f>
        <v>11.002778412909933</v>
      </c>
      <c r="F22" s="138">
        <f>IFERROR(D22/C22*100-100,0)</f>
        <v>21.433565836158138</v>
      </c>
      <c r="G22" s="444">
        <f>SUM(G23:G26)</f>
        <v>65984.779424120003</v>
      </c>
      <c r="H22" s="444">
        <f>SUM(H23:H26)</f>
        <v>74280</v>
      </c>
      <c r="I22" s="444">
        <v>93731.58</v>
      </c>
      <c r="J22" s="138">
        <f>IFERROR(H22/G22*100-100,0)</f>
        <v>12.571415178282422</v>
      </c>
      <c r="K22" s="138">
        <f>IFERROR(I22/H22*100-100,0)</f>
        <v>26.186833602584827</v>
      </c>
      <c r="L22" s="446">
        <f>SUM(L23:L26)</f>
        <v>136831.67863769998</v>
      </c>
      <c r="M22" s="446">
        <f>SUM(M23:M26)</f>
        <v>144787.61683281997</v>
      </c>
      <c r="N22" s="446">
        <v>181508.07</v>
      </c>
      <c r="O22" s="138">
        <f>IFERROR(M22/L22*100-100,0)</f>
        <v>5.8143978604439752</v>
      </c>
      <c r="P22" s="138">
        <f>IFERROR(N22/M22*100-100,0)</f>
        <v>25.361597884147486</v>
      </c>
      <c r="Q22" s="446">
        <f>B6+G6+L6+Q6+B22+G22+L22</f>
        <v>6129311.3403936792</v>
      </c>
      <c r="R22" s="446">
        <f>C6+H6+M6+R6+C22+H22+M22</f>
        <v>6682628.113371891</v>
      </c>
      <c r="S22" s="446">
        <f>D6+I6+N6+S6+D22+I22+N22</f>
        <v>7711385.4590038899</v>
      </c>
      <c r="T22" s="138">
        <f>IFERROR(R22/Q22*100-100,0)</f>
        <v>9.0273889226627659</v>
      </c>
      <c r="U22" s="138">
        <f>IFERROR(S22/R22*100-100,0)</f>
        <v>15.394502405026287</v>
      </c>
      <c r="W22" s="464"/>
    </row>
    <row r="23" spans="1:23" ht="15.75">
      <c r="A23" s="294" t="s">
        <v>437</v>
      </c>
      <c r="B23" s="453">
        <v>32534.95</v>
      </c>
      <c r="C23" s="448">
        <v>30391.264217309999</v>
      </c>
      <c r="D23" s="448">
        <v>44758.559999999998</v>
      </c>
      <c r="E23" s="138">
        <f t="shared" ref="E23:F34" si="4">IFERROR(C23/B23*100-100,0)</f>
        <v>-6.5888706842641653</v>
      </c>
      <c r="F23" s="138">
        <f t="shared" si="4"/>
        <v>47.274426229715033</v>
      </c>
      <c r="G23" s="448">
        <v>9457.7522970299997</v>
      </c>
      <c r="H23" s="448">
        <v>7372</v>
      </c>
      <c r="I23" s="448">
        <v>8934.41</v>
      </c>
      <c r="J23" s="138">
        <f t="shared" ref="J23:K34" si="5">IFERROR(H23/G23*100-100,0)</f>
        <v>-22.053361428010589</v>
      </c>
      <c r="K23" s="138">
        <f t="shared" si="5"/>
        <v>21.193841562669576</v>
      </c>
      <c r="L23" s="453">
        <v>13640.580742379998</v>
      </c>
      <c r="M23" s="448">
        <v>11395.382654489998</v>
      </c>
      <c r="N23" s="448">
        <v>14778.14</v>
      </c>
      <c r="O23" s="138">
        <f t="shared" ref="O23:P34" si="6">IFERROR(M23/L23*100-100,0)</f>
        <v>-16.459695743850418</v>
      </c>
      <c r="P23" s="138">
        <f t="shared" si="6"/>
        <v>29.685333508104094</v>
      </c>
      <c r="Q23" s="453">
        <f t="shared" ref="Q23:S34" si="7">B7+G7+L7+Q7+B23+G23+L23</f>
        <v>418420.47838412994</v>
      </c>
      <c r="R23" s="453">
        <f t="shared" si="7"/>
        <v>381444.00294132001</v>
      </c>
      <c r="S23" s="453">
        <f t="shared" si="7"/>
        <v>543661.40405041992</v>
      </c>
      <c r="T23" s="138">
        <f t="shared" ref="T23:U34" si="8">IFERROR(R23/Q23*100-100,0)</f>
        <v>-8.8371572026318859</v>
      </c>
      <c r="U23" s="138">
        <f t="shared" si="8"/>
        <v>42.527186129088221</v>
      </c>
    </row>
    <row r="24" spans="1:23" ht="15.75">
      <c r="A24" s="294" t="s">
        <v>438</v>
      </c>
      <c r="B24" s="453">
        <v>208986.99</v>
      </c>
      <c r="C24" s="448">
        <v>279941.59614875994</v>
      </c>
      <c r="D24" s="448">
        <v>404151.07</v>
      </c>
      <c r="E24" s="138">
        <f t="shared" si="4"/>
        <v>33.951685771808059</v>
      </c>
      <c r="F24" s="138">
        <f t="shared" si="4"/>
        <v>44.369781254385515</v>
      </c>
      <c r="G24" s="448">
        <v>33756.438111609998</v>
      </c>
      <c r="H24" s="448">
        <v>44414</v>
      </c>
      <c r="I24" s="448">
        <v>62191</v>
      </c>
      <c r="J24" s="138">
        <f t="shared" si="5"/>
        <v>31.571938523704887</v>
      </c>
      <c r="K24" s="138">
        <f t="shared" si="5"/>
        <v>40.025667582293863</v>
      </c>
      <c r="L24" s="453">
        <v>65289.364360389998</v>
      </c>
      <c r="M24" s="448">
        <v>81221.427265649996</v>
      </c>
      <c r="N24" s="448">
        <v>115581.7</v>
      </c>
      <c r="O24" s="138">
        <f t="shared" si="6"/>
        <v>24.40223313757015</v>
      </c>
      <c r="P24" s="138">
        <f t="shared" si="6"/>
        <v>42.304443409949243</v>
      </c>
      <c r="Q24" s="453">
        <f t="shared" si="7"/>
        <v>1627017.5869347197</v>
      </c>
      <c r="R24" s="453">
        <f t="shared" si="7"/>
        <v>2250726.3009101101</v>
      </c>
      <c r="S24" s="453">
        <f t="shared" si="7"/>
        <v>3157666.6775511298</v>
      </c>
      <c r="T24" s="138">
        <f t="shared" si="8"/>
        <v>38.334478925359974</v>
      </c>
      <c r="U24" s="138">
        <f t="shared" si="8"/>
        <v>40.295453795260954</v>
      </c>
    </row>
    <row r="25" spans="1:23" ht="15.75">
      <c r="A25" s="294" t="s">
        <v>439</v>
      </c>
      <c r="B25" s="453">
        <v>262608.8</v>
      </c>
      <c r="C25" s="448">
        <v>245149.55349239003</v>
      </c>
      <c r="D25" s="448">
        <v>227806.13999999998</v>
      </c>
      <c r="E25" s="138">
        <f t="shared" si="4"/>
        <v>-6.648385929035868</v>
      </c>
      <c r="F25" s="138">
        <f t="shared" si="4"/>
        <v>-7.0746257724383099</v>
      </c>
      <c r="G25" s="448">
        <v>19770.671900990001</v>
      </c>
      <c r="H25" s="448">
        <v>18574</v>
      </c>
      <c r="I25" s="448">
        <v>17673.22</v>
      </c>
      <c r="J25" s="138">
        <f t="shared" si="5"/>
        <v>-6.0527629358417414</v>
      </c>
      <c r="K25" s="138">
        <f t="shared" si="5"/>
        <v>-4.8496823516743746</v>
      </c>
      <c r="L25" s="453">
        <v>51335.201413529998</v>
      </c>
      <c r="M25" s="448">
        <v>44653.356823049995</v>
      </c>
      <c r="N25" s="448">
        <v>41763.67</v>
      </c>
      <c r="O25" s="138">
        <f t="shared" si="6"/>
        <v>-13.016106699678645</v>
      </c>
      <c r="P25" s="138">
        <f t="shared" si="6"/>
        <v>-6.4713764622469512</v>
      </c>
      <c r="Q25" s="453">
        <f t="shared" si="7"/>
        <v>3646029.5650406689</v>
      </c>
      <c r="R25" s="453">
        <f t="shared" si="7"/>
        <v>3494349.1508492106</v>
      </c>
      <c r="S25" s="453">
        <f t="shared" si="7"/>
        <v>3282467.0661313604</v>
      </c>
      <c r="T25" s="138">
        <f t="shared" si="8"/>
        <v>-4.1601531607373659</v>
      </c>
      <c r="U25" s="138">
        <f t="shared" si="8"/>
        <v>-6.0635636443587089</v>
      </c>
    </row>
    <row r="26" spans="1:23" ht="15.75">
      <c r="A26" s="294" t="s">
        <v>440</v>
      </c>
      <c r="B26" s="453">
        <v>25250.43</v>
      </c>
      <c r="C26" s="448">
        <v>32145.393236310003</v>
      </c>
      <c r="D26" s="448">
        <v>36861.629999999997</v>
      </c>
      <c r="E26" s="138">
        <f t="shared" si="4"/>
        <v>27.306320075776938</v>
      </c>
      <c r="F26" s="138">
        <f t="shared" si="4"/>
        <v>14.671579000510548</v>
      </c>
      <c r="G26" s="448">
        <v>2999.9171144900001</v>
      </c>
      <c r="H26" s="448">
        <v>3920</v>
      </c>
      <c r="I26" s="448">
        <v>4932.95</v>
      </c>
      <c r="J26" s="138">
        <f t="shared" si="5"/>
        <v>30.670276890847305</v>
      </c>
      <c r="K26" s="138">
        <f t="shared" si="5"/>
        <v>25.84056122448979</v>
      </c>
      <c r="L26" s="453">
        <v>6566.5321213999996</v>
      </c>
      <c r="M26" s="448">
        <v>7517.4500896300005</v>
      </c>
      <c r="N26" s="448">
        <v>9384.56</v>
      </c>
      <c r="O26" s="138">
        <f t="shared" si="6"/>
        <v>14.481280996570575</v>
      </c>
      <c r="P26" s="138">
        <f t="shared" si="6"/>
        <v>24.837011062376007</v>
      </c>
      <c r="Q26" s="453">
        <f t="shared" si="7"/>
        <v>437843.71003416006</v>
      </c>
      <c r="R26" s="453">
        <f t="shared" si="7"/>
        <v>556108.65867124998</v>
      </c>
      <c r="S26" s="453">
        <f t="shared" si="7"/>
        <v>727590.50896776002</v>
      </c>
      <c r="T26" s="138">
        <f t="shared" si="8"/>
        <v>27.010767981082353</v>
      </c>
      <c r="U26" s="138">
        <f t="shared" si="8"/>
        <v>30.836033142559558</v>
      </c>
    </row>
    <row r="27" spans="1:23" ht="15.75">
      <c r="A27" s="443" t="s">
        <v>441</v>
      </c>
      <c r="B27" s="448">
        <v>8434123</v>
      </c>
      <c r="C27" s="448">
        <v>9118402</v>
      </c>
      <c r="D27" s="448">
        <v>9692758</v>
      </c>
      <c r="E27" s="138">
        <f t="shared" si="4"/>
        <v>8.1132205446849781</v>
      </c>
      <c r="F27" s="138">
        <f t="shared" si="4"/>
        <v>6.2988668409223294</v>
      </c>
      <c r="G27" s="448">
        <v>2085041</v>
      </c>
      <c r="H27" s="448">
        <v>2314610</v>
      </c>
      <c r="I27" s="448">
        <v>2481610</v>
      </c>
      <c r="J27" s="138">
        <f t="shared" si="5"/>
        <v>11.010287087879817</v>
      </c>
      <c r="K27" s="138">
        <f t="shared" si="5"/>
        <v>7.2150383865964471</v>
      </c>
      <c r="L27" s="448">
        <v>3636511</v>
      </c>
      <c r="M27" s="448">
        <v>3754990</v>
      </c>
      <c r="N27" s="448">
        <v>4216709</v>
      </c>
      <c r="O27" s="138">
        <f t="shared" si="6"/>
        <v>3.2580404679100354</v>
      </c>
      <c r="P27" s="138">
        <f t="shared" si="6"/>
        <v>12.296144596923028</v>
      </c>
      <c r="Q27" s="465">
        <f t="shared" si="7"/>
        <v>53762505</v>
      </c>
      <c r="R27" s="465">
        <f t="shared" si="7"/>
        <v>58008954</v>
      </c>
      <c r="S27" s="465">
        <f t="shared" si="7"/>
        <v>61493556</v>
      </c>
      <c r="T27" s="138">
        <f t="shared" si="8"/>
        <v>7.8985326297574829</v>
      </c>
      <c r="U27" s="138">
        <f t="shared" si="8"/>
        <v>6.0070071251413992</v>
      </c>
    </row>
    <row r="28" spans="1:23" s="18" customFormat="1" ht="15.75">
      <c r="A28" s="443" t="s">
        <v>442</v>
      </c>
      <c r="B28" s="453">
        <v>516890.97743240994</v>
      </c>
      <c r="C28" s="455">
        <v>574123.44434645004</v>
      </c>
      <c r="D28" s="455">
        <v>589715.23</v>
      </c>
      <c r="E28" s="142">
        <f t="shared" si="4"/>
        <v>11.072444560424529</v>
      </c>
      <c r="F28" s="142">
        <f t="shared" si="4"/>
        <v>2.7157549142238508</v>
      </c>
      <c r="G28" s="455">
        <v>47305.784795879998</v>
      </c>
      <c r="H28" s="455">
        <v>59224.86</v>
      </c>
      <c r="I28" s="455">
        <v>64150.47</v>
      </c>
      <c r="J28" s="142">
        <f t="shared" si="5"/>
        <v>25.195809044390003</v>
      </c>
      <c r="K28" s="142">
        <f t="shared" si="5"/>
        <v>8.3167946703462121</v>
      </c>
      <c r="L28" s="466">
        <v>140662.52159082005</v>
      </c>
      <c r="M28" s="455">
        <v>153266.23393705999</v>
      </c>
      <c r="N28" s="455">
        <v>161008</v>
      </c>
      <c r="O28" s="142">
        <f t="shared" si="6"/>
        <v>8.9602491151861301</v>
      </c>
      <c r="P28" s="142">
        <f t="shared" si="6"/>
        <v>5.0511882911660848</v>
      </c>
      <c r="Q28" s="466">
        <f>B12+G12+L12+Q12+B28+G28+L28</f>
        <v>4683680.8500621002</v>
      </c>
      <c r="R28" s="466">
        <f>C12+H12+M12+R12+C28+H28+M28</f>
        <v>5432018.6881752219</v>
      </c>
      <c r="S28" s="466">
        <f t="shared" si="7"/>
        <v>5770752.0506430501</v>
      </c>
      <c r="T28" s="142">
        <f t="shared" si="8"/>
        <v>15.977558293776568</v>
      </c>
      <c r="U28" s="142">
        <f t="shared" si="8"/>
        <v>6.2358651895878978</v>
      </c>
      <c r="W28" s="467"/>
    </row>
    <row r="29" spans="1:23" s="301" customFormat="1" ht="15.75">
      <c r="A29" s="319" t="s">
        <v>443</v>
      </c>
      <c r="B29" s="450">
        <v>40968.050000000003</v>
      </c>
      <c r="C29" s="450">
        <v>32377.18952734</v>
      </c>
      <c r="D29" s="450">
        <v>30632.320000000003</v>
      </c>
      <c r="E29" s="323">
        <f t="shared" si="4"/>
        <v>-20.969659216535817</v>
      </c>
      <c r="F29" s="323">
        <f t="shared" si="4"/>
        <v>-5.3891939134080502</v>
      </c>
      <c r="G29" s="450">
        <v>4303.9553910899995</v>
      </c>
      <c r="H29" s="450">
        <v>4394.37</v>
      </c>
      <c r="I29" s="450">
        <v>4730.51</v>
      </c>
      <c r="J29" s="323">
        <f t="shared" si="5"/>
        <v>2.1007329466558957</v>
      </c>
      <c r="K29" s="323">
        <f t="shared" si="5"/>
        <v>7.6493331239745572</v>
      </c>
      <c r="L29" s="450">
        <v>11088.32607684</v>
      </c>
      <c r="M29" s="450">
        <v>8498.2043782000001</v>
      </c>
      <c r="N29" s="450">
        <v>8139.35</v>
      </c>
      <c r="O29" s="323">
        <f t="shared" si="6"/>
        <v>-23.358996485952403</v>
      </c>
      <c r="P29" s="323">
        <f t="shared" si="6"/>
        <v>-4.2227082596477601</v>
      </c>
      <c r="Q29" s="444">
        <f t="shared" ref="Q29:R34" si="9">B13+G13+L13+Q13+B29+G29+L29</f>
        <v>322274.97603402002</v>
      </c>
      <c r="R29" s="444">
        <f t="shared" si="9"/>
        <v>318758.08421567001</v>
      </c>
      <c r="S29" s="444">
        <f t="shared" si="7"/>
        <v>302314.59038520994</v>
      </c>
      <c r="T29" s="323">
        <f t="shared" si="8"/>
        <v>-1.0912705235850382</v>
      </c>
      <c r="U29" s="323">
        <f t="shared" si="8"/>
        <v>-5.1586123285063081</v>
      </c>
    </row>
    <row r="30" spans="1:23" s="301" customFormat="1" ht="15.75">
      <c r="A30" s="319" t="s">
        <v>444</v>
      </c>
      <c r="B30" s="450">
        <v>561.87</v>
      </c>
      <c r="C30" s="450"/>
      <c r="D30" s="450">
        <v>90.25</v>
      </c>
      <c r="E30" s="323">
        <f t="shared" si="4"/>
        <v>-100</v>
      </c>
      <c r="F30" s="323">
        <f t="shared" si="4"/>
        <v>0</v>
      </c>
      <c r="G30" s="450">
        <v>13.95</v>
      </c>
      <c r="H30" s="450">
        <v>0</v>
      </c>
      <c r="I30" s="450">
        <v>5.3</v>
      </c>
      <c r="J30" s="323">
        <f t="shared" si="5"/>
        <v>-100</v>
      </c>
      <c r="K30" s="323">
        <f t="shared" si="5"/>
        <v>0</v>
      </c>
      <c r="L30" s="450">
        <v>57.963000000000001</v>
      </c>
      <c r="M30" s="450"/>
      <c r="N30" s="450">
        <v>33.75</v>
      </c>
      <c r="O30" s="323">
        <f t="shared" si="6"/>
        <v>-100</v>
      </c>
      <c r="P30" s="323">
        <f t="shared" si="6"/>
        <v>0</v>
      </c>
      <c r="Q30" s="444">
        <f t="shared" si="9"/>
        <v>1321.546</v>
      </c>
      <c r="R30" s="444">
        <f t="shared" si="9"/>
        <v>474.791</v>
      </c>
      <c r="S30" s="444">
        <f t="shared" si="7"/>
        <v>474.77000000000004</v>
      </c>
      <c r="T30" s="323">
        <f t="shared" si="8"/>
        <v>-64.073062912679546</v>
      </c>
      <c r="U30" s="323">
        <f t="shared" si="8"/>
        <v>-4.4229987510249202E-3</v>
      </c>
    </row>
    <row r="31" spans="1:23" ht="15.75">
      <c r="A31" s="443" t="s">
        <v>445</v>
      </c>
      <c r="B31" s="448">
        <v>30438.110000000004</v>
      </c>
      <c r="C31" s="448">
        <v>11538.804040969999</v>
      </c>
      <c r="D31" s="448">
        <v>7176.4500000000007</v>
      </c>
      <c r="E31" s="138">
        <f t="shared" si="4"/>
        <v>-62.090931266855939</v>
      </c>
      <c r="F31" s="138">
        <f t="shared" si="4"/>
        <v>-37.805946140353043</v>
      </c>
      <c r="G31" s="448">
        <v>3247.8654284499999</v>
      </c>
      <c r="H31" s="448">
        <v>1165.3</v>
      </c>
      <c r="I31" s="448">
        <v>758.9</v>
      </c>
      <c r="J31" s="138">
        <f t="shared" si="5"/>
        <v>-64.121050404599941</v>
      </c>
      <c r="K31" s="138">
        <f t="shared" si="5"/>
        <v>-34.875139449068911</v>
      </c>
      <c r="L31" s="448">
        <v>10404.888409679999</v>
      </c>
      <c r="M31" s="448">
        <v>3609.6323027899998</v>
      </c>
      <c r="N31" s="448">
        <v>2618.16</v>
      </c>
      <c r="O31" s="138">
        <f t="shared" si="6"/>
        <v>-65.308303552474015</v>
      </c>
      <c r="P31" s="138">
        <f t="shared" si="6"/>
        <v>-27.467404422984004</v>
      </c>
      <c r="Q31" s="444">
        <f t="shared" si="9"/>
        <v>197199.23142337002</v>
      </c>
      <c r="R31" s="444">
        <f t="shared" si="9"/>
        <v>78030.404159960017</v>
      </c>
      <c r="S31" s="444">
        <f t="shared" si="7"/>
        <v>51393.500734459987</v>
      </c>
      <c r="T31" s="138">
        <f t="shared" si="8"/>
        <v>-60.430675314126674</v>
      </c>
      <c r="U31" s="138">
        <f t="shared" si="8"/>
        <v>-34.136569856661467</v>
      </c>
    </row>
    <row r="32" spans="1:23" ht="15.75">
      <c r="A32" s="443" t="s">
        <v>446</v>
      </c>
      <c r="B32" s="447">
        <v>245415</v>
      </c>
      <c r="C32" s="447">
        <v>285619</v>
      </c>
      <c r="D32" s="447">
        <v>299279</v>
      </c>
      <c r="E32" s="138">
        <f t="shared" si="4"/>
        <v>16.382046737159499</v>
      </c>
      <c r="F32" s="138">
        <f t="shared" si="4"/>
        <v>4.7825949954309692</v>
      </c>
      <c r="G32" s="447">
        <v>37394</v>
      </c>
      <c r="H32" s="447">
        <v>54418</v>
      </c>
      <c r="I32" s="447">
        <v>60860</v>
      </c>
      <c r="J32" s="138">
        <f t="shared" si="5"/>
        <v>45.526020217147135</v>
      </c>
      <c r="K32" s="138">
        <f t="shared" si="5"/>
        <v>11.837994781138576</v>
      </c>
      <c r="L32" s="447">
        <v>81679</v>
      </c>
      <c r="M32" s="447">
        <v>103309</v>
      </c>
      <c r="N32" s="447">
        <v>110036</v>
      </c>
      <c r="O32" s="138">
        <f t="shared" si="6"/>
        <v>26.481715006305166</v>
      </c>
      <c r="P32" s="138">
        <f t="shared" si="6"/>
        <v>6.5115333610818169</v>
      </c>
      <c r="Q32" s="444">
        <f t="shared" si="9"/>
        <v>1579064</v>
      </c>
      <c r="R32" s="444">
        <f t="shared" si="9"/>
        <v>1905958</v>
      </c>
      <c r="S32" s="444">
        <f t="shared" si="7"/>
        <v>2074866</v>
      </c>
      <c r="T32" s="138">
        <f t="shared" si="8"/>
        <v>20.701757496846241</v>
      </c>
      <c r="U32" s="138">
        <f t="shared" si="8"/>
        <v>8.8621050411394293</v>
      </c>
    </row>
    <row r="33" spans="1:22" ht="15.75">
      <c r="A33" s="443" t="s">
        <v>447</v>
      </c>
      <c r="B33" s="447">
        <v>687</v>
      </c>
      <c r="C33" s="453">
        <v>719</v>
      </c>
      <c r="D33" s="453">
        <v>716</v>
      </c>
      <c r="E33" s="138">
        <f t="shared" si="4"/>
        <v>4.6579330422125196</v>
      </c>
      <c r="F33" s="138">
        <f t="shared" si="4"/>
        <v>-0.4172461752433918</v>
      </c>
      <c r="G33" s="447">
        <v>102</v>
      </c>
      <c r="H33" s="447">
        <v>115</v>
      </c>
      <c r="I33" s="447">
        <v>124</v>
      </c>
      <c r="J33" s="138">
        <f t="shared" si="5"/>
        <v>12.745098039215691</v>
      </c>
      <c r="K33" s="138">
        <f t="shared" si="5"/>
        <v>7.8260869565217348</v>
      </c>
      <c r="L33" s="447">
        <v>233</v>
      </c>
      <c r="M33" s="453">
        <v>258</v>
      </c>
      <c r="N33" s="453">
        <v>263</v>
      </c>
      <c r="O33" s="138">
        <f>IFERROR(M33/L33*100-100,0)</f>
        <v>10.72961373390558</v>
      </c>
      <c r="P33" s="138">
        <f t="shared" si="6"/>
        <v>1.9379844961240309</v>
      </c>
      <c r="Q33" s="444">
        <f t="shared" si="9"/>
        <v>5064</v>
      </c>
      <c r="R33" s="444">
        <f t="shared" si="9"/>
        <v>5325</v>
      </c>
      <c r="S33" s="444">
        <f t="shared" si="7"/>
        <v>5280</v>
      </c>
      <c r="T33" s="138">
        <f t="shared" si="8"/>
        <v>5.1540284360189474</v>
      </c>
      <c r="U33" s="138">
        <f t="shared" si="8"/>
        <v>-0.84507042253521547</v>
      </c>
    </row>
    <row r="34" spans="1:22" ht="15.75">
      <c r="A34" s="443" t="s">
        <v>448</v>
      </c>
      <c r="B34" s="447">
        <v>2192</v>
      </c>
      <c r="C34" s="447">
        <v>2167</v>
      </c>
      <c r="D34" s="447">
        <v>2148</v>
      </c>
      <c r="E34" s="138">
        <f>IFERROR(C34/B34*100-100,0)</f>
        <v>-1.1405109489051029</v>
      </c>
      <c r="F34" s="138">
        <f t="shared" si="4"/>
        <v>-0.87678818643284728</v>
      </c>
      <c r="G34" s="447">
        <v>466</v>
      </c>
      <c r="H34" s="447">
        <v>477</v>
      </c>
      <c r="I34" s="447">
        <v>480</v>
      </c>
      <c r="J34" s="138">
        <f t="shared" si="5"/>
        <v>2.3605150214592214</v>
      </c>
      <c r="K34" s="138">
        <f t="shared" si="5"/>
        <v>0.62893081761006897</v>
      </c>
      <c r="L34" s="447">
        <v>846</v>
      </c>
      <c r="M34" s="447">
        <v>848</v>
      </c>
      <c r="N34" s="447">
        <v>845</v>
      </c>
      <c r="O34" s="138">
        <f>IFERROR(M34/L34*100-100,0)</f>
        <v>0.23640661938533469</v>
      </c>
      <c r="P34" s="138">
        <f t="shared" si="6"/>
        <v>-0.35377358490565314</v>
      </c>
      <c r="Q34" s="444">
        <f t="shared" si="9"/>
        <v>11567</v>
      </c>
      <c r="R34" s="444">
        <f t="shared" si="9"/>
        <v>11545</v>
      </c>
      <c r="S34" s="444">
        <f t="shared" si="7"/>
        <v>11503</v>
      </c>
      <c r="T34" s="138">
        <f t="shared" si="8"/>
        <v>-0.19019624794674428</v>
      </c>
      <c r="U34" s="138">
        <f t="shared" si="8"/>
        <v>-0.3637938501515805</v>
      </c>
    </row>
    <row r="35" spans="1:22">
      <c r="A35" s="4" t="s">
        <v>94</v>
      </c>
    </row>
    <row r="36" spans="1:22">
      <c r="A36" s="4"/>
    </row>
    <row r="38" spans="1:22" ht="15.75">
      <c r="R38" s="585"/>
      <c r="S38" s="585"/>
      <c r="T38" s="585"/>
      <c r="U38" s="585"/>
      <c r="V38" s="585"/>
    </row>
    <row r="39" spans="1:22" ht="15" customHeight="1"/>
    <row r="41" spans="1:22">
      <c r="D41" s="15"/>
    </row>
    <row r="42" spans="1:22">
      <c r="D42" s="15"/>
    </row>
    <row r="43" spans="1:22">
      <c r="D43" s="15"/>
    </row>
    <row r="44" spans="1:22">
      <c r="D44" s="15"/>
    </row>
    <row r="45" spans="1:22">
      <c r="D45" s="15"/>
    </row>
    <row r="46" spans="1:22">
      <c r="D46" s="15"/>
    </row>
    <row r="47" spans="1:22">
      <c r="D47" s="15"/>
    </row>
    <row r="50" spans="10:10">
      <c r="J50" s="15"/>
    </row>
    <row r="51" spans="10:10">
      <c r="J51" s="15"/>
    </row>
    <row r="52" spans="10:10">
      <c r="J52" s="15"/>
    </row>
    <row r="53" spans="10:10">
      <c r="J53" s="15"/>
    </row>
    <row r="54" spans="10:10">
      <c r="J54" s="15"/>
    </row>
    <row r="55" spans="10:10">
      <c r="J55" s="15"/>
    </row>
    <row r="56" spans="10:10">
      <c r="J56" s="15"/>
    </row>
    <row r="59" spans="10:10">
      <c r="J59" s="15"/>
    </row>
    <row r="60" spans="10:10">
      <c r="J60" s="15"/>
    </row>
    <row r="61" spans="10:10">
      <c r="J61" s="15"/>
    </row>
    <row r="62" spans="10:10">
      <c r="J62" s="15"/>
    </row>
    <row r="63" spans="10:10">
      <c r="J63" s="15"/>
    </row>
    <row r="64" spans="10:10">
      <c r="J64" s="15"/>
    </row>
    <row r="65" spans="10:10">
      <c r="J65" s="15"/>
    </row>
  </sheetData>
  <mergeCells count="14">
    <mergeCell ref="R38:V38"/>
    <mergeCell ref="A1:K1"/>
    <mergeCell ref="A2:K2"/>
    <mergeCell ref="T3:U3"/>
    <mergeCell ref="A4:A5"/>
    <mergeCell ref="B4:F4"/>
    <mergeCell ref="G4:K4"/>
    <mergeCell ref="L4:P4"/>
    <mergeCell ref="Q4:U4"/>
    <mergeCell ref="A20:A21"/>
    <mergeCell ref="B20:F20"/>
    <mergeCell ref="G20:K20"/>
    <mergeCell ref="L20:P20"/>
    <mergeCell ref="Q20:U20"/>
  </mergeCells>
  <conditionalFormatting sqref="I7:I18">
    <cfRule type="containsBlanks" dxfId="0" priority="1">
      <formula>LEN(TRIM(I7))=0</formula>
    </cfRule>
  </conditionalFormatting>
  <pageMargins left="0.44" right="0.17" top="0.75" bottom="0.75" header="0.3" footer="0.3"/>
  <pageSetup paperSize="9" scale="80" fitToWidth="2" orientation="landscape" r:id="rId1"/>
  <colBreaks count="1" manualBreakCount="1">
    <brk id="11" max="34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0"/>
  </sheetPr>
  <dimension ref="A1:J31"/>
  <sheetViews>
    <sheetView view="pageBreakPreview" zoomScaleSheetLayoutView="100" workbookViewId="0">
      <selection activeCell="I10" sqref="I10"/>
    </sheetView>
  </sheetViews>
  <sheetFormatPr defaultRowHeight="15"/>
  <cols>
    <col min="1" max="1" width="21.140625" customWidth="1"/>
    <col min="2" max="2" width="18.28515625" customWidth="1"/>
    <col min="3" max="4" width="15" customWidth="1"/>
    <col min="5" max="5" width="13.42578125" customWidth="1"/>
    <col min="6" max="6" width="12.7109375" customWidth="1"/>
    <col min="8" max="10" width="12.28515625" bestFit="1" customWidth="1"/>
  </cols>
  <sheetData>
    <row r="1" spans="1:10" ht="18">
      <c r="A1" s="538" t="s">
        <v>450</v>
      </c>
      <c r="B1" s="538"/>
      <c r="C1" s="538"/>
      <c r="D1" s="538"/>
      <c r="E1" s="538"/>
      <c r="F1" s="538"/>
    </row>
    <row r="2" spans="1:10" ht="18">
      <c r="A2" s="538" t="s">
        <v>451</v>
      </c>
      <c r="B2" s="538"/>
      <c r="C2" s="538"/>
      <c r="D2" s="538"/>
      <c r="E2" s="538"/>
      <c r="F2" s="538"/>
    </row>
    <row r="3" spans="1:10" ht="15.75">
      <c r="A3" s="651" t="s">
        <v>78</v>
      </c>
      <c r="B3" s="546" t="s">
        <v>3</v>
      </c>
      <c r="C3" s="546"/>
      <c r="D3" s="546"/>
      <c r="E3" s="546"/>
      <c r="F3" s="546"/>
    </row>
    <row r="4" spans="1:10">
      <c r="A4" s="651"/>
      <c r="B4" s="3" t="s">
        <v>4</v>
      </c>
      <c r="C4" s="3" t="s">
        <v>5</v>
      </c>
      <c r="D4" s="3" t="s">
        <v>6</v>
      </c>
      <c r="E4" s="547" t="s">
        <v>7</v>
      </c>
      <c r="F4" s="547" t="s">
        <v>8</v>
      </c>
    </row>
    <row r="5" spans="1:10">
      <c r="A5" s="651"/>
      <c r="B5" s="520" t="s">
        <v>504</v>
      </c>
      <c r="C5" s="520" t="s">
        <v>505</v>
      </c>
      <c r="D5" s="520" t="s">
        <v>506</v>
      </c>
      <c r="E5" s="547"/>
      <c r="F5" s="547"/>
    </row>
    <row r="6" spans="1:10" ht="17.25">
      <c r="A6" s="469" t="s">
        <v>452</v>
      </c>
      <c r="B6" s="119">
        <f>'Table 15 b'!Q17</f>
        <v>16198.043772570001</v>
      </c>
      <c r="C6" s="119">
        <f>'Table 15 b'!R17</f>
        <v>17641.100005759999</v>
      </c>
      <c r="D6" s="119">
        <f>'Table 15 b'!S17</f>
        <v>17633.169265380002</v>
      </c>
      <c r="E6" s="119">
        <f t="shared" ref="E6:F11" si="0">IFERROR(C6/B6*100-100,0)</f>
        <v>8.9088303097049959</v>
      </c>
      <c r="F6" s="119">
        <f t="shared" si="0"/>
        <v>-4.4956042295595466E-2</v>
      </c>
      <c r="H6" s="124"/>
      <c r="I6" s="124"/>
      <c r="J6" s="124"/>
    </row>
    <row r="7" spans="1:10" ht="17.25" customHeight="1">
      <c r="A7" s="469" t="s">
        <v>453</v>
      </c>
      <c r="B7" s="119">
        <f>'Table 15 b'!Q18</f>
        <v>77376.141067200006</v>
      </c>
      <c r="C7" s="119">
        <f>'Table 15 b'!R18</f>
        <v>84333.132469970005</v>
      </c>
      <c r="D7" s="119">
        <f>'Table 15 b'!S18</f>
        <v>91845.442978350009</v>
      </c>
      <c r="E7" s="119">
        <f t="shared" si="0"/>
        <v>8.991132546566206</v>
      </c>
      <c r="F7" s="119">
        <f t="shared" si="0"/>
        <v>8.9078992898254228</v>
      </c>
      <c r="H7" s="124"/>
      <c r="I7" s="124"/>
      <c r="J7" s="124"/>
    </row>
    <row r="8" spans="1:10" ht="17.25">
      <c r="A8" s="469" t="s">
        <v>454</v>
      </c>
      <c r="B8" s="119">
        <f>'Table 15 b'!Q19</f>
        <v>86263.753073979999</v>
      </c>
      <c r="C8" s="119">
        <f>'Table 15 b'!R19</f>
        <v>79066.533290319989</v>
      </c>
      <c r="D8" s="119">
        <f>'Table 15 b'!S19</f>
        <v>80295.894736870017</v>
      </c>
      <c r="E8" s="119">
        <f t="shared" si="0"/>
        <v>-8.3432722634820351</v>
      </c>
      <c r="F8" s="119">
        <f t="shared" si="0"/>
        <v>1.5548442500141135</v>
      </c>
      <c r="H8" s="124"/>
      <c r="I8" s="124"/>
      <c r="J8" s="124"/>
    </row>
    <row r="9" spans="1:10" ht="17.25">
      <c r="A9" s="469" t="s">
        <v>455</v>
      </c>
      <c r="B9" s="119">
        <f>'Table 15 b'!Q20</f>
        <v>1033433</v>
      </c>
      <c r="C9" s="119">
        <f>'Table 15 b'!R20</f>
        <v>1080004</v>
      </c>
      <c r="D9" s="119">
        <f>'Table 15 b'!S20</f>
        <v>1117716</v>
      </c>
      <c r="E9" s="119">
        <f t="shared" si="0"/>
        <v>4.5064363146909443</v>
      </c>
      <c r="F9" s="119">
        <f t="shared" si="0"/>
        <v>3.4918389191151107</v>
      </c>
      <c r="H9" s="124"/>
      <c r="I9" s="124"/>
      <c r="J9" s="124"/>
    </row>
    <row r="10" spans="1:10" ht="17.25" customHeight="1">
      <c r="A10" s="470" t="s">
        <v>456</v>
      </c>
      <c r="B10" s="119">
        <f>'Table 15 b'!Q21</f>
        <v>3736</v>
      </c>
      <c r="C10" s="119">
        <f>'Table 15 b'!R21</f>
        <v>3670</v>
      </c>
      <c r="D10" s="119">
        <f>'Table 15 b'!S21</f>
        <v>3573</v>
      </c>
      <c r="E10" s="119">
        <f t="shared" si="0"/>
        <v>-1.766595289079234</v>
      </c>
      <c r="F10" s="119">
        <f t="shared" si="0"/>
        <v>-2.6430517711171717</v>
      </c>
      <c r="H10" s="124"/>
      <c r="I10" s="124"/>
      <c r="J10" s="124"/>
    </row>
    <row r="11" spans="1:10" ht="17.25">
      <c r="A11" s="469" t="s">
        <v>457</v>
      </c>
      <c r="B11" s="119">
        <f>'Table 15 b'!Q22</f>
        <v>58</v>
      </c>
      <c r="C11" s="119">
        <f>'Table 15 b'!R22</f>
        <v>59</v>
      </c>
      <c r="D11" s="119">
        <f>'Table 15 b'!S22</f>
        <v>57</v>
      </c>
      <c r="E11" s="119">
        <f t="shared" si="0"/>
        <v>1.7241379310344769</v>
      </c>
      <c r="F11" s="119">
        <f t="shared" si="0"/>
        <v>-3.3898305084745743</v>
      </c>
      <c r="H11" s="124"/>
      <c r="I11" s="124"/>
      <c r="J11" s="124"/>
    </row>
    <row r="12" spans="1:10">
      <c r="A12" s="471" t="s">
        <v>458</v>
      </c>
    </row>
    <row r="31" ht="15.75" customHeight="1"/>
  </sheetData>
  <mergeCells count="6">
    <mergeCell ref="A1:F1"/>
    <mergeCell ref="A2:F2"/>
    <mergeCell ref="A3:A5"/>
    <mergeCell ref="B3:F3"/>
    <mergeCell ref="E4:E5"/>
    <mergeCell ref="F4:F5"/>
  </mergeCells>
  <pageMargins left="0.7" right="0.3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0"/>
  </sheetPr>
  <dimension ref="A1:U30"/>
  <sheetViews>
    <sheetView view="pageBreakPreview" topLeftCell="E1" zoomScaleSheetLayoutView="100" workbookViewId="0">
      <selection activeCell="N29" sqref="N29"/>
    </sheetView>
  </sheetViews>
  <sheetFormatPr defaultColWidth="13.7109375" defaultRowHeight="15"/>
  <cols>
    <col min="2" max="2" width="18.140625" bestFit="1" customWidth="1"/>
    <col min="3" max="3" width="15" bestFit="1" customWidth="1"/>
    <col min="4" max="4" width="15.5703125" bestFit="1" customWidth="1"/>
    <col min="7" max="7" width="14.140625" bestFit="1" customWidth="1"/>
    <col min="8" max="8" width="19.85546875" bestFit="1" customWidth="1"/>
    <col min="9" max="9" width="16.28515625" bestFit="1" customWidth="1"/>
    <col min="12" max="12" width="24.7109375" bestFit="1" customWidth="1"/>
    <col min="13" max="14" width="15.7109375" customWidth="1"/>
    <col min="17" max="17" width="15.5703125" customWidth="1"/>
    <col min="18" max="18" width="15.7109375" customWidth="1"/>
    <col min="19" max="19" width="17.140625" customWidth="1"/>
  </cols>
  <sheetData>
    <row r="1" spans="1:21" ht="18">
      <c r="A1" s="538" t="s">
        <v>459</v>
      </c>
      <c r="B1" s="538"/>
      <c r="C1" s="538"/>
      <c r="D1" s="538"/>
      <c r="E1" s="538"/>
      <c r="F1" s="538"/>
      <c r="G1" s="538"/>
      <c r="H1" s="538"/>
      <c r="I1" s="538"/>
      <c r="J1" s="538"/>
      <c r="K1" s="538"/>
      <c r="L1" s="411"/>
      <c r="M1" s="411"/>
      <c r="N1" s="411"/>
      <c r="O1" s="411"/>
      <c r="P1" s="411"/>
      <c r="Q1" s="411"/>
      <c r="R1" s="411"/>
      <c r="S1" s="411"/>
      <c r="T1" s="411"/>
      <c r="U1" s="411"/>
    </row>
    <row r="2" spans="1:21" ht="18">
      <c r="A2" s="538" t="s">
        <v>460</v>
      </c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411"/>
      <c r="M2" s="411"/>
      <c r="N2" s="411"/>
      <c r="O2" s="411"/>
      <c r="P2" s="411"/>
      <c r="Q2" s="411"/>
      <c r="R2" s="411"/>
      <c r="S2" s="411"/>
      <c r="T2" s="411"/>
      <c r="U2" s="411"/>
    </row>
    <row r="4" spans="1:21" ht="15.75">
      <c r="A4" s="651" t="s">
        <v>78</v>
      </c>
      <c r="B4" s="585" t="s">
        <v>211</v>
      </c>
      <c r="C4" s="585"/>
      <c r="D4" s="585"/>
      <c r="E4" s="585"/>
      <c r="F4" s="585"/>
      <c r="G4" s="585" t="s">
        <v>194</v>
      </c>
      <c r="H4" s="585"/>
      <c r="I4" s="585"/>
      <c r="J4" s="585"/>
      <c r="K4" s="585"/>
      <c r="L4" s="585" t="s">
        <v>461</v>
      </c>
      <c r="M4" s="585"/>
      <c r="N4" s="585"/>
      <c r="O4" s="585"/>
      <c r="P4" s="585"/>
      <c r="Q4" s="585" t="s">
        <v>118</v>
      </c>
      <c r="R4" s="585"/>
      <c r="S4" s="585"/>
      <c r="T4" s="585"/>
      <c r="U4" s="585"/>
    </row>
    <row r="5" spans="1:21">
      <c r="A5" s="651"/>
      <c r="B5" s="3" t="s">
        <v>4</v>
      </c>
      <c r="C5" s="3" t="s">
        <v>5</v>
      </c>
      <c r="D5" s="3" t="s">
        <v>6</v>
      </c>
      <c r="E5" s="547" t="s">
        <v>7</v>
      </c>
      <c r="F5" s="547" t="s">
        <v>8</v>
      </c>
      <c r="G5" s="3" t="s">
        <v>4</v>
      </c>
      <c r="H5" s="3" t="s">
        <v>5</v>
      </c>
      <c r="I5" s="3" t="s">
        <v>6</v>
      </c>
      <c r="J5" s="547" t="s">
        <v>7</v>
      </c>
      <c r="K5" s="547" t="s">
        <v>8</v>
      </c>
      <c r="L5" s="3" t="s">
        <v>4</v>
      </c>
      <c r="M5" s="3" t="s">
        <v>5</v>
      </c>
      <c r="N5" s="3" t="s">
        <v>6</v>
      </c>
      <c r="O5" s="547" t="s">
        <v>7</v>
      </c>
      <c r="P5" s="547" t="s">
        <v>8</v>
      </c>
      <c r="Q5" s="3" t="s">
        <v>4</v>
      </c>
      <c r="R5" s="3" t="s">
        <v>5</v>
      </c>
      <c r="S5" s="3" t="s">
        <v>6</v>
      </c>
      <c r="T5" s="547" t="s">
        <v>7</v>
      </c>
      <c r="U5" s="547" t="s">
        <v>8</v>
      </c>
    </row>
    <row r="6" spans="1:21" ht="30">
      <c r="A6" s="651"/>
      <c r="B6" s="520" t="s">
        <v>504</v>
      </c>
      <c r="C6" s="520" t="s">
        <v>505</v>
      </c>
      <c r="D6" s="520" t="s">
        <v>506</v>
      </c>
      <c r="E6" s="547"/>
      <c r="F6" s="547"/>
      <c r="G6" s="520" t="s">
        <v>504</v>
      </c>
      <c r="H6" s="520" t="s">
        <v>505</v>
      </c>
      <c r="I6" s="520" t="s">
        <v>506</v>
      </c>
      <c r="J6" s="547"/>
      <c r="K6" s="547"/>
      <c r="L6" s="520" t="s">
        <v>507</v>
      </c>
      <c r="M6" s="520" t="s">
        <v>505</v>
      </c>
      <c r="N6" s="520" t="s">
        <v>506</v>
      </c>
      <c r="O6" s="547"/>
      <c r="P6" s="547"/>
      <c r="Q6" s="520" t="s">
        <v>507</v>
      </c>
      <c r="R6" s="520" t="s">
        <v>505</v>
      </c>
      <c r="S6" s="520" t="s">
        <v>506</v>
      </c>
      <c r="T6" s="547"/>
      <c r="U6" s="547"/>
    </row>
    <row r="7" spans="1:21" ht="15.75">
      <c r="A7" s="443" t="s">
        <v>462</v>
      </c>
      <c r="B7" s="472">
        <v>4503.2000000000007</v>
      </c>
      <c r="C7" s="472">
        <v>4652.5999999999995</v>
      </c>
      <c r="D7" s="472">
        <v>4832.8</v>
      </c>
      <c r="E7" s="138">
        <f t="shared" ref="E7:F12" si="0">IFERROR(C7/B7*100-100,0)</f>
        <v>3.317640788772394</v>
      </c>
      <c r="F7" s="138">
        <f t="shared" si="0"/>
        <v>3.8731032111077894</v>
      </c>
      <c r="G7" s="472">
        <v>1845.91136753</v>
      </c>
      <c r="H7" s="472">
        <v>2631.2466535200001</v>
      </c>
      <c r="I7" s="472">
        <f>2190288916/1000000</f>
        <v>2190.288916</v>
      </c>
      <c r="J7" s="138">
        <f t="shared" ref="J7:K11" si="1">IFERROR(H7/G7*100-100,0)</f>
        <v>42.544582573368672</v>
      </c>
      <c r="K7" s="138">
        <f t="shared" si="1"/>
        <v>-16.758510150696083</v>
      </c>
      <c r="L7" s="472">
        <f>1005811663.14/1000000</f>
        <v>1005.81166314</v>
      </c>
      <c r="M7" s="472">
        <f>991421027.86/1000000</f>
        <v>991.42102785999998</v>
      </c>
      <c r="N7" s="472">
        <f>984689348.41/1000000</f>
        <v>984.68934840999998</v>
      </c>
      <c r="O7" s="138">
        <f t="shared" ref="O7:P12" si="2">IFERROR(M7/L7*100-100,0)</f>
        <v>-1.4307484996817834</v>
      </c>
      <c r="P7" s="138">
        <f t="shared" si="2"/>
        <v>-0.67899300709109411</v>
      </c>
      <c r="Q7" s="473">
        <v>3854.2999999999997</v>
      </c>
      <c r="R7" s="473">
        <v>4001.8920000000003</v>
      </c>
      <c r="S7" s="473">
        <v>3974.84</v>
      </c>
      <c r="T7" s="138">
        <f t="shared" ref="T7:U12" si="3">IFERROR(R7/Q7*100-100,0)</f>
        <v>3.8292815816101609</v>
      </c>
      <c r="U7" s="138">
        <f t="shared" si="3"/>
        <v>-0.67598026133639166</v>
      </c>
    </row>
    <row r="8" spans="1:21" ht="15.75">
      <c r="A8" s="443" t="s">
        <v>453</v>
      </c>
      <c r="B8" s="472">
        <v>24441.300000000007</v>
      </c>
      <c r="C8" s="472">
        <v>28010.899999999994</v>
      </c>
      <c r="D8" s="472">
        <v>32765.9</v>
      </c>
      <c r="E8" s="138">
        <f t="shared" si="0"/>
        <v>14.604787797703025</v>
      </c>
      <c r="F8" s="138">
        <f t="shared" si="0"/>
        <v>16.975534524060308</v>
      </c>
      <c r="G8" s="472">
        <v>5891.3060007099994</v>
      </c>
      <c r="H8" s="472">
        <v>5905.3435242900014</v>
      </c>
      <c r="I8" s="472">
        <f>6076165509/1000000</f>
        <v>6076.1655090000004</v>
      </c>
      <c r="J8" s="138">
        <f t="shared" si="1"/>
        <v>0.23827524114874166</v>
      </c>
      <c r="K8" s="138">
        <f t="shared" si="1"/>
        <v>2.8926680388256898</v>
      </c>
      <c r="L8" s="472">
        <f>12511740279.35/1000000</f>
        <v>12511.74027935</v>
      </c>
      <c r="M8" s="472">
        <f>12727802575.92/1000000</f>
        <v>12727.802575920001</v>
      </c>
      <c r="N8" s="472">
        <f>13109731975.61/1000000</f>
        <v>13109.731975610001</v>
      </c>
      <c r="O8" s="138">
        <f t="shared" si="2"/>
        <v>1.7268764516044257</v>
      </c>
      <c r="P8" s="138">
        <f t="shared" si="2"/>
        <v>3.0007489306329944</v>
      </c>
      <c r="Q8" s="473">
        <v>14619.359999999999</v>
      </c>
      <c r="R8" s="473">
        <v>15175.030000000002</v>
      </c>
      <c r="S8" s="473">
        <v>15755.310000000001</v>
      </c>
      <c r="T8" s="138">
        <f t="shared" si="3"/>
        <v>3.8009187816703474</v>
      </c>
      <c r="U8" s="138">
        <f t="shared" si="3"/>
        <v>3.823913362938967</v>
      </c>
    </row>
    <row r="9" spans="1:21" ht="15.75">
      <c r="A9" s="443" t="s">
        <v>454</v>
      </c>
      <c r="B9" s="472">
        <v>35437.599999999999</v>
      </c>
      <c r="C9" s="472">
        <v>28374.3</v>
      </c>
      <c r="D9" s="472">
        <v>29741.600000000002</v>
      </c>
      <c r="E9" s="138">
        <f t="shared" si="0"/>
        <v>-19.931654513849693</v>
      </c>
      <c r="F9" s="138">
        <f t="shared" si="0"/>
        <v>4.8187972919155868</v>
      </c>
      <c r="G9" s="472">
        <v>5662.4529780200019</v>
      </c>
      <c r="H9" s="472">
        <v>5055.3223752499998</v>
      </c>
      <c r="I9" s="472">
        <f>5060803814/1000000</f>
        <v>5060.8038139999999</v>
      </c>
      <c r="J9" s="138">
        <f t="shared" si="1"/>
        <v>-10.722042286738741</v>
      </c>
      <c r="K9" s="138">
        <f t="shared" si="1"/>
        <v>0.1084290643231185</v>
      </c>
      <c r="L9" s="472">
        <f>10180783746.24/1000000</f>
        <v>10180.78374624</v>
      </c>
      <c r="M9" s="472">
        <f>9640996531.05/1000000</f>
        <v>9640.9965310499992</v>
      </c>
      <c r="N9" s="472">
        <f>9455887679.44/1000000</f>
        <v>9455.8876794400003</v>
      </c>
      <c r="O9" s="138">
        <f t="shared" si="2"/>
        <v>-5.3020202436708956</v>
      </c>
      <c r="P9" s="138">
        <f t="shared" si="2"/>
        <v>-1.9200178219526691</v>
      </c>
      <c r="Q9" s="473">
        <v>14227.640000000001</v>
      </c>
      <c r="R9" s="473">
        <v>13914.989999999998</v>
      </c>
      <c r="S9" s="473">
        <v>13120.679999999998</v>
      </c>
      <c r="T9" s="138">
        <f t="shared" si="3"/>
        <v>-2.197483208740195</v>
      </c>
      <c r="U9" s="138">
        <f t="shared" si="3"/>
        <v>-5.7083044975238835</v>
      </c>
    </row>
    <row r="10" spans="1:21" ht="15.75">
      <c r="A10" s="443" t="s">
        <v>455</v>
      </c>
      <c r="B10" s="473">
        <v>419160</v>
      </c>
      <c r="C10" s="472">
        <v>461116</v>
      </c>
      <c r="D10" s="472">
        <v>473205</v>
      </c>
      <c r="E10" s="138">
        <f t="shared" si="0"/>
        <v>10.009542895314439</v>
      </c>
      <c r="F10" s="138">
        <f t="shared" si="0"/>
        <v>2.6216830472158819</v>
      </c>
      <c r="G10" s="473">
        <v>74962</v>
      </c>
      <c r="H10" s="473">
        <v>62484</v>
      </c>
      <c r="I10" s="473">
        <v>61632</v>
      </c>
      <c r="J10" s="138">
        <f t="shared" si="1"/>
        <v>-16.645767188708945</v>
      </c>
      <c r="K10" s="138">
        <f t="shared" si="1"/>
        <v>-1.3635490685615537</v>
      </c>
      <c r="L10" s="473">
        <v>89252</v>
      </c>
      <c r="M10" s="473">
        <v>90075</v>
      </c>
      <c r="N10" s="473">
        <v>89092</v>
      </c>
      <c r="O10" s="138">
        <f t="shared" si="2"/>
        <v>0.9221081880518085</v>
      </c>
      <c r="P10" s="138">
        <f t="shared" si="2"/>
        <v>-1.0913127948931418</v>
      </c>
      <c r="Q10" s="473">
        <v>191364</v>
      </c>
      <c r="R10" s="473">
        <v>193394</v>
      </c>
      <c r="S10" s="473">
        <v>203916</v>
      </c>
      <c r="T10" s="138">
        <f t="shared" si="3"/>
        <v>1.0608055851675289</v>
      </c>
      <c r="U10" s="138">
        <f t="shared" si="3"/>
        <v>5.4407065369142913</v>
      </c>
    </row>
    <row r="11" spans="1:21" ht="15.75">
      <c r="A11" s="474" t="s">
        <v>456</v>
      </c>
      <c r="B11" s="473">
        <v>1919</v>
      </c>
      <c r="C11" s="472">
        <v>1928</v>
      </c>
      <c r="D11" s="472">
        <v>1889</v>
      </c>
      <c r="E11" s="138">
        <f t="shared" si="0"/>
        <v>0.46899426784783316</v>
      </c>
      <c r="F11" s="138">
        <f t="shared" si="0"/>
        <v>-2.0228215767634907</v>
      </c>
      <c r="G11" s="473">
        <v>252</v>
      </c>
      <c r="H11" s="473">
        <v>227</v>
      </c>
      <c r="I11" s="473">
        <v>216</v>
      </c>
      <c r="J11" s="138">
        <f t="shared" si="1"/>
        <v>-9.9206349206349245</v>
      </c>
      <c r="K11" s="138">
        <f t="shared" si="1"/>
        <v>-4.8458149779735749</v>
      </c>
      <c r="L11" s="473">
        <v>247</v>
      </c>
      <c r="M11" s="473">
        <v>198</v>
      </c>
      <c r="N11" s="473">
        <v>165</v>
      </c>
      <c r="O11" s="138">
        <f t="shared" si="2"/>
        <v>-19.838056680161941</v>
      </c>
      <c r="P11" s="138">
        <f t="shared" si="2"/>
        <v>-16.666666666666657</v>
      </c>
      <c r="Q11" s="473">
        <v>452</v>
      </c>
      <c r="R11" s="473">
        <v>445</v>
      </c>
      <c r="S11" s="473">
        <v>427</v>
      </c>
      <c r="T11" s="138">
        <f t="shared" si="3"/>
        <v>-1.5486725663716783</v>
      </c>
      <c r="U11" s="138">
        <f t="shared" si="3"/>
        <v>-4.0449438202247165</v>
      </c>
    </row>
    <row r="12" spans="1:21" ht="15.75">
      <c r="A12" s="443" t="s">
        <v>457</v>
      </c>
      <c r="B12" s="473"/>
      <c r="C12" s="473"/>
      <c r="D12" s="473"/>
      <c r="E12" s="138">
        <f t="shared" si="0"/>
        <v>0</v>
      </c>
      <c r="F12" s="138"/>
      <c r="G12" s="473"/>
      <c r="H12" s="473"/>
      <c r="I12" s="473"/>
      <c r="J12" s="138">
        <f>IFERROR(H12/G12*100-100,0)</f>
        <v>0</v>
      </c>
      <c r="K12" s="138">
        <v>0</v>
      </c>
      <c r="L12" s="473"/>
      <c r="M12" s="473"/>
      <c r="N12" s="473"/>
      <c r="O12" s="138">
        <f t="shared" si="2"/>
        <v>0</v>
      </c>
      <c r="P12" s="138">
        <f t="shared" si="2"/>
        <v>0</v>
      </c>
      <c r="Q12" s="473"/>
      <c r="R12" s="473"/>
      <c r="S12" s="473"/>
      <c r="T12" s="138">
        <f t="shared" si="3"/>
        <v>0</v>
      </c>
      <c r="U12" s="138">
        <f t="shared" si="3"/>
        <v>0</v>
      </c>
    </row>
    <row r="13" spans="1:21" ht="15.75">
      <c r="A13" s="475"/>
      <c r="B13" s="24"/>
      <c r="C13" s="24"/>
      <c r="D13" s="585"/>
      <c r="E13" s="585"/>
      <c r="F13" s="585"/>
      <c r="G13" s="585"/>
      <c r="H13" s="585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1" ht="15.75">
      <c r="A14" s="651" t="s">
        <v>78</v>
      </c>
      <c r="B14" s="585" t="s">
        <v>107</v>
      </c>
      <c r="C14" s="585"/>
      <c r="D14" s="585"/>
      <c r="E14" s="585"/>
      <c r="F14" s="585"/>
      <c r="G14" s="585" t="s">
        <v>119</v>
      </c>
      <c r="H14" s="585"/>
      <c r="I14" s="585"/>
      <c r="J14" s="585"/>
      <c r="K14" s="585"/>
      <c r="L14" s="585" t="s">
        <v>120</v>
      </c>
      <c r="M14" s="585"/>
      <c r="N14" s="585"/>
      <c r="O14" s="585"/>
      <c r="P14" s="585"/>
      <c r="Q14" s="585" t="s">
        <v>34</v>
      </c>
      <c r="R14" s="585"/>
      <c r="S14" s="585"/>
      <c r="T14" s="585"/>
      <c r="U14" s="585"/>
    </row>
    <row r="15" spans="1:21">
      <c r="A15" s="651"/>
      <c r="B15" s="3" t="s">
        <v>4</v>
      </c>
      <c r="C15" s="3" t="s">
        <v>5</v>
      </c>
      <c r="D15" s="3" t="s">
        <v>6</v>
      </c>
      <c r="E15" s="547" t="s">
        <v>7</v>
      </c>
      <c r="F15" s="547" t="s">
        <v>8</v>
      </c>
      <c r="G15" s="3" t="s">
        <v>4</v>
      </c>
      <c r="H15" s="3" t="s">
        <v>5</v>
      </c>
      <c r="I15" s="3" t="s">
        <v>6</v>
      </c>
      <c r="J15" s="547" t="s">
        <v>7</v>
      </c>
      <c r="K15" s="547" t="s">
        <v>8</v>
      </c>
      <c r="L15" s="3" t="s">
        <v>4</v>
      </c>
      <c r="M15" s="3" t="s">
        <v>5</v>
      </c>
      <c r="N15" s="3" t="s">
        <v>6</v>
      </c>
      <c r="O15" s="547" t="s">
        <v>7</v>
      </c>
      <c r="P15" s="547" t="s">
        <v>8</v>
      </c>
      <c r="Q15" s="3" t="s">
        <v>4</v>
      </c>
      <c r="R15" s="3" t="s">
        <v>5</v>
      </c>
      <c r="S15" s="3" t="s">
        <v>6</v>
      </c>
      <c r="T15" s="547" t="s">
        <v>7</v>
      </c>
      <c r="U15" s="547" t="s">
        <v>8</v>
      </c>
    </row>
    <row r="16" spans="1:21" ht="30">
      <c r="A16" s="651"/>
      <c r="B16" s="520" t="s">
        <v>504</v>
      </c>
      <c r="C16" s="520" t="s">
        <v>505</v>
      </c>
      <c r="D16" s="520" t="s">
        <v>506</v>
      </c>
      <c r="E16" s="547"/>
      <c r="F16" s="547"/>
      <c r="G16" s="520" t="s">
        <v>507</v>
      </c>
      <c r="H16" s="520" t="s">
        <v>505</v>
      </c>
      <c r="I16" s="520" t="s">
        <v>506</v>
      </c>
      <c r="J16" s="547"/>
      <c r="K16" s="547"/>
      <c r="L16" s="520" t="s">
        <v>507</v>
      </c>
      <c r="M16" s="520" t="s">
        <v>505</v>
      </c>
      <c r="N16" s="520" t="s">
        <v>506</v>
      </c>
      <c r="O16" s="547"/>
      <c r="P16" s="547"/>
      <c r="Q16" s="520" t="s">
        <v>507</v>
      </c>
      <c r="R16" s="520" t="s">
        <v>505</v>
      </c>
      <c r="S16" s="520" t="s">
        <v>506</v>
      </c>
      <c r="T16" s="547"/>
      <c r="U16" s="547"/>
    </row>
    <row r="17" spans="1:21" ht="15.75">
      <c r="A17" s="443" t="s">
        <v>462</v>
      </c>
      <c r="B17" s="473">
        <v>2139.9567999999999</v>
      </c>
      <c r="C17" s="473">
        <v>2291.5339000000004</v>
      </c>
      <c r="D17" s="473">
        <v>2363.6280000000002</v>
      </c>
      <c r="E17" s="138">
        <f t="shared" ref="E17:F22" si="4">IFERROR(C17/B17*100-100,0)</f>
        <v>7.0831850437354831</v>
      </c>
      <c r="F17" s="138">
        <f t="shared" si="4"/>
        <v>3.1461066318940283</v>
      </c>
      <c r="G17" s="472">
        <f>1905057941.9/1000000</f>
        <v>1905.0579419000001</v>
      </c>
      <c r="H17" s="476">
        <f>2021052424.38/1000000</f>
        <v>2021.05242438</v>
      </c>
      <c r="I17" s="476">
        <f>2143587700.97/1000000</f>
        <v>2143.5877009700002</v>
      </c>
      <c r="J17" s="138">
        <f t="shared" ref="J17:K22" si="5">IFERROR(H17/G17*100-100,0)</f>
        <v>6.0887640175560023</v>
      </c>
      <c r="K17" s="138">
        <f t="shared" si="5"/>
        <v>6.0629439945176387</v>
      </c>
      <c r="L17" s="472">
        <v>943.80599999999993</v>
      </c>
      <c r="M17" s="477">
        <v>1051.354</v>
      </c>
      <c r="N17" s="477">
        <v>1143.3353000000002</v>
      </c>
      <c r="O17" s="138">
        <f t="shared" ref="O17:P22" si="6">IFERROR(M17/L17*100-100,0)</f>
        <v>11.395138407681245</v>
      </c>
      <c r="P17" s="138">
        <f t="shared" si="6"/>
        <v>8.7488419694983861</v>
      </c>
      <c r="Q17" s="472">
        <f t="shared" ref="Q17:S22" si="7">B7+G7+L7+Q7+B17+G17+L17</f>
        <v>16198.043772570001</v>
      </c>
      <c r="R17" s="472">
        <f t="shared" si="7"/>
        <v>17641.100005759999</v>
      </c>
      <c r="S17" s="472">
        <f t="shared" si="7"/>
        <v>17633.169265380002</v>
      </c>
      <c r="T17" s="138">
        <f t="shared" ref="T17:U22" si="8">IFERROR(R17/Q17*100-100,0)</f>
        <v>8.9088303097049959</v>
      </c>
      <c r="U17" s="138">
        <f t="shared" si="8"/>
        <v>-4.4956042295595466E-2</v>
      </c>
    </row>
    <row r="18" spans="1:21" ht="15.75">
      <c r="A18" s="443" t="s">
        <v>453</v>
      </c>
      <c r="B18" s="473">
        <v>11628.842000000001</v>
      </c>
      <c r="C18" s="473">
        <v>13092.692000000001</v>
      </c>
      <c r="D18" s="473">
        <v>13912.797</v>
      </c>
      <c r="E18" s="138">
        <f t="shared" si="4"/>
        <v>12.588097765882452</v>
      </c>
      <c r="F18" s="138">
        <f t="shared" si="4"/>
        <v>6.2638378723031138</v>
      </c>
      <c r="G18" s="472">
        <f>3034612787.14/1000000</f>
        <v>3034.6127871399999</v>
      </c>
      <c r="H18" s="476">
        <f>3654944369.76/1000000</f>
        <v>3654.9443697600004</v>
      </c>
      <c r="I18" s="476">
        <f>3977398248.74/1000000</f>
        <v>3977.3982487399999</v>
      </c>
      <c r="J18" s="138">
        <f t="shared" si="5"/>
        <v>20.441869395951429</v>
      </c>
      <c r="K18" s="138">
        <f t="shared" si="5"/>
        <v>8.8224018304599525</v>
      </c>
      <c r="L18" s="472">
        <v>5248.98</v>
      </c>
      <c r="M18" s="477">
        <v>5766.42</v>
      </c>
      <c r="N18" s="477">
        <v>6248.1402450000014</v>
      </c>
      <c r="O18" s="138">
        <f t="shared" si="6"/>
        <v>9.8579152521061246</v>
      </c>
      <c r="P18" s="138">
        <f t="shared" si="6"/>
        <v>8.3538875940358395</v>
      </c>
      <c r="Q18" s="472">
        <f t="shared" si="7"/>
        <v>77376.141067200006</v>
      </c>
      <c r="R18" s="472">
        <f t="shared" si="7"/>
        <v>84333.132469970005</v>
      </c>
      <c r="S18" s="472">
        <f t="shared" si="7"/>
        <v>91845.442978350009</v>
      </c>
      <c r="T18" s="138">
        <f t="shared" si="8"/>
        <v>8.991132546566206</v>
      </c>
      <c r="U18" s="138">
        <f t="shared" si="8"/>
        <v>8.9078992898254228</v>
      </c>
    </row>
    <row r="19" spans="1:21" ht="15.75">
      <c r="A19" s="443" t="s">
        <v>454</v>
      </c>
      <c r="B19" s="473">
        <v>12021.231999999998</v>
      </c>
      <c r="C19" s="473">
        <v>13065.005999999999</v>
      </c>
      <c r="D19" s="473">
        <v>13510.340000000002</v>
      </c>
      <c r="E19" s="138">
        <f t="shared" si="4"/>
        <v>8.6827539806236302</v>
      </c>
      <c r="F19" s="138">
        <f t="shared" si="4"/>
        <v>3.4086015727815351</v>
      </c>
      <c r="G19" s="472">
        <f>4128310349.72/1000000</f>
        <v>4128.31034972</v>
      </c>
      <c r="H19" s="476">
        <f>4145179384.02/1000000</f>
        <v>4145.1793840199998</v>
      </c>
      <c r="I19" s="476">
        <f>4318151640.43/1000000</f>
        <v>4318.15164043</v>
      </c>
      <c r="J19" s="138">
        <f t="shared" si="5"/>
        <v>0.40861836613478886</v>
      </c>
      <c r="K19" s="138">
        <f t="shared" si="5"/>
        <v>4.1728533408426784</v>
      </c>
      <c r="L19" s="472">
        <v>4605.7340000000004</v>
      </c>
      <c r="M19" s="477">
        <v>4870.7389999999996</v>
      </c>
      <c r="N19" s="477">
        <v>5088.431603</v>
      </c>
      <c r="O19" s="138">
        <f t="shared" si="6"/>
        <v>5.7538060165871201</v>
      </c>
      <c r="P19" s="138">
        <f t="shared" si="6"/>
        <v>4.4693957734134528</v>
      </c>
      <c r="Q19" s="472">
        <f t="shared" si="7"/>
        <v>86263.753073979999</v>
      </c>
      <c r="R19" s="472">
        <f t="shared" si="7"/>
        <v>79066.533290319989</v>
      </c>
      <c r="S19" s="472">
        <f t="shared" si="7"/>
        <v>80295.894736870017</v>
      </c>
      <c r="T19" s="138">
        <f t="shared" si="8"/>
        <v>-8.3432722634820351</v>
      </c>
      <c r="U19" s="138">
        <f t="shared" si="8"/>
        <v>1.5548442500141135</v>
      </c>
    </row>
    <row r="20" spans="1:21" ht="15.75">
      <c r="A20" s="443" t="s">
        <v>455</v>
      </c>
      <c r="B20" s="473">
        <v>117687</v>
      </c>
      <c r="C20" s="473">
        <v>122572</v>
      </c>
      <c r="D20" s="473">
        <v>132441</v>
      </c>
      <c r="E20" s="138">
        <f t="shared" si="4"/>
        <v>4.1508407895519497</v>
      </c>
      <c r="F20" s="138">
        <f t="shared" si="4"/>
        <v>8.0515941650621556</v>
      </c>
      <c r="G20" s="473">
        <v>92149</v>
      </c>
      <c r="H20" s="149">
        <v>97792</v>
      </c>
      <c r="I20" s="149">
        <v>99110</v>
      </c>
      <c r="J20" s="138">
        <f t="shared" si="5"/>
        <v>6.1237777946586505</v>
      </c>
      <c r="K20" s="138">
        <f t="shared" si="5"/>
        <v>1.3477585078533991</v>
      </c>
      <c r="L20" s="473">
        <v>48859</v>
      </c>
      <c r="M20" s="477">
        <v>52571</v>
      </c>
      <c r="N20" s="477">
        <v>58320</v>
      </c>
      <c r="O20" s="138">
        <f t="shared" si="6"/>
        <v>7.5973720297181728</v>
      </c>
      <c r="P20" s="138">
        <f t="shared" si="6"/>
        <v>10.935686975709032</v>
      </c>
      <c r="Q20" s="472">
        <f t="shared" si="7"/>
        <v>1033433</v>
      </c>
      <c r="R20" s="472">
        <f t="shared" si="7"/>
        <v>1080004</v>
      </c>
      <c r="S20" s="472">
        <f t="shared" si="7"/>
        <v>1117716</v>
      </c>
      <c r="T20" s="138">
        <f t="shared" si="8"/>
        <v>4.5064363146909443</v>
      </c>
      <c r="U20" s="138">
        <f t="shared" si="8"/>
        <v>3.4918389191151107</v>
      </c>
    </row>
    <row r="21" spans="1:21" ht="15.75">
      <c r="A21" s="474" t="s">
        <v>456</v>
      </c>
      <c r="B21" s="473">
        <v>343</v>
      </c>
      <c r="C21" s="473">
        <v>352</v>
      </c>
      <c r="D21" s="473">
        <v>363</v>
      </c>
      <c r="E21" s="138">
        <f t="shared" si="4"/>
        <v>2.6239067055393548</v>
      </c>
      <c r="F21" s="138">
        <f t="shared" si="4"/>
        <v>3.125</v>
      </c>
      <c r="G21" s="473">
        <v>345</v>
      </c>
      <c r="H21" s="149">
        <v>335</v>
      </c>
      <c r="I21" s="149">
        <v>323</v>
      </c>
      <c r="J21" s="138">
        <f t="shared" si="5"/>
        <v>-2.8985507246376869</v>
      </c>
      <c r="K21" s="138">
        <f t="shared" si="5"/>
        <v>-3.5820895522388128</v>
      </c>
      <c r="L21" s="473">
        <v>178</v>
      </c>
      <c r="M21" s="477">
        <v>185</v>
      </c>
      <c r="N21" s="477">
        <v>190</v>
      </c>
      <c r="O21" s="138">
        <f t="shared" si="6"/>
        <v>3.9325842696629252</v>
      </c>
      <c r="P21" s="138">
        <f t="shared" si="6"/>
        <v>2.7027027027026946</v>
      </c>
      <c r="Q21" s="472">
        <f t="shared" si="7"/>
        <v>3736</v>
      </c>
      <c r="R21" s="472">
        <f t="shared" si="7"/>
        <v>3670</v>
      </c>
      <c r="S21" s="472">
        <f t="shared" si="7"/>
        <v>3573</v>
      </c>
      <c r="T21" s="138">
        <f t="shared" si="8"/>
        <v>-1.766595289079234</v>
      </c>
      <c r="U21" s="138">
        <f t="shared" si="8"/>
        <v>-2.6430517711171717</v>
      </c>
    </row>
    <row r="22" spans="1:21" ht="15.75">
      <c r="A22" s="443" t="s">
        <v>457</v>
      </c>
      <c r="B22" s="473"/>
      <c r="C22" s="473"/>
      <c r="D22" s="473"/>
      <c r="E22" s="138">
        <f t="shared" si="4"/>
        <v>0</v>
      </c>
      <c r="F22" s="138">
        <f t="shared" si="4"/>
        <v>0</v>
      </c>
      <c r="G22" s="473">
        <v>48</v>
      </c>
      <c r="H22" s="473">
        <v>49</v>
      </c>
      <c r="I22" s="149">
        <v>47</v>
      </c>
      <c r="J22" s="138">
        <f t="shared" si="5"/>
        <v>2.0833333333333286</v>
      </c>
      <c r="K22" s="138">
        <f t="shared" si="5"/>
        <v>-4.0816326530612344</v>
      </c>
      <c r="L22" s="473">
        <v>10</v>
      </c>
      <c r="M22" s="473">
        <v>10</v>
      </c>
      <c r="N22" s="477">
        <v>10</v>
      </c>
      <c r="O22" s="138">
        <f t="shared" si="6"/>
        <v>0</v>
      </c>
      <c r="P22" s="138">
        <f t="shared" si="6"/>
        <v>0</v>
      </c>
      <c r="Q22" s="472">
        <f t="shared" si="7"/>
        <v>58</v>
      </c>
      <c r="R22" s="472">
        <f t="shared" si="7"/>
        <v>59</v>
      </c>
      <c r="S22" s="472">
        <f t="shared" si="7"/>
        <v>57</v>
      </c>
      <c r="T22" s="138">
        <f t="shared" si="8"/>
        <v>1.7241379310344769</v>
      </c>
      <c r="U22" s="138">
        <f t="shared" si="8"/>
        <v>-3.3898305084745743</v>
      </c>
    </row>
    <row r="23" spans="1:21">
      <c r="A23" s="471" t="s">
        <v>463</v>
      </c>
    </row>
    <row r="30" spans="1:21" ht="15.75">
      <c r="H30" s="585"/>
      <c r="I30" s="585"/>
      <c r="J30" s="585"/>
      <c r="K30" s="585"/>
      <c r="L30" s="585"/>
    </row>
  </sheetData>
  <mergeCells count="30">
    <mergeCell ref="A1:K1"/>
    <mergeCell ref="A2:K2"/>
    <mergeCell ref="A4:A6"/>
    <mergeCell ref="B4:F4"/>
    <mergeCell ref="G4:K4"/>
    <mergeCell ref="Q4:U4"/>
    <mergeCell ref="E5:E6"/>
    <mergeCell ref="F5:F6"/>
    <mergeCell ref="J5:J6"/>
    <mergeCell ref="K5:K6"/>
    <mergeCell ref="O5:O6"/>
    <mergeCell ref="P5:P6"/>
    <mergeCell ref="T5:T6"/>
    <mergeCell ref="U5:U6"/>
    <mergeCell ref="L4:P4"/>
    <mergeCell ref="Q14:U14"/>
    <mergeCell ref="E15:E16"/>
    <mergeCell ref="F15:F16"/>
    <mergeCell ref="J15:J16"/>
    <mergeCell ref="K15:K16"/>
    <mergeCell ref="O15:O16"/>
    <mergeCell ref="P15:P16"/>
    <mergeCell ref="T15:T16"/>
    <mergeCell ref="U15:U16"/>
    <mergeCell ref="D13:H13"/>
    <mergeCell ref="H30:L30"/>
    <mergeCell ref="A14:A16"/>
    <mergeCell ref="B14:F14"/>
    <mergeCell ref="G14:K14"/>
    <mergeCell ref="L14:P14"/>
  </mergeCells>
  <pageMargins left="0.7" right="0.7" top="0.75" bottom="0.75" header="0.3" footer="0.3"/>
  <pageSetup paperSize="9" scale="74" fitToWidth="2" orientation="landscape" r:id="rId1"/>
  <colBreaks count="1" manualBreakCount="1">
    <brk id="11" max="22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0"/>
    <pageSetUpPr fitToPage="1"/>
  </sheetPr>
  <dimension ref="A1:F9"/>
  <sheetViews>
    <sheetView view="pageBreakPreview" zoomScaleNormal="95" zoomScaleSheetLayoutView="100" workbookViewId="0">
      <selection activeCell="I29" sqref="I29"/>
    </sheetView>
  </sheetViews>
  <sheetFormatPr defaultColWidth="13.7109375" defaultRowHeight="15"/>
  <cols>
    <col min="1" max="1" width="25.5703125" bestFit="1" customWidth="1"/>
    <col min="2" max="2" width="13.7109375" customWidth="1"/>
    <col min="8" max="8" width="22" customWidth="1"/>
  </cols>
  <sheetData>
    <row r="1" spans="1:6" ht="18">
      <c r="A1" s="538" t="s">
        <v>464</v>
      </c>
      <c r="B1" s="538"/>
      <c r="C1" s="538"/>
      <c r="D1" s="538"/>
      <c r="E1" s="538"/>
      <c r="F1" s="538"/>
    </row>
    <row r="2" spans="1:6" ht="18">
      <c r="A2" s="538" t="s">
        <v>105</v>
      </c>
      <c r="B2" s="538"/>
      <c r="C2" s="538"/>
      <c r="D2" s="538"/>
      <c r="E2" s="538"/>
      <c r="F2" s="538"/>
    </row>
    <row r="3" spans="1:6" ht="15.75">
      <c r="A3" s="652" t="s">
        <v>78</v>
      </c>
      <c r="B3" s="546" t="s">
        <v>3</v>
      </c>
      <c r="C3" s="546"/>
      <c r="D3" s="546"/>
      <c r="E3" s="546"/>
      <c r="F3" s="546"/>
    </row>
    <row r="4" spans="1:6">
      <c r="A4" s="652"/>
      <c r="B4" s="3" t="s">
        <v>4</v>
      </c>
      <c r="C4" s="3" t="s">
        <v>5</v>
      </c>
      <c r="D4" s="3" t="s">
        <v>6</v>
      </c>
      <c r="E4" s="547" t="s">
        <v>7</v>
      </c>
      <c r="F4" s="547" t="s">
        <v>8</v>
      </c>
    </row>
    <row r="5" spans="1:6" ht="30">
      <c r="A5" s="652"/>
      <c r="B5" s="468" t="s">
        <v>359</v>
      </c>
      <c r="C5" s="468" t="s">
        <v>360</v>
      </c>
      <c r="D5" s="468" t="s">
        <v>361</v>
      </c>
      <c r="E5" s="547"/>
      <c r="F5" s="547"/>
    </row>
    <row r="6" spans="1:6" ht="16.5">
      <c r="A6" s="478" t="s">
        <v>465</v>
      </c>
      <c r="B6" s="479">
        <f>'Table 16b'!Q13</f>
        <v>174576</v>
      </c>
      <c r="C6" s="479">
        <f>'Table 16b'!R13</f>
        <v>215833</v>
      </c>
      <c r="D6" s="479">
        <f>'Table 16b'!S13</f>
        <v>231408</v>
      </c>
      <c r="E6" s="480">
        <f t="shared" ref="E6:F8" si="0">C6/B6*100-100</f>
        <v>23.632687196407304</v>
      </c>
      <c r="F6" s="480">
        <f t="shared" si="0"/>
        <v>7.2162273609689009</v>
      </c>
    </row>
    <row r="7" spans="1:6" ht="16.5">
      <c r="A7" s="481" t="s">
        <v>466</v>
      </c>
      <c r="B7" s="479">
        <f>'Table 16b'!Q14</f>
        <v>144360</v>
      </c>
      <c r="C7" s="479">
        <f>'Table 16b'!R14</f>
        <v>177784</v>
      </c>
      <c r="D7" s="479">
        <f>'Table 16b'!S14</f>
        <v>199055</v>
      </c>
      <c r="E7" s="480">
        <f t="shared" si="0"/>
        <v>23.153228041008589</v>
      </c>
      <c r="F7" s="480">
        <f t="shared" si="0"/>
        <v>11.964518741844032</v>
      </c>
    </row>
    <row r="8" spans="1:6" ht="16.5">
      <c r="A8" s="478" t="s">
        <v>467</v>
      </c>
      <c r="B8" s="479">
        <f>'Table 16b'!Q15</f>
        <v>30216</v>
      </c>
      <c r="C8" s="479">
        <f>'Table 16b'!R15</f>
        <v>38049</v>
      </c>
      <c r="D8" s="479">
        <f>'Table 16b'!S15</f>
        <v>32353</v>
      </c>
      <c r="E8" s="480">
        <f t="shared" si="0"/>
        <v>25.923351866560765</v>
      </c>
      <c r="F8" s="480">
        <f t="shared" si="0"/>
        <v>-14.970170043890775</v>
      </c>
    </row>
    <row r="9" spans="1:6">
      <c r="A9" s="4" t="s">
        <v>468</v>
      </c>
    </row>
  </sheetData>
  <mergeCells count="6">
    <mergeCell ref="A1:F1"/>
    <mergeCell ref="A2:F2"/>
    <mergeCell ref="A3:A5"/>
    <mergeCell ref="B3:F3"/>
    <mergeCell ref="E4:E5"/>
    <mergeCell ref="F4:F5"/>
  </mergeCells>
  <hyperlinks>
    <hyperlink ref="B5" r:id="rId1" display="cf=j=@)^&amp;÷^*                        -;fpg–kf}if_ " xr:uid="{00000000-0004-0000-1C00-000000000000}"/>
  </hyperlinks>
  <pageMargins left="0.7" right="0.7" top="0.75" bottom="0.75" header="0.3" footer="0.3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0"/>
    <pageSetUpPr fitToPage="1"/>
  </sheetPr>
  <dimension ref="A1:W90"/>
  <sheetViews>
    <sheetView view="pageBreakPreview" zoomScale="98" zoomScaleNormal="90" zoomScaleSheetLayoutView="98" workbookViewId="0">
      <pane xSplit="1" ySplit="6" topLeftCell="B55" activePane="bottomRight" state="frozen"/>
      <selection activeCell="L19" sqref="L19"/>
      <selection pane="topRight" activeCell="L19" sqref="L19"/>
      <selection pane="bottomLeft" activeCell="L19" sqref="L19"/>
      <selection pane="bottomRight" activeCell="A48" sqref="A48"/>
    </sheetView>
  </sheetViews>
  <sheetFormatPr defaultColWidth="13.7109375" defaultRowHeight="15"/>
  <cols>
    <col min="1" max="1" width="24.7109375" customWidth="1"/>
    <col min="2" max="2" width="15.5703125" customWidth="1"/>
    <col min="3" max="3" width="17.140625" customWidth="1"/>
    <col min="4" max="4" width="17.5703125" customWidth="1"/>
    <col min="5" max="5" width="15.140625" customWidth="1"/>
    <col min="6" max="6" width="13.7109375" customWidth="1"/>
    <col min="7" max="7" width="16" customWidth="1"/>
    <col min="8" max="8" width="15.5703125" customWidth="1"/>
    <col min="9" max="9" width="15.28515625" customWidth="1"/>
    <col min="10" max="10" width="17.85546875" customWidth="1"/>
    <col min="11" max="11" width="15.5703125" customWidth="1"/>
  </cols>
  <sheetData>
    <row r="1" spans="1:23" ht="18">
      <c r="A1" s="544" t="s">
        <v>110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  <c r="U1" s="544"/>
      <c r="V1" s="1"/>
      <c r="W1" s="1"/>
    </row>
    <row r="2" spans="1:23" ht="18">
      <c r="A2" s="544" t="s">
        <v>125</v>
      </c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  <c r="O2" s="544"/>
      <c r="P2" s="544"/>
      <c r="Q2" s="544"/>
      <c r="R2" s="544"/>
      <c r="S2" s="544"/>
      <c r="T2" s="544"/>
      <c r="U2" s="544"/>
      <c r="V2" s="1"/>
      <c r="W2" s="1"/>
    </row>
    <row r="3" spans="1:23" ht="18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548"/>
      <c r="O3" s="548"/>
      <c r="P3" s="548"/>
      <c r="Q3" s="21"/>
      <c r="R3" s="21"/>
      <c r="S3" s="549" t="s">
        <v>33</v>
      </c>
      <c r="T3" s="549"/>
      <c r="U3" s="549"/>
      <c r="V3" s="46"/>
    </row>
    <row r="4" spans="1:23" s="57" customFormat="1" ht="16.5">
      <c r="A4" s="550" t="s">
        <v>2</v>
      </c>
      <c r="B4" s="551" t="s">
        <v>211</v>
      </c>
      <c r="C4" s="551"/>
      <c r="D4" s="551"/>
      <c r="E4" s="551"/>
      <c r="F4" s="551"/>
      <c r="G4" s="551" t="s">
        <v>194</v>
      </c>
      <c r="H4" s="551"/>
      <c r="I4" s="551"/>
      <c r="J4" s="551"/>
      <c r="K4" s="551"/>
      <c r="L4" s="551" t="s">
        <v>117</v>
      </c>
      <c r="M4" s="551"/>
      <c r="N4" s="551"/>
      <c r="O4" s="551"/>
      <c r="P4" s="551"/>
      <c r="Q4" s="551" t="s">
        <v>118</v>
      </c>
      <c r="R4" s="551"/>
      <c r="S4" s="551"/>
      <c r="T4" s="551"/>
      <c r="U4" s="551"/>
    </row>
    <row r="5" spans="1:23" s="57" customFormat="1" ht="15.75">
      <c r="A5" s="550"/>
      <c r="B5" s="75" t="s">
        <v>4</v>
      </c>
      <c r="C5" s="75" t="s">
        <v>5</v>
      </c>
      <c r="D5" s="75" t="s">
        <v>6</v>
      </c>
      <c r="E5" s="552" t="s">
        <v>7</v>
      </c>
      <c r="F5" s="552" t="s">
        <v>8</v>
      </c>
      <c r="G5" s="75" t="s">
        <v>4</v>
      </c>
      <c r="H5" s="75" t="s">
        <v>5</v>
      </c>
      <c r="I5" s="75" t="s">
        <v>6</v>
      </c>
      <c r="J5" s="552" t="s">
        <v>7</v>
      </c>
      <c r="K5" s="552" t="s">
        <v>8</v>
      </c>
      <c r="L5" s="75" t="s">
        <v>4</v>
      </c>
      <c r="M5" s="75" t="s">
        <v>5</v>
      </c>
      <c r="N5" s="75" t="s">
        <v>6</v>
      </c>
      <c r="O5" s="552" t="s">
        <v>7</v>
      </c>
      <c r="P5" s="552" t="s">
        <v>8</v>
      </c>
      <c r="Q5" s="75" t="s">
        <v>4</v>
      </c>
      <c r="R5" s="75" t="s">
        <v>5</v>
      </c>
      <c r="S5" s="75" t="s">
        <v>6</v>
      </c>
      <c r="T5" s="552" t="s">
        <v>7</v>
      </c>
      <c r="U5" s="552" t="s">
        <v>8</v>
      </c>
    </row>
    <row r="6" spans="1:23" s="57" customFormat="1" ht="45">
      <c r="A6" s="550"/>
      <c r="B6" s="165" t="s">
        <v>232</v>
      </c>
      <c r="C6" s="165" t="s">
        <v>233</v>
      </c>
      <c r="D6" s="165" t="s">
        <v>234</v>
      </c>
      <c r="E6" s="552"/>
      <c r="F6" s="552"/>
      <c r="G6" s="165" t="s">
        <v>232</v>
      </c>
      <c r="H6" s="165" t="s">
        <v>233</v>
      </c>
      <c r="I6" s="165" t="s">
        <v>234</v>
      </c>
      <c r="J6" s="552"/>
      <c r="K6" s="552"/>
      <c r="L6" s="165" t="s">
        <v>232</v>
      </c>
      <c r="M6" s="165" t="s">
        <v>233</v>
      </c>
      <c r="N6" s="165" t="s">
        <v>234</v>
      </c>
      <c r="O6" s="552"/>
      <c r="P6" s="552"/>
      <c r="Q6" s="165" t="s">
        <v>232</v>
      </c>
      <c r="R6" s="165" t="s">
        <v>233</v>
      </c>
      <c r="S6" s="165" t="s">
        <v>234</v>
      </c>
      <c r="T6" s="552"/>
      <c r="U6" s="552"/>
    </row>
    <row r="7" spans="1:23" ht="18">
      <c r="A7" s="76" t="s">
        <v>9</v>
      </c>
      <c r="B7" s="62">
        <f>SUM(B8:B20)</f>
        <v>906160.34781099996</v>
      </c>
      <c r="C7" s="62">
        <f>SUM(C8:C20)</f>
        <v>871744.63000000012</v>
      </c>
      <c r="D7" s="62">
        <f>SUM(D8:D20)</f>
        <v>864428.60999999987</v>
      </c>
      <c r="E7" s="23">
        <f>IFERROR(C7/B7*100-100,0)</f>
        <v>-3.7979721684067869</v>
      </c>
      <c r="F7" s="23">
        <f>IFERROR(D7/C7*100-100,0)</f>
        <v>-0.8392388949961429</v>
      </c>
      <c r="G7" s="62">
        <f>SUM(G8:G20)</f>
        <v>868138</v>
      </c>
      <c r="H7" s="62">
        <f>SUM(H8:H20)</f>
        <v>829088</v>
      </c>
      <c r="I7" s="62">
        <f>SUM(I8:I20)</f>
        <v>742086</v>
      </c>
      <c r="J7" s="6">
        <f>IFERROR(H7/G7*100-100,0)</f>
        <v>-4.4981327853405872</v>
      </c>
      <c r="K7" s="6">
        <f>IFERROR(I7/H7*100-100,0)</f>
        <v>-10.493699100698592</v>
      </c>
      <c r="L7" s="186">
        <f>SUM(L8:L20)</f>
        <v>355147.52613800002</v>
      </c>
      <c r="M7" s="186">
        <f>SUM(M8:M20)</f>
        <v>342613.81</v>
      </c>
      <c r="N7" s="186">
        <f>SUM(N8:N20)</f>
        <v>342934</v>
      </c>
      <c r="O7" s="6">
        <f>IFERROR(M7/L7*100-100,0)</f>
        <v>-3.5291576642236748</v>
      </c>
      <c r="P7" s="6">
        <f>IFERROR(N7/M7*100-100,0)</f>
        <v>9.3455077015150323E-2</v>
      </c>
      <c r="Q7" s="62">
        <f>SUM(Q8:Q20)</f>
        <v>389938.94000000006</v>
      </c>
      <c r="R7" s="62">
        <f>SUM(R8:R20)</f>
        <v>376128.83999999997</v>
      </c>
      <c r="S7" s="62">
        <f>SUM(S8:S20)</f>
        <v>346954.2</v>
      </c>
      <c r="T7" s="6">
        <f>IFERROR(R7/Q7*100-100,0)</f>
        <v>-3.5416057703803858</v>
      </c>
      <c r="U7" s="6">
        <f>IFERROR(S7/R7*100-100,0)</f>
        <v>-7.7565549081532623</v>
      </c>
    </row>
    <row r="8" spans="1:23" ht="18">
      <c r="A8" s="77" t="s">
        <v>10</v>
      </c>
      <c r="B8" s="177">
        <v>324401</v>
      </c>
      <c r="C8" s="178">
        <v>329213</v>
      </c>
      <c r="D8" s="171">
        <v>322601.15999999997</v>
      </c>
      <c r="E8" s="23">
        <f t="shared" ref="E8:E39" si="0">IFERROR(C8/B8*100-100,0)</f>
        <v>1.4833493115002767</v>
      </c>
      <c r="F8" s="23">
        <f t="shared" ref="F8:F39" si="1">IFERROR(D8/C8*100-100,0)</f>
        <v>-2.0083775549568372</v>
      </c>
      <c r="G8" s="64">
        <v>383183</v>
      </c>
      <c r="H8" s="64">
        <v>374117</v>
      </c>
      <c r="I8" s="64">
        <v>343228</v>
      </c>
      <c r="J8" s="23">
        <f t="shared" ref="J8:J15" si="2">IFERROR(H8/G8*100-100,0)</f>
        <v>-2.3659713505035427</v>
      </c>
      <c r="K8" s="23">
        <f t="shared" ref="K8:K39" si="3">IFERROR(I8/H8*100-100,0)</f>
        <v>-8.256507990815706</v>
      </c>
      <c r="L8" s="174">
        <v>76296</v>
      </c>
      <c r="M8" s="174">
        <v>75515</v>
      </c>
      <c r="N8" s="174">
        <v>73653</v>
      </c>
      <c r="O8" s="23">
        <f t="shared" ref="O8:O15" si="4">IFERROR(M8/L8*100-100,0)</f>
        <v>-1.0236447520184555</v>
      </c>
      <c r="P8" s="23">
        <f t="shared" ref="P8:P39" si="5">IFERROR(N8/M8*100-100,0)</f>
        <v>-2.4657352843805853</v>
      </c>
      <c r="Q8" s="174">
        <v>101923</v>
      </c>
      <c r="R8" s="174">
        <v>97959</v>
      </c>
      <c r="S8" s="174">
        <v>91720</v>
      </c>
      <c r="T8" s="23">
        <f t="shared" ref="T8:T15" si="6">IFERROR(R8/Q8*100-100,0)</f>
        <v>-3.8892104824230103</v>
      </c>
      <c r="U8" s="23">
        <f t="shared" ref="U8:U39" si="7">IFERROR(S8/R8*100-100,0)</f>
        <v>-6.3689911085249946</v>
      </c>
    </row>
    <row r="9" spans="1:23" ht="18">
      <c r="A9" s="77" t="s">
        <v>11</v>
      </c>
      <c r="B9" s="177">
        <v>288861.00599999999</v>
      </c>
      <c r="C9" s="178">
        <v>277166.52</v>
      </c>
      <c r="D9" s="171">
        <v>278022</v>
      </c>
      <c r="E9" s="23">
        <f t="shared" si="0"/>
        <v>-4.0484820578378589</v>
      </c>
      <c r="F9" s="23">
        <f t="shared" si="1"/>
        <v>0.3086519973624462</v>
      </c>
      <c r="G9" s="64">
        <v>54272</v>
      </c>
      <c r="H9" s="64">
        <v>52725</v>
      </c>
      <c r="I9" s="64">
        <v>44215</v>
      </c>
      <c r="J9" s="23">
        <f t="shared" si="2"/>
        <v>-2.8504569575471663</v>
      </c>
      <c r="K9" s="23">
        <f t="shared" si="3"/>
        <v>-16.140350877192972</v>
      </c>
      <c r="L9" s="174">
        <v>134545.796</v>
      </c>
      <c r="M9" s="174">
        <v>133554</v>
      </c>
      <c r="N9" s="174">
        <v>133964</v>
      </c>
      <c r="O9" s="23">
        <f t="shared" si="4"/>
        <v>-0.73714380492423004</v>
      </c>
      <c r="P9" s="23">
        <f t="shared" si="5"/>
        <v>0.30699192835857048</v>
      </c>
      <c r="Q9" s="174">
        <v>131567.16999999998</v>
      </c>
      <c r="R9" s="174">
        <v>130573</v>
      </c>
      <c r="S9" s="174">
        <v>127148</v>
      </c>
      <c r="T9" s="23">
        <f t="shared" si="6"/>
        <v>-0.75563683554186412</v>
      </c>
      <c r="U9" s="23">
        <f t="shared" si="7"/>
        <v>-2.6230537706876618</v>
      </c>
    </row>
    <row r="10" spans="1:23" ht="18">
      <c r="A10" s="78" t="s">
        <v>221</v>
      </c>
      <c r="B10" s="177">
        <v>58633.942251</v>
      </c>
      <c r="C10" s="178">
        <v>51635.8</v>
      </c>
      <c r="D10" s="171">
        <v>51765</v>
      </c>
      <c r="E10" s="23">
        <f t="shared" si="0"/>
        <v>-11.935309109939041</v>
      </c>
      <c r="F10" s="23">
        <f t="shared" si="1"/>
        <v>0.2502139988147718</v>
      </c>
      <c r="G10" s="66">
        <v>196790</v>
      </c>
      <c r="H10" s="66">
        <v>191113</v>
      </c>
      <c r="I10" s="66">
        <v>159544</v>
      </c>
      <c r="J10" s="23">
        <f t="shared" si="2"/>
        <v>-2.8848010569642781</v>
      </c>
      <c r="K10" s="23">
        <f t="shared" si="3"/>
        <v>-16.518499526458157</v>
      </c>
      <c r="L10" s="174">
        <v>37763.233877999999</v>
      </c>
      <c r="M10" s="174">
        <v>35436</v>
      </c>
      <c r="N10" s="174">
        <v>35525</v>
      </c>
      <c r="O10" s="23">
        <f t="shared" si="4"/>
        <v>-6.1626975208704096</v>
      </c>
      <c r="P10" s="23">
        <f t="shared" si="5"/>
        <v>0.25115701546449998</v>
      </c>
      <c r="Q10" s="174">
        <v>32098.44</v>
      </c>
      <c r="R10" s="174">
        <v>26514</v>
      </c>
      <c r="S10" s="174">
        <v>22573</v>
      </c>
      <c r="T10" s="23">
        <f t="shared" si="6"/>
        <v>-17.397854849020703</v>
      </c>
      <c r="U10" s="23">
        <f t="shared" si="7"/>
        <v>-14.863845515576685</v>
      </c>
    </row>
    <row r="11" spans="1:23" ht="18">
      <c r="A11" s="77" t="s">
        <v>13</v>
      </c>
      <c r="B11" s="177">
        <v>72937.501560000004</v>
      </c>
      <c r="C11" s="178">
        <v>57274.409999999996</v>
      </c>
      <c r="D11" s="171">
        <v>57417</v>
      </c>
      <c r="E11" s="23">
        <f t="shared" si="0"/>
        <v>-21.474675201364278</v>
      </c>
      <c r="F11" s="23">
        <f t="shared" si="1"/>
        <v>0.24895935200379427</v>
      </c>
      <c r="G11" s="64">
        <v>2579</v>
      </c>
      <c r="H11" s="64">
        <v>2773</v>
      </c>
      <c r="I11" s="64">
        <v>2589</v>
      </c>
      <c r="J11" s="23">
        <f t="shared" si="2"/>
        <v>7.5222954633578922</v>
      </c>
      <c r="K11" s="23">
        <f t="shared" si="3"/>
        <v>-6.6354129102055452</v>
      </c>
      <c r="L11" s="174">
        <v>52731.631260000002</v>
      </c>
      <c r="M11" s="174">
        <v>45630</v>
      </c>
      <c r="N11" s="174">
        <v>45744</v>
      </c>
      <c r="O11" s="23">
        <f t="shared" si="4"/>
        <v>-13.467497762366776</v>
      </c>
      <c r="P11" s="23">
        <f t="shared" si="5"/>
        <v>0.24983563445101709</v>
      </c>
      <c r="Q11" s="174">
        <v>70678.170000000013</v>
      </c>
      <c r="R11" s="174">
        <v>68893</v>
      </c>
      <c r="S11" s="174">
        <v>56972</v>
      </c>
      <c r="T11" s="23">
        <f t="shared" si="6"/>
        <v>-2.5257728093412908</v>
      </c>
      <c r="U11" s="23">
        <f t="shared" si="7"/>
        <v>-17.303644782488789</v>
      </c>
    </row>
    <row r="12" spans="1:23" ht="18">
      <c r="A12" s="77" t="s">
        <v>14</v>
      </c>
      <c r="B12" s="177">
        <v>1452.864</v>
      </c>
      <c r="C12" s="178">
        <v>986.34999999999991</v>
      </c>
      <c r="D12" s="171">
        <v>1097</v>
      </c>
      <c r="E12" s="23">
        <f t="shared" si="0"/>
        <v>-32.109956609840978</v>
      </c>
      <c r="F12" s="23">
        <f t="shared" si="1"/>
        <v>11.21812743954986</v>
      </c>
      <c r="G12" s="64">
        <v>162</v>
      </c>
      <c r="H12" s="64">
        <v>289</v>
      </c>
      <c r="I12" s="64">
        <v>324</v>
      </c>
      <c r="J12" s="23">
        <f t="shared" si="2"/>
        <v>78.395061728395063</v>
      </c>
      <c r="K12" s="23">
        <f t="shared" si="3"/>
        <v>12.110726643598625</v>
      </c>
      <c r="L12" s="174">
        <v>1412.0159999999998</v>
      </c>
      <c r="M12" s="174">
        <v>1160</v>
      </c>
      <c r="N12" s="174">
        <v>1289</v>
      </c>
      <c r="O12" s="23">
        <f t="shared" si="4"/>
        <v>-17.847956397094649</v>
      </c>
      <c r="P12" s="23">
        <f t="shared" si="5"/>
        <v>11.120689655172413</v>
      </c>
      <c r="Q12" s="174">
        <v>951.65</v>
      </c>
      <c r="R12" s="174">
        <v>795</v>
      </c>
      <c r="S12" s="174">
        <v>840</v>
      </c>
      <c r="T12" s="23">
        <f t="shared" si="6"/>
        <v>-16.46088372826145</v>
      </c>
      <c r="U12" s="23">
        <f t="shared" si="7"/>
        <v>5.6603773584905639</v>
      </c>
    </row>
    <row r="13" spans="1:23" ht="18">
      <c r="A13" s="77" t="s">
        <v>15</v>
      </c>
      <c r="B13" s="177">
        <v>3764.3340000000003</v>
      </c>
      <c r="C13" s="178">
        <v>2897</v>
      </c>
      <c r="D13" s="171">
        <v>2968</v>
      </c>
      <c r="E13" s="23">
        <f t="shared" si="0"/>
        <v>-23.040835377519642</v>
      </c>
      <c r="F13" s="23">
        <f t="shared" si="1"/>
        <v>2.4508111839834328</v>
      </c>
      <c r="G13" s="64">
        <v>10</v>
      </c>
      <c r="H13" s="64">
        <v>10</v>
      </c>
      <c r="I13" s="23">
        <v>0</v>
      </c>
      <c r="J13" s="23">
        <f t="shared" si="2"/>
        <v>0</v>
      </c>
      <c r="K13" s="23">
        <f t="shared" si="3"/>
        <v>-100</v>
      </c>
      <c r="L13" s="174">
        <v>1783.8489999999997</v>
      </c>
      <c r="M13" s="174">
        <v>1314</v>
      </c>
      <c r="N13" s="174">
        <v>1346</v>
      </c>
      <c r="O13" s="23">
        <f t="shared" si="4"/>
        <v>-26.339056725092746</v>
      </c>
      <c r="P13" s="23">
        <f t="shared" si="5"/>
        <v>2.4353120243531237</v>
      </c>
      <c r="Q13" s="174">
        <v>1243.77</v>
      </c>
      <c r="R13" s="174">
        <v>1329</v>
      </c>
      <c r="S13" s="174">
        <v>1390</v>
      </c>
      <c r="T13" s="23">
        <f t="shared" si="6"/>
        <v>6.8525531247738627</v>
      </c>
      <c r="U13" s="23">
        <f t="shared" si="7"/>
        <v>4.5899172310007543</v>
      </c>
    </row>
    <row r="14" spans="1:23" ht="18">
      <c r="A14" s="77" t="s">
        <v>16</v>
      </c>
      <c r="B14" s="177">
        <v>58451.6</v>
      </c>
      <c r="C14" s="178">
        <v>56889.5</v>
      </c>
      <c r="D14" s="171">
        <v>56327.1</v>
      </c>
      <c r="E14" s="23">
        <f t="shared" si="0"/>
        <v>-2.672467477365899</v>
      </c>
      <c r="F14" s="23">
        <f t="shared" si="1"/>
        <v>-0.98858313045465707</v>
      </c>
      <c r="G14" s="64">
        <v>28498</v>
      </c>
      <c r="H14" s="64">
        <v>29077</v>
      </c>
      <c r="I14" s="23">
        <v>20944</v>
      </c>
      <c r="J14" s="23">
        <f t="shared" si="2"/>
        <v>2.0317215243175042</v>
      </c>
      <c r="K14" s="23">
        <f t="shared" si="3"/>
        <v>-27.970560924441997</v>
      </c>
      <c r="L14" s="174">
        <v>30187</v>
      </c>
      <c r="M14" s="174">
        <v>28836</v>
      </c>
      <c r="N14" s="174">
        <v>29229</v>
      </c>
      <c r="O14" s="23">
        <f t="shared" si="4"/>
        <v>-4.4754364461523153</v>
      </c>
      <c r="P14" s="23">
        <f t="shared" si="5"/>
        <v>1.3628797336662473</v>
      </c>
      <c r="Q14" s="174">
        <v>18630.05</v>
      </c>
      <c r="R14" s="174">
        <v>18665</v>
      </c>
      <c r="S14" s="174">
        <v>18910</v>
      </c>
      <c r="T14" s="23">
        <f t="shared" si="6"/>
        <v>0.187600140633009</v>
      </c>
      <c r="U14" s="23">
        <f t="shared" si="7"/>
        <v>1.3126171979641015</v>
      </c>
    </row>
    <row r="15" spans="1:23" ht="18">
      <c r="A15" s="77" t="s">
        <v>17</v>
      </c>
      <c r="B15" s="177">
        <v>5259</v>
      </c>
      <c r="C15" s="178">
        <v>5482.8</v>
      </c>
      <c r="D15" s="171">
        <v>5963.2</v>
      </c>
      <c r="E15" s="23">
        <f t="shared" si="0"/>
        <v>4.2555618938961715</v>
      </c>
      <c r="F15" s="23">
        <f t="shared" si="1"/>
        <v>8.7619464507185967</v>
      </c>
      <c r="G15" s="64">
        <v>27291</v>
      </c>
      <c r="H15" s="64">
        <v>30640</v>
      </c>
      <c r="I15" s="23">
        <v>30107</v>
      </c>
      <c r="J15" s="23">
        <f t="shared" si="2"/>
        <v>12.271444798651572</v>
      </c>
      <c r="K15" s="23">
        <f t="shared" si="3"/>
        <v>-1.7395561357702434</v>
      </c>
      <c r="L15" s="174">
        <v>5</v>
      </c>
      <c r="M15" s="174">
        <v>15</v>
      </c>
      <c r="N15" s="174">
        <v>25</v>
      </c>
      <c r="O15" s="23">
        <f t="shared" si="4"/>
        <v>200</v>
      </c>
      <c r="P15" s="23">
        <f t="shared" si="5"/>
        <v>66.666666666666686</v>
      </c>
      <c r="Q15" s="174">
        <v>363.3</v>
      </c>
      <c r="R15" s="174">
        <v>336.2</v>
      </c>
      <c r="S15" s="174">
        <v>328.2</v>
      </c>
      <c r="T15" s="23">
        <f t="shared" si="6"/>
        <v>-7.4593999449490838</v>
      </c>
      <c r="U15" s="23">
        <f t="shared" si="7"/>
        <v>-2.3795359904818554</v>
      </c>
    </row>
    <row r="16" spans="1:23" ht="18">
      <c r="A16" s="77" t="s">
        <v>18</v>
      </c>
      <c r="B16" s="177">
        <v>7153</v>
      </c>
      <c r="C16" s="178">
        <v>7170</v>
      </c>
      <c r="D16" s="171">
        <v>5132</v>
      </c>
      <c r="E16" s="23">
        <f t="shared" si="0"/>
        <v>0.23766251922270953</v>
      </c>
      <c r="F16" s="23">
        <f t="shared" si="1"/>
        <v>-28.423988842398884</v>
      </c>
      <c r="G16" s="64">
        <v>177</v>
      </c>
      <c r="H16" s="64">
        <v>152</v>
      </c>
      <c r="I16" s="23">
        <v>22</v>
      </c>
      <c r="J16" s="23"/>
      <c r="K16" s="23">
        <f t="shared" si="3"/>
        <v>-85.526315789473685</v>
      </c>
      <c r="L16" s="174">
        <v>0</v>
      </c>
      <c r="M16" s="174">
        <v>0</v>
      </c>
      <c r="N16" s="174">
        <v>0</v>
      </c>
      <c r="O16" s="23"/>
      <c r="P16" s="23">
        <f t="shared" si="5"/>
        <v>0</v>
      </c>
      <c r="Q16" s="174">
        <v>0</v>
      </c>
      <c r="R16" s="174">
        <v>0</v>
      </c>
      <c r="S16" s="174">
        <v>0</v>
      </c>
      <c r="T16" s="23"/>
      <c r="U16" s="23">
        <f t="shared" si="7"/>
        <v>0</v>
      </c>
    </row>
    <row r="17" spans="1:21" ht="18">
      <c r="A17" s="77" t="s">
        <v>19</v>
      </c>
      <c r="B17" s="177">
        <v>14</v>
      </c>
      <c r="C17" s="178">
        <v>8.5</v>
      </c>
      <c r="D17" s="171">
        <v>8.5</v>
      </c>
      <c r="E17" s="23">
        <f t="shared" si="0"/>
        <v>-39.285714285714292</v>
      </c>
      <c r="F17" s="23">
        <f t="shared" si="1"/>
        <v>0</v>
      </c>
      <c r="G17" s="64">
        <v>680</v>
      </c>
      <c r="H17" s="64">
        <v>650</v>
      </c>
      <c r="I17" s="23">
        <v>445</v>
      </c>
      <c r="J17" s="23">
        <f t="shared" ref="J17:J39" si="8">IFERROR(H17/G17*100-100,0)</f>
        <v>-4.4117647058823479</v>
      </c>
      <c r="K17" s="23">
        <f t="shared" si="3"/>
        <v>-31.538461538461533</v>
      </c>
      <c r="L17" s="174">
        <v>0</v>
      </c>
      <c r="M17" s="174">
        <v>0</v>
      </c>
      <c r="N17" s="174">
        <v>0</v>
      </c>
      <c r="O17" s="23">
        <f t="shared" ref="O17:O39" si="9">IFERROR(M17/L17*100-100,0)</f>
        <v>0</v>
      </c>
      <c r="P17" s="23">
        <f t="shared" si="5"/>
        <v>0</v>
      </c>
      <c r="Q17" s="174">
        <v>0</v>
      </c>
      <c r="R17" s="174">
        <v>0</v>
      </c>
      <c r="S17" s="174">
        <v>0</v>
      </c>
      <c r="T17" s="23">
        <f t="shared" ref="T17:T39" si="10">IFERROR(R17/Q17*100-100,0)</f>
        <v>0</v>
      </c>
      <c r="U17" s="23">
        <f t="shared" si="7"/>
        <v>0</v>
      </c>
    </row>
    <row r="18" spans="1:21" ht="18">
      <c r="A18" s="77" t="s">
        <v>20</v>
      </c>
      <c r="B18" s="177">
        <v>4305.3999999999996</v>
      </c>
      <c r="C18" s="178">
        <v>3789.75</v>
      </c>
      <c r="D18" s="171">
        <v>3876.1499999999996</v>
      </c>
      <c r="E18" s="23">
        <f t="shared" si="0"/>
        <v>-11.97681980768337</v>
      </c>
      <c r="F18" s="23">
        <f t="shared" si="1"/>
        <v>2.2798337621215126</v>
      </c>
      <c r="G18" s="64">
        <v>20</v>
      </c>
      <c r="H18" s="64">
        <v>0</v>
      </c>
      <c r="I18" s="23">
        <v>25</v>
      </c>
      <c r="J18" s="23">
        <f t="shared" si="8"/>
        <v>-100</v>
      </c>
      <c r="K18" s="23">
        <f t="shared" si="3"/>
        <v>0</v>
      </c>
      <c r="L18" s="174">
        <v>1487</v>
      </c>
      <c r="M18" s="174">
        <v>1968</v>
      </c>
      <c r="N18" s="174">
        <v>2045</v>
      </c>
      <c r="O18" s="23">
        <f t="shared" si="9"/>
        <v>32.347007397444514</v>
      </c>
      <c r="P18" s="23">
        <f t="shared" si="5"/>
        <v>3.9126016260162544</v>
      </c>
      <c r="Q18" s="174">
        <v>2993.2</v>
      </c>
      <c r="R18" s="174">
        <v>2975</v>
      </c>
      <c r="S18" s="174">
        <v>2964</v>
      </c>
      <c r="T18" s="23">
        <f t="shared" si="10"/>
        <v>-0.6080449017773617</v>
      </c>
      <c r="U18" s="23">
        <f t="shared" si="7"/>
        <v>-0.36974789915966255</v>
      </c>
    </row>
    <row r="19" spans="1:21" ht="18">
      <c r="A19" s="77" t="s">
        <v>208</v>
      </c>
      <c r="B19" s="177">
        <v>42191.199999999997</v>
      </c>
      <c r="C19" s="178">
        <v>41764.300000000003</v>
      </c>
      <c r="D19" s="171">
        <v>41914.199999999997</v>
      </c>
      <c r="E19" s="23">
        <f t="shared" si="0"/>
        <v>-1.0118223705417222</v>
      </c>
      <c r="F19" s="23">
        <f t="shared" si="1"/>
        <v>0.3589189810436153</v>
      </c>
      <c r="G19" s="64">
        <v>93081</v>
      </c>
      <c r="H19" s="64">
        <v>88671</v>
      </c>
      <c r="I19" s="23">
        <v>90214</v>
      </c>
      <c r="J19" s="23">
        <f t="shared" si="8"/>
        <v>-4.7378090050601145</v>
      </c>
      <c r="K19" s="23">
        <f t="shared" si="3"/>
        <v>1.7401405194483033</v>
      </c>
      <c r="L19" s="174">
        <v>11117</v>
      </c>
      <c r="M19" s="174">
        <v>8993</v>
      </c>
      <c r="N19" s="174">
        <v>8973</v>
      </c>
      <c r="O19" s="23">
        <f>IFERROR(M19/L19*100-100,0)</f>
        <v>-19.105873886839973</v>
      </c>
      <c r="P19" s="23">
        <f>IFERROR(N19/M19*100-100,0)</f>
        <v>-0.22239519626376136</v>
      </c>
      <c r="Q19" s="174">
        <v>8688.44</v>
      </c>
      <c r="R19" s="174">
        <v>8437.85</v>
      </c>
      <c r="S19" s="174">
        <v>12799</v>
      </c>
      <c r="T19" s="23">
        <f t="shared" si="10"/>
        <v>-2.8841771365170246</v>
      </c>
      <c r="U19" s="23">
        <f t="shared" si="7"/>
        <v>51.685559710115712</v>
      </c>
    </row>
    <row r="20" spans="1:21" ht="18">
      <c r="A20" s="77" t="s">
        <v>21</v>
      </c>
      <c r="B20" s="177">
        <v>38735.5</v>
      </c>
      <c r="C20" s="178">
        <v>37466.699999999997</v>
      </c>
      <c r="D20" s="171">
        <v>37337.300000000003</v>
      </c>
      <c r="E20" s="23">
        <f t="shared" si="0"/>
        <v>-3.275548269675113</v>
      </c>
      <c r="F20" s="23">
        <f t="shared" si="1"/>
        <v>-0.34537335820874659</v>
      </c>
      <c r="G20" s="64">
        <v>81395</v>
      </c>
      <c r="H20" s="64">
        <v>58871</v>
      </c>
      <c r="I20" s="23">
        <v>50429</v>
      </c>
      <c r="J20" s="23">
        <f t="shared" si="8"/>
        <v>-27.672461453406228</v>
      </c>
      <c r="K20" s="23">
        <f t="shared" si="3"/>
        <v>-14.339827758998496</v>
      </c>
      <c r="L20" s="174">
        <v>7819</v>
      </c>
      <c r="M20" s="174">
        <v>10192.81</v>
      </c>
      <c r="N20" s="174">
        <v>11141</v>
      </c>
      <c r="O20" s="23">
        <f>IFERROR(M20/L20*100-100,0)</f>
        <v>30.359508888604694</v>
      </c>
      <c r="P20" s="23">
        <f>IFERROR(N20/M20*100-100,0)</f>
        <v>9.3025377692706996</v>
      </c>
      <c r="Q20" s="174">
        <v>20801.75</v>
      </c>
      <c r="R20" s="174">
        <v>19651.79</v>
      </c>
      <c r="S20" s="174">
        <v>11310</v>
      </c>
      <c r="T20" s="23">
        <f t="shared" si="10"/>
        <v>-5.528188734120917</v>
      </c>
      <c r="U20" s="23">
        <f t="shared" si="7"/>
        <v>-42.447990742828011</v>
      </c>
    </row>
    <row r="21" spans="1:21" ht="18">
      <c r="A21" s="76" t="s">
        <v>23</v>
      </c>
      <c r="B21" s="62">
        <f>SUM(B22:B23)</f>
        <v>51192.85</v>
      </c>
      <c r="C21" s="62">
        <f t="shared" ref="C21:D21" si="11">SUM(C22:C23)</f>
        <v>51965.02</v>
      </c>
      <c r="D21" s="62">
        <f t="shared" si="11"/>
        <v>50058.5</v>
      </c>
      <c r="E21" s="23">
        <f t="shared" si="0"/>
        <v>1.5083551706927949</v>
      </c>
      <c r="F21" s="23">
        <f t="shared" si="1"/>
        <v>-3.6688526243230513</v>
      </c>
      <c r="G21" s="62">
        <f>SUM(G22:G23)</f>
        <v>61680</v>
      </c>
      <c r="H21" s="62">
        <f>SUM(H22:H23)</f>
        <v>67156</v>
      </c>
      <c r="I21" s="62">
        <f>SUM(I22:I23)</f>
        <v>93942</v>
      </c>
      <c r="J21" s="63">
        <f t="shared" si="8"/>
        <v>8.8780804150453889</v>
      </c>
      <c r="K21" s="63">
        <f t="shared" si="3"/>
        <v>39.886235034844248</v>
      </c>
      <c r="L21" s="186">
        <f>SUM(L22:L23)</f>
        <v>42954</v>
      </c>
      <c r="M21" s="186">
        <f>SUM(M22:M23)</f>
        <v>42101.1</v>
      </c>
      <c r="N21" s="186">
        <f>SUM(N22:N23)</f>
        <v>40113</v>
      </c>
      <c r="O21" s="63">
        <f t="shared" si="9"/>
        <v>-1.9856125157144788</v>
      </c>
      <c r="P21" s="63">
        <f t="shared" si="5"/>
        <v>-4.722204407960831</v>
      </c>
      <c r="Q21" s="62">
        <f>SUM(Q22:Q23)</f>
        <v>21176.469999999998</v>
      </c>
      <c r="R21" s="62">
        <f>SUM(R22:R23)</f>
        <v>19513.96</v>
      </c>
      <c r="S21" s="62">
        <f>SUM(S22:S23)</f>
        <v>20927.830000000002</v>
      </c>
      <c r="T21" s="63">
        <f t="shared" si="10"/>
        <v>-7.8507418847428312</v>
      </c>
      <c r="U21" s="63">
        <f t="shared" si="7"/>
        <v>7.2454284010011492</v>
      </c>
    </row>
    <row r="22" spans="1:21" ht="18">
      <c r="A22" s="77" t="s">
        <v>24</v>
      </c>
      <c r="B22" s="177">
        <v>50133.75</v>
      </c>
      <c r="C22" s="178">
        <v>50844.67</v>
      </c>
      <c r="D22" s="171">
        <v>48903.35</v>
      </c>
      <c r="E22" s="23">
        <f t="shared" si="0"/>
        <v>1.4180467250105977</v>
      </c>
      <c r="F22" s="23">
        <f t="shared" si="1"/>
        <v>-3.8181386564216098</v>
      </c>
      <c r="G22" s="64">
        <v>61680</v>
      </c>
      <c r="H22" s="64">
        <v>67156</v>
      </c>
      <c r="I22" s="126">
        <v>91642</v>
      </c>
      <c r="J22" s="6">
        <f t="shared" si="8"/>
        <v>8.8780804150453889</v>
      </c>
      <c r="K22" s="6">
        <f t="shared" si="3"/>
        <v>36.461373518375126</v>
      </c>
      <c r="L22" s="182">
        <v>37867</v>
      </c>
      <c r="M22" s="182">
        <v>37221.1</v>
      </c>
      <c r="N22" s="182">
        <v>36991</v>
      </c>
      <c r="O22" s="6">
        <f t="shared" si="9"/>
        <v>-1.7057068159611219</v>
      </c>
      <c r="P22" s="6">
        <f t="shared" si="5"/>
        <v>-0.61819774267820549</v>
      </c>
      <c r="Q22" s="174">
        <v>21176.469999999998</v>
      </c>
      <c r="R22" s="174">
        <v>19513.96</v>
      </c>
      <c r="S22" s="174">
        <v>20927.830000000002</v>
      </c>
      <c r="T22" s="6">
        <f t="shared" si="10"/>
        <v>-7.8507418847428312</v>
      </c>
      <c r="U22" s="6">
        <f t="shared" si="7"/>
        <v>7.2454284010011492</v>
      </c>
    </row>
    <row r="23" spans="1:21" ht="18">
      <c r="A23" s="77" t="s">
        <v>25</v>
      </c>
      <c r="B23" s="177">
        <v>1059.0999999999999</v>
      </c>
      <c r="C23" s="178">
        <v>1120.3499999999999</v>
      </c>
      <c r="D23" s="171">
        <v>1155.1500000000001</v>
      </c>
      <c r="E23" s="23">
        <f t="shared" si="0"/>
        <v>5.7832121612690059</v>
      </c>
      <c r="F23" s="23">
        <f t="shared" si="1"/>
        <v>3.1061721783371468</v>
      </c>
      <c r="G23" s="64">
        <v>0</v>
      </c>
      <c r="H23" s="64">
        <v>0</v>
      </c>
      <c r="I23" s="124">
        <v>2300</v>
      </c>
      <c r="J23" s="23">
        <f t="shared" si="8"/>
        <v>0</v>
      </c>
      <c r="K23" s="23">
        <f t="shared" si="3"/>
        <v>0</v>
      </c>
      <c r="L23" s="182">
        <v>5087</v>
      </c>
      <c r="M23" s="182">
        <v>4880</v>
      </c>
      <c r="N23" s="182">
        <v>3122</v>
      </c>
      <c r="O23" s="23">
        <f t="shared" si="9"/>
        <v>-4.0691959897778673</v>
      </c>
      <c r="P23" s="23">
        <f t="shared" si="5"/>
        <v>-36.02459016393442</v>
      </c>
      <c r="Q23" s="64">
        <v>0</v>
      </c>
      <c r="R23" s="64">
        <v>0</v>
      </c>
      <c r="S23" s="64">
        <v>0</v>
      </c>
      <c r="T23" s="23">
        <f t="shared" si="10"/>
        <v>0</v>
      </c>
      <c r="U23" s="23">
        <f t="shared" si="7"/>
        <v>0</v>
      </c>
    </row>
    <row r="24" spans="1:21" s="18" customFormat="1" ht="17.25">
      <c r="A24" s="76" t="s">
        <v>163</v>
      </c>
      <c r="B24" s="67">
        <f>SUM(B25:B29)</f>
        <v>27597.739999999998</v>
      </c>
      <c r="C24" s="67">
        <f t="shared" ref="C24:D24" si="12">SUM(C25:C29)</f>
        <v>24870.5</v>
      </c>
      <c r="D24" s="67">
        <f t="shared" si="12"/>
        <v>25413.299999999996</v>
      </c>
      <c r="E24" s="23">
        <f t="shared" si="0"/>
        <v>-9.8821135353836809</v>
      </c>
      <c r="F24" s="23">
        <f t="shared" si="1"/>
        <v>2.1825053778572965</v>
      </c>
      <c r="G24" s="67">
        <f>SUM(G25:G29)</f>
        <v>41363</v>
      </c>
      <c r="H24" s="67">
        <f>SUM(H25:H29)</f>
        <v>44107</v>
      </c>
      <c r="I24" s="67">
        <f>SUM(I25:I29)</f>
        <v>46892</v>
      </c>
      <c r="J24" s="23">
        <f t="shared" si="8"/>
        <v>6.6339482145879174</v>
      </c>
      <c r="K24" s="23">
        <f t="shared" si="3"/>
        <v>6.31419049130524</v>
      </c>
      <c r="L24" s="187">
        <f>SUM(L25:L29)</f>
        <v>10868</v>
      </c>
      <c r="M24" s="187">
        <f>SUM(M25:M29)</f>
        <v>10945</v>
      </c>
      <c r="N24" s="187">
        <f>SUM(N25:N29)</f>
        <v>10797.5</v>
      </c>
      <c r="O24" s="23">
        <f t="shared" si="9"/>
        <v>0.70850202429149078</v>
      </c>
      <c r="P24" s="23">
        <f t="shared" si="5"/>
        <v>-1.3476473275468237</v>
      </c>
      <c r="Q24" s="67">
        <f>SUM(Q25:Q29)</f>
        <v>17266.86</v>
      </c>
      <c r="R24" s="67">
        <f>SUM(R25:R29)</f>
        <v>17416.919999999998</v>
      </c>
      <c r="S24" s="67">
        <f>SUM(S25:S29)</f>
        <v>16735.91</v>
      </c>
      <c r="T24" s="23">
        <f t="shared" si="10"/>
        <v>0.86906362824508676</v>
      </c>
      <c r="U24" s="23">
        <f t="shared" si="7"/>
        <v>-3.9100483897267679</v>
      </c>
    </row>
    <row r="25" spans="1:21" ht="18">
      <c r="A25" s="77" t="s">
        <v>26</v>
      </c>
      <c r="B25" s="177">
        <v>6840</v>
      </c>
      <c r="C25" s="178">
        <v>7214.09</v>
      </c>
      <c r="D25" s="171">
        <v>7594.3</v>
      </c>
      <c r="E25" s="23">
        <f t="shared" si="0"/>
        <v>5.4691520467836199</v>
      </c>
      <c r="F25" s="23">
        <f t="shared" si="1"/>
        <v>5.2703806024044582</v>
      </c>
      <c r="G25" s="175">
        <v>0</v>
      </c>
      <c r="H25" s="176">
        <v>0</v>
      </c>
      <c r="I25" s="179">
        <v>0</v>
      </c>
      <c r="J25" s="6">
        <f t="shared" si="8"/>
        <v>0</v>
      </c>
      <c r="K25" s="6">
        <f t="shared" si="3"/>
        <v>0</v>
      </c>
      <c r="L25" s="182">
        <v>4036</v>
      </c>
      <c r="M25" s="182">
        <v>3524.5</v>
      </c>
      <c r="N25" s="182">
        <v>3609</v>
      </c>
      <c r="O25" s="6">
        <f t="shared" si="9"/>
        <v>-12.673439048562926</v>
      </c>
      <c r="P25" s="6">
        <f t="shared" si="5"/>
        <v>2.3975031919421212</v>
      </c>
      <c r="Q25" s="174">
        <v>8291.5</v>
      </c>
      <c r="R25" s="174">
        <v>8358</v>
      </c>
      <c r="S25" s="174">
        <v>8485</v>
      </c>
      <c r="T25" s="6">
        <f t="shared" si="10"/>
        <v>0.8020261713803194</v>
      </c>
      <c r="U25" s="6">
        <f t="shared" si="7"/>
        <v>1.5195022732711152</v>
      </c>
    </row>
    <row r="26" spans="1:21" ht="18">
      <c r="A26" s="77" t="s">
        <v>27</v>
      </c>
      <c r="B26" s="177">
        <v>4743.6000000000004</v>
      </c>
      <c r="C26" s="178">
        <v>4712.6000000000004</v>
      </c>
      <c r="D26" s="171">
        <v>4694.37</v>
      </c>
      <c r="E26" s="23">
        <f t="shared" si="0"/>
        <v>-0.65351210051437647</v>
      </c>
      <c r="F26" s="23">
        <f t="shared" si="1"/>
        <v>-0.38683529261979288</v>
      </c>
      <c r="G26" s="175">
        <v>33570</v>
      </c>
      <c r="H26" s="176">
        <v>33310</v>
      </c>
      <c r="I26" s="179">
        <v>34626</v>
      </c>
      <c r="J26" s="23">
        <f t="shared" si="8"/>
        <v>-0.77450104259754937</v>
      </c>
      <c r="K26" s="23">
        <f t="shared" si="3"/>
        <v>3.9507655358751208</v>
      </c>
      <c r="L26" s="182">
        <v>920</v>
      </c>
      <c r="M26" s="182">
        <v>1131</v>
      </c>
      <c r="N26" s="182">
        <v>821</v>
      </c>
      <c r="O26" s="23">
        <f t="shared" si="9"/>
        <v>22.934782608695656</v>
      </c>
      <c r="P26" s="23">
        <f t="shared" si="5"/>
        <v>-27.409372236958447</v>
      </c>
      <c r="Q26" s="174">
        <v>1023</v>
      </c>
      <c r="R26" s="174">
        <v>1049</v>
      </c>
      <c r="S26" s="174">
        <v>1047</v>
      </c>
      <c r="T26" s="23">
        <f t="shared" si="10"/>
        <v>2.5415444770283386</v>
      </c>
      <c r="U26" s="23">
        <f t="shared" si="7"/>
        <v>-0.19065776930411005</v>
      </c>
    </row>
    <row r="27" spans="1:21" ht="18">
      <c r="A27" s="77" t="s">
        <v>28</v>
      </c>
      <c r="B27" s="177">
        <v>9373.74</v>
      </c>
      <c r="C27" s="178">
        <v>5705.6</v>
      </c>
      <c r="D27" s="178">
        <v>5749.1399999999994</v>
      </c>
      <c r="E27" s="23">
        <f t="shared" si="0"/>
        <v>-39.132086019027625</v>
      </c>
      <c r="F27" s="23">
        <f t="shared" si="1"/>
        <v>0.76310992708916103</v>
      </c>
      <c r="G27" s="175">
        <v>4255</v>
      </c>
      <c r="H27" s="176">
        <v>7442</v>
      </c>
      <c r="I27" s="179">
        <v>8490</v>
      </c>
      <c r="J27" s="65">
        <f t="shared" si="8"/>
        <v>74.900117508813167</v>
      </c>
      <c r="K27" s="65">
        <f t="shared" si="3"/>
        <v>14.082235958075785</v>
      </c>
      <c r="L27" s="182">
        <v>1072</v>
      </c>
      <c r="M27" s="182">
        <v>1461.5</v>
      </c>
      <c r="N27" s="182">
        <v>1244.5</v>
      </c>
      <c r="O27" s="65">
        <f t="shared" si="9"/>
        <v>36.333955223880594</v>
      </c>
      <c r="P27" s="65">
        <f t="shared" si="5"/>
        <v>-14.847759151556616</v>
      </c>
      <c r="Q27" s="174">
        <v>2610</v>
      </c>
      <c r="R27" s="174">
        <v>2629</v>
      </c>
      <c r="S27" s="174">
        <v>2408</v>
      </c>
      <c r="T27" s="64">
        <f t="shared" si="10"/>
        <v>0.72796934865900198</v>
      </c>
      <c r="U27" s="64">
        <f t="shared" si="7"/>
        <v>-8.4062381133510797</v>
      </c>
    </row>
    <row r="28" spans="1:21" ht="18">
      <c r="A28" s="77" t="s">
        <v>29</v>
      </c>
      <c r="B28" s="177">
        <v>477</v>
      </c>
      <c r="C28" s="178">
        <v>471</v>
      </c>
      <c r="D28" s="171">
        <v>471.98</v>
      </c>
      <c r="E28" s="23">
        <f t="shared" si="0"/>
        <v>-1.2578616352201237</v>
      </c>
      <c r="F28" s="23">
        <f t="shared" si="1"/>
        <v>0.20806794055201294</v>
      </c>
      <c r="G28" s="175">
        <v>0</v>
      </c>
      <c r="H28" s="176">
        <v>0</v>
      </c>
      <c r="I28" s="179">
        <v>0</v>
      </c>
      <c r="J28" s="65">
        <f t="shared" si="8"/>
        <v>0</v>
      </c>
      <c r="K28" s="65">
        <f t="shared" si="3"/>
        <v>0</v>
      </c>
      <c r="L28" s="182">
        <v>261</v>
      </c>
      <c r="M28" s="182">
        <v>272</v>
      </c>
      <c r="N28" s="182">
        <v>186</v>
      </c>
      <c r="O28" s="65">
        <f t="shared" si="9"/>
        <v>4.2145593869731783</v>
      </c>
      <c r="P28" s="65">
        <f t="shared" si="5"/>
        <v>-31.617647058823522</v>
      </c>
      <c r="Q28" s="174">
        <v>1306.44</v>
      </c>
      <c r="R28" s="174">
        <v>1186</v>
      </c>
      <c r="S28" s="174">
        <v>1199.6599999999999</v>
      </c>
      <c r="T28" s="64">
        <f t="shared" si="10"/>
        <v>-9.21894614371881</v>
      </c>
      <c r="U28" s="64">
        <f t="shared" si="7"/>
        <v>1.1517706576728415</v>
      </c>
    </row>
    <row r="29" spans="1:21" ht="18">
      <c r="A29" s="77" t="s">
        <v>30</v>
      </c>
      <c r="B29" s="177">
        <v>6163.4</v>
      </c>
      <c r="C29" s="178">
        <v>6767.21</v>
      </c>
      <c r="D29" s="171">
        <v>6903.51</v>
      </c>
      <c r="E29" s="23">
        <f t="shared" si="0"/>
        <v>9.7967031184086721</v>
      </c>
      <c r="F29" s="23">
        <f t="shared" si="1"/>
        <v>2.0141239890590015</v>
      </c>
      <c r="G29" s="175">
        <v>3538</v>
      </c>
      <c r="H29" s="176">
        <v>3355</v>
      </c>
      <c r="I29" s="179">
        <v>3776</v>
      </c>
      <c r="J29" s="65">
        <f t="shared" si="8"/>
        <v>-5.1724137931034448</v>
      </c>
      <c r="K29" s="65">
        <f t="shared" si="3"/>
        <v>12.548435171385989</v>
      </c>
      <c r="L29" s="182">
        <v>4579</v>
      </c>
      <c r="M29" s="182">
        <v>4556</v>
      </c>
      <c r="N29" s="182">
        <v>4937</v>
      </c>
      <c r="O29" s="65">
        <f t="shared" si="9"/>
        <v>-0.50229307709106763</v>
      </c>
      <c r="P29" s="65">
        <f t="shared" si="5"/>
        <v>8.3625987708516192</v>
      </c>
      <c r="Q29" s="174">
        <v>4035.92</v>
      </c>
      <c r="R29" s="174">
        <v>4194.92</v>
      </c>
      <c r="S29" s="174">
        <v>3596.25</v>
      </c>
      <c r="T29" s="65">
        <f t="shared" si="10"/>
        <v>3.9396221927094643</v>
      </c>
      <c r="U29" s="65">
        <f t="shared" si="7"/>
        <v>-14.271309107205866</v>
      </c>
    </row>
    <row r="30" spans="1:21" s="18" customFormat="1" ht="18">
      <c r="A30" s="76" t="s">
        <v>172</v>
      </c>
      <c r="B30" s="68">
        <f>SUM(B31:B36)</f>
        <v>28449.3</v>
      </c>
      <c r="C30" s="68">
        <f t="shared" ref="C30:D30" si="13">SUM(C31:C36)</f>
        <v>28790.67</v>
      </c>
      <c r="D30" s="68">
        <f t="shared" si="13"/>
        <v>29039.039999999997</v>
      </c>
      <c r="E30" s="23">
        <f t="shared" si="0"/>
        <v>1.1999240754605438</v>
      </c>
      <c r="F30" s="23">
        <f t="shared" si="1"/>
        <v>0.86267530418709271</v>
      </c>
      <c r="G30" s="68">
        <f>SUM(G31:G36)</f>
        <v>10111</v>
      </c>
      <c r="H30" s="68">
        <f>SUM(H31:H36)</f>
        <v>12168</v>
      </c>
      <c r="I30" s="68">
        <f>SUM(I31:I36)</f>
        <v>6486</v>
      </c>
      <c r="J30" s="65">
        <f t="shared" si="8"/>
        <v>20.344179606369295</v>
      </c>
      <c r="K30" s="65">
        <f t="shared" si="3"/>
        <v>-46.696252465483234</v>
      </c>
      <c r="L30" s="185">
        <f>SUM(L31:L36)</f>
        <v>3017</v>
      </c>
      <c r="M30" s="185">
        <f t="shared" ref="M30:N30" si="14">SUM(M31:M36)</f>
        <v>5439</v>
      </c>
      <c r="N30" s="185">
        <f t="shared" si="14"/>
        <v>5472.81</v>
      </c>
      <c r="O30" s="65">
        <f t="shared" si="9"/>
        <v>80.278422273781899</v>
      </c>
      <c r="P30" s="65">
        <f t="shared" si="5"/>
        <v>0.62162162162162815</v>
      </c>
      <c r="Q30" s="174">
        <v>7600.5</v>
      </c>
      <c r="R30" s="174">
        <v>7392.99</v>
      </c>
      <c r="S30" s="174">
        <v>6848.75</v>
      </c>
      <c r="T30" s="65">
        <f t="shared" si="10"/>
        <v>-2.7302151174264964</v>
      </c>
      <c r="U30" s="65">
        <f t="shared" si="7"/>
        <v>-7.3615681882431829</v>
      </c>
    </row>
    <row r="31" spans="1:21" ht="17.25">
      <c r="A31" s="77" t="s">
        <v>164</v>
      </c>
      <c r="B31" s="177">
        <v>956.8</v>
      </c>
      <c r="C31" s="178">
        <v>941.95</v>
      </c>
      <c r="D31" s="178">
        <v>877.42000000000007</v>
      </c>
      <c r="E31" s="23">
        <f t="shared" si="0"/>
        <v>-1.5520484949832678</v>
      </c>
      <c r="F31" s="23">
        <f t="shared" si="1"/>
        <v>-6.8506820956526298</v>
      </c>
      <c r="G31" s="175">
        <v>2239</v>
      </c>
      <c r="H31" s="176">
        <v>2275</v>
      </c>
      <c r="I31" s="179">
        <v>488</v>
      </c>
      <c r="J31" s="63">
        <f t="shared" si="8"/>
        <v>1.6078606520768091</v>
      </c>
      <c r="K31" s="63">
        <f t="shared" si="3"/>
        <v>-78.549450549450555</v>
      </c>
      <c r="L31" s="174">
        <v>258</v>
      </c>
      <c r="M31" s="174">
        <v>1216</v>
      </c>
      <c r="N31" s="174">
        <v>1215.2</v>
      </c>
      <c r="O31" s="63">
        <f t="shared" si="9"/>
        <v>371.31782945736438</v>
      </c>
      <c r="P31" s="65">
        <f>IFERROR(N31/M31*100-100,0)</f>
        <v>-6.5789473684205291E-2</v>
      </c>
      <c r="Q31" s="174">
        <v>522.28</v>
      </c>
      <c r="R31" s="174">
        <v>549.29</v>
      </c>
      <c r="S31" s="174">
        <v>536.9</v>
      </c>
      <c r="T31" s="63">
        <f t="shared" si="10"/>
        <v>5.1715554874779883</v>
      </c>
      <c r="U31" s="63">
        <f t="shared" si="7"/>
        <v>-2.2556390977443499</v>
      </c>
    </row>
    <row r="32" spans="1:21" ht="17.25">
      <c r="A32" s="77" t="s">
        <v>165</v>
      </c>
      <c r="B32" s="177">
        <v>1337</v>
      </c>
      <c r="C32" s="178">
        <v>1915</v>
      </c>
      <c r="D32" s="178">
        <v>1868.1</v>
      </c>
      <c r="E32" s="23">
        <f t="shared" si="0"/>
        <v>43.231114435302914</v>
      </c>
      <c r="F32" s="23">
        <f t="shared" si="1"/>
        <v>-2.4490861618799045</v>
      </c>
      <c r="G32" s="175">
        <v>3193</v>
      </c>
      <c r="H32" s="176">
        <v>4553</v>
      </c>
      <c r="I32" s="179">
        <v>4125</v>
      </c>
      <c r="J32" s="65">
        <f t="shared" si="8"/>
        <v>42.593172564985906</v>
      </c>
      <c r="K32" s="65">
        <f t="shared" si="3"/>
        <v>-9.4003953437294001</v>
      </c>
      <c r="L32" s="174">
        <v>291</v>
      </c>
      <c r="M32" s="174">
        <v>864</v>
      </c>
      <c r="N32" s="174">
        <v>922</v>
      </c>
      <c r="O32" s="65">
        <f t="shared" si="9"/>
        <v>196.90721649484539</v>
      </c>
      <c r="P32" s="65">
        <f t="shared" si="5"/>
        <v>6.7129629629629477</v>
      </c>
      <c r="Q32" s="174"/>
      <c r="R32" s="174">
        <v>610</v>
      </c>
      <c r="S32" s="174">
        <v>510.2</v>
      </c>
      <c r="T32" s="65">
        <f t="shared" si="10"/>
        <v>0</v>
      </c>
      <c r="U32" s="65">
        <f t="shared" si="7"/>
        <v>-16.360655737704917</v>
      </c>
    </row>
    <row r="33" spans="1:23" ht="17.25">
      <c r="A33" s="77" t="s">
        <v>166</v>
      </c>
      <c r="B33" s="177">
        <v>8048.25</v>
      </c>
      <c r="C33" s="178">
        <v>8080.97</v>
      </c>
      <c r="D33" s="178">
        <v>7977.75</v>
      </c>
      <c r="E33" s="23">
        <f t="shared" si="0"/>
        <v>0.4065480073307981</v>
      </c>
      <c r="F33" s="23">
        <f t="shared" si="1"/>
        <v>-1.2773219056623191</v>
      </c>
      <c r="G33" s="175">
        <v>1922</v>
      </c>
      <c r="H33" s="176">
        <v>2050</v>
      </c>
      <c r="I33" s="179">
        <v>475</v>
      </c>
      <c r="J33" s="65">
        <f t="shared" si="8"/>
        <v>6.6597294484911629</v>
      </c>
      <c r="K33" s="65">
        <f t="shared" si="3"/>
        <v>-76.829268292682926</v>
      </c>
      <c r="L33" s="174">
        <v>603</v>
      </c>
      <c r="M33" s="174">
        <v>1279</v>
      </c>
      <c r="N33" s="174">
        <v>1367.01</v>
      </c>
      <c r="O33" s="65">
        <f t="shared" si="9"/>
        <v>112.10613598673297</v>
      </c>
      <c r="P33" s="65">
        <f t="shared" si="5"/>
        <v>6.8811571540265675</v>
      </c>
      <c r="Q33" s="174">
        <v>2781.5</v>
      </c>
      <c r="R33" s="174">
        <v>2804</v>
      </c>
      <c r="S33" s="174">
        <v>2809</v>
      </c>
      <c r="T33" s="65">
        <f t="shared" si="10"/>
        <v>0.80891605248967835</v>
      </c>
      <c r="U33" s="65">
        <f t="shared" si="7"/>
        <v>0.17831669044221599</v>
      </c>
    </row>
    <row r="34" spans="1:23" ht="17.25">
      <c r="A34" s="77" t="s">
        <v>167</v>
      </c>
      <c r="B34" s="177">
        <v>15227</v>
      </c>
      <c r="C34" s="178">
        <v>14968.5</v>
      </c>
      <c r="D34" s="178">
        <v>15585.62</v>
      </c>
      <c r="E34" s="23">
        <f t="shared" si="0"/>
        <v>-1.6976423458330601</v>
      </c>
      <c r="F34" s="23">
        <f t="shared" si="1"/>
        <v>4.122791194842506</v>
      </c>
      <c r="G34" s="175">
        <v>0</v>
      </c>
      <c r="H34" s="176">
        <v>0</v>
      </c>
      <c r="I34" s="179">
        <v>0</v>
      </c>
      <c r="J34" s="65">
        <f t="shared" si="8"/>
        <v>0</v>
      </c>
      <c r="K34" s="65">
        <f t="shared" si="3"/>
        <v>0</v>
      </c>
      <c r="L34" s="174">
        <v>103</v>
      </c>
      <c r="M34" s="174">
        <v>354</v>
      </c>
      <c r="N34" s="174">
        <v>304</v>
      </c>
      <c r="O34" s="65">
        <f t="shared" si="9"/>
        <v>243.68932038834947</v>
      </c>
      <c r="P34" s="65">
        <f t="shared" si="5"/>
        <v>-14.124293785310741</v>
      </c>
      <c r="Q34" s="174">
        <v>1775.5</v>
      </c>
      <c r="R34" s="174">
        <v>1694</v>
      </c>
      <c r="S34" s="174">
        <v>1243</v>
      </c>
      <c r="T34" s="65">
        <f t="shared" si="10"/>
        <v>-4.5902562658406083</v>
      </c>
      <c r="U34" s="65">
        <f t="shared" si="7"/>
        <v>-26.623376623376629</v>
      </c>
    </row>
    <row r="35" spans="1:23" ht="17.25">
      <c r="A35" s="77" t="s">
        <v>168</v>
      </c>
      <c r="B35" s="177">
        <v>2073.75</v>
      </c>
      <c r="C35" s="178">
        <v>2087.4499999999998</v>
      </c>
      <c r="D35" s="178">
        <v>2125.85</v>
      </c>
      <c r="E35" s="23">
        <f t="shared" si="0"/>
        <v>0.66063893911993432</v>
      </c>
      <c r="F35" s="23">
        <f t="shared" si="1"/>
        <v>1.8395650195214301</v>
      </c>
      <c r="G35" s="175">
        <v>1687</v>
      </c>
      <c r="H35" s="176">
        <v>2145</v>
      </c>
      <c r="I35" s="179">
        <v>836</v>
      </c>
      <c r="J35" s="65">
        <f t="shared" si="8"/>
        <v>27.148784825133362</v>
      </c>
      <c r="K35" s="65">
        <f t="shared" si="3"/>
        <v>-61.025641025641022</v>
      </c>
      <c r="L35" s="174">
        <v>54</v>
      </c>
      <c r="M35" s="174">
        <v>418</v>
      </c>
      <c r="N35" s="174">
        <v>349.6</v>
      </c>
      <c r="O35" s="65">
        <f t="shared" si="9"/>
        <v>674.07407407407402</v>
      </c>
      <c r="P35" s="65">
        <f t="shared" si="5"/>
        <v>-16.36363636363636</v>
      </c>
      <c r="Q35" s="174">
        <v>454.5</v>
      </c>
      <c r="R35" s="174">
        <v>377</v>
      </c>
      <c r="S35" s="174">
        <v>381</v>
      </c>
      <c r="T35" s="65">
        <f t="shared" si="10"/>
        <v>-17.051705170517053</v>
      </c>
      <c r="U35" s="65">
        <f t="shared" si="7"/>
        <v>1.0610079575596814</v>
      </c>
    </row>
    <row r="36" spans="1:23" ht="17.25">
      <c r="A36" s="77" t="s">
        <v>169</v>
      </c>
      <c r="B36" s="177">
        <v>806.5</v>
      </c>
      <c r="C36" s="178">
        <v>796.8</v>
      </c>
      <c r="D36" s="178">
        <v>604.29999999999995</v>
      </c>
      <c r="E36" s="23">
        <f t="shared" si="0"/>
        <v>-1.2027278363298279</v>
      </c>
      <c r="F36" s="23">
        <f t="shared" si="1"/>
        <v>-24.15913654618474</v>
      </c>
      <c r="G36" s="175">
        <v>1070</v>
      </c>
      <c r="H36" s="176">
        <v>1145</v>
      </c>
      <c r="I36" s="179">
        <v>562</v>
      </c>
      <c r="J36" s="65">
        <f t="shared" si="8"/>
        <v>7.0093457943925159</v>
      </c>
      <c r="K36" s="65">
        <f t="shared" si="3"/>
        <v>-50.917030567685586</v>
      </c>
      <c r="L36" s="174">
        <v>1708</v>
      </c>
      <c r="M36" s="174">
        <v>1308</v>
      </c>
      <c r="N36" s="174">
        <v>1315</v>
      </c>
      <c r="O36" s="65">
        <f t="shared" si="9"/>
        <v>-23.419203747072601</v>
      </c>
      <c r="P36" s="65">
        <f t="shared" si="5"/>
        <v>0.53516819571865426</v>
      </c>
      <c r="Q36" s="174">
        <f>Q30-SUM(Q31:Q35)</f>
        <v>2066.7200000000003</v>
      </c>
      <c r="R36" s="174">
        <f t="shared" ref="R36:S36" si="15">R30-SUM(R31:R35)</f>
        <v>1358.6999999999998</v>
      </c>
      <c r="S36" s="174">
        <f t="shared" si="15"/>
        <v>1368.6499999999996</v>
      </c>
      <c r="T36" s="65">
        <f t="shared" si="10"/>
        <v>-34.258148176821251</v>
      </c>
      <c r="U36" s="65">
        <f t="shared" si="7"/>
        <v>0.7323176565834757</v>
      </c>
    </row>
    <row r="37" spans="1:23" ht="18">
      <c r="A37" s="76" t="s">
        <v>31</v>
      </c>
      <c r="B37" s="180">
        <v>18027.599999999999</v>
      </c>
      <c r="C37" s="181">
        <v>18200.599999999999</v>
      </c>
      <c r="D37" s="181">
        <v>19133.169999999998</v>
      </c>
      <c r="E37" s="23">
        <f t="shared" si="0"/>
        <v>0.9596396636268878</v>
      </c>
      <c r="F37" s="23">
        <f t="shared" si="1"/>
        <v>5.1238420711405155</v>
      </c>
      <c r="G37" s="70">
        <v>0</v>
      </c>
      <c r="H37" s="71">
        <v>0</v>
      </c>
      <c r="I37" s="124">
        <v>0</v>
      </c>
      <c r="J37" s="65">
        <f t="shared" si="8"/>
        <v>0</v>
      </c>
      <c r="K37" s="65">
        <f t="shared" si="3"/>
        <v>0</v>
      </c>
      <c r="L37" s="182">
        <v>147</v>
      </c>
      <c r="M37" s="182">
        <v>157</v>
      </c>
      <c r="N37" s="182">
        <v>34.25</v>
      </c>
      <c r="O37" s="65">
        <f t="shared" si="9"/>
        <v>6.8027210884353764</v>
      </c>
      <c r="P37" s="65">
        <f t="shared" si="5"/>
        <v>-78.184713375796179</v>
      </c>
      <c r="Q37" s="174">
        <v>64</v>
      </c>
      <c r="R37" s="174">
        <v>69</v>
      </c>
      <c r="S37" s="174">
        <v>75</v>
      </c>
      <c r="T37" s="65">
        <f t="shared" si="10"/>
        <v>7.8125</v>
      </c>
      <c r="U37" s="65">
        <f t="shared" si="7"/>
        <v>8.6956521739130324</v>
      </c>
    </row>
    <row r="38" spans="1:23" ht="18">
      <c r="A38" s="79" t="s">
        <v>32</v>
      </c>
      <c r="B38" s="180">
        <v>489</v>
      </c>
      <c r="C38" s="181">
        <v>912.2</v>
      </c>
      <c r="D38" s="181">
        <v>1043.3</v>
      </c>
      <c r="E38" s="23">
        <f t="shared" si="0"/>
        <v>86.543967280163599</v>
      </c>
      <c r="F38" s="23">
        <f t="shared" si="1"/>
        <v>14.371848278886205</v>
      </c>
      <c r="G38" s="73"/>
      <c r="H38" s="74"/>
      <c r="I38" s="124"/>
      <c r="J38" s="63">
        <f t="shared" si="8"/>
        <v>0</v>
      </c>
      <c r="K38" s="63">
        <f t="shared" si="3"/>
        <v>0</v>
      </c>
      <c r="L38" s="183">
        <v>741</v>
      </c>
      <c r="M38" s="184">
        <v>882</v>
      </c>
      <c r="N38" s="182">
        <v>994</v>
      </c>
      <c r="O38" s="63">
        <f t="shared" si="9"/>
        <v>19.028340080971645</v>
      </c>
      <c r="P38" s="63">
        <f t="shared" si="5"/>
        <v>12.698412698412696</v>
      </c>
      <c r="Q38" s="174">
        <v>731.1</v>
      </c>
      <c r="R38" s="174">
        <v>873</v>
      </c>
      <c r="S38" s="174">
        <v>884</v>
      </c>
      <c r="T38" s="63">
        <f t="shared" si="10"/>
        <v>19.409109560935576</v>
      </c>
      <c r="U38" s="63">
        <f t="shared" si="7"/>
        <v>1.2600229095074411</v>
      </c>
    </row>
    <row r="39" spans="1:23" ht="19.5">
      <c r="A39" s="80"/>
      <c r="B39" s="68">
        <f>B7+B21+B24+B30+B37+B38</f>
        <v>1031916.8378109999</v>
      </c>
      <c r="C39" s="68">
        <f t="shared" ref="C39:D39" si="16">C7+C21+C24+C30+C37+C38</f>
        <v>996483.62000000011</v>
      </c>
      <c r="D39" s="68">
        <f t="shared" si="16"/>
        <v>989115.92</v>
      </c>
      <c r="E39" s="23">
        <f t="shared" si="0"/>
        <v>-3.4337280401552732</v>
      </c>
      <c r="F39" s="23">
        <f t="shared" si="1"/>
        <v>-0.73936990554848592</v>
      </c>
      <c r="G39" s="68">
        <f>G7+G21+G24+G30+G37+G38</f>
        <v>981292</v>
      </c>
      <c r="H39" s="68">
        <f>H7+H21+H24+H30+H37+H38</f>
        <v>952519</v>
      </c>
      <c r="I39" s="68">
        <f>I7+I21+I24+I30+I37+I38</f>
        <v>889406</v>
      </c>
      <c r="J39" s="63">
        <f t="shared" si="8"/>
        <v>-2.9321547510832744</v>
      </c>
      <c r="K39" s="63">
        <f t="shared" si="3"/>
        <v>-6.6259045751318411</v>
      </c>
      <c r="L39" s="185">
        <f>L7+L21+L24+L30+L37+L38</f>
        <v>412874.52613800002</v>
      </c>
      <c r="M39" s="185">
        <f>M7+M21+M24+M30+M37+M38</f>
        <v>402137.91</v>
      </c>
      <c r="N39" s="185">
        <f>N7+N21+N24+N30+N37+N38</f>
        <v>400345.56</v>
      </c>
      <c r="O39" s="63">
        <f t="shared" si="9"/>
        <v>-2.6004549707703291</v>
      </c>
      <c r="P39" s="63">
        <f t="shared" si="5"/>
        <v>-0.44570530542617348</v>
      </c>
      <c r="Q39" s="68">
        <f>Q7+Q21+Q24+Q30+Q37+Q38</f>
        <v>436777.87</v>
      </c>
      <c r="R39" s="68">
        <f>R7+R21+R24+R30+R37+R38</f>
        <v>421394.70999999996</v>
      </c>
      <c r="S39" s="68">
        <f>S7+S21+S24+S30+S37+S38</f>
        <v>392425.69</v>
      </c>
      <c r="T39" s="63">
        <f t="shared" si="10"/>
        <v>-3.5219641507936359</v>
      </c>
      <c r="U39" s="63">
        <f t="shared" si="7"/>
        <v>-6.874557110600648</v>
      </c>
      <c r="V39" s="46"/>
      <c r="W39" s="46"/>
    </row>
    <row r="40" spans="1:23" ht="18">
      <c r="A40" s="553" t="s">
        <v>2</v>
      </c>
      <c r="B40" s="555" t="s">
        <v>107</v>
      </c>
      <c r="C40" s="555"/>
      <c r="D40" s="555"/>
      <c r="E40" s="555"/>
      <c r="F40" s="555"/>
      <c r="G40" s="555" t="s">
        <v>119</v>
      </c>
      <c r="H40" s="555"/>
      <c r="I40" s="555"/>
      <c r="J40" s="555"/>
      <c r="K40" s="555"/>
      <c r="L40" s="555" t="s">
        <v>120</v>
      </c>
      <c r="M40" s="555"/>
      <c r="N40" s="555"/>
      <c r="O40" s="555"/>
      <c r="P40" s="555"/>
      <c r="Q40" s="555" t="s">
        <v>34</v>
      </c>
      <c r="R40" s="555"/>
      <c r="S40" s="555"/>
      <c r="T40" s="555"/>
      <c r="U40" s="555"/>
      <c r="V40" s="46"/>
      <c r="W40" s="46"/>
    </row>
    <row r="41" spans="1:23" ht="18">
      <c r="A41" s="554"/>
      <c r="B41" s="82" t="s">
        <v>4</v>
      </c>
      <c r="C41" s="82" t="s">
        <v>5</v>
      </c>
      <c r="D41" s="82" t="s">
        <v>6</v>
      </c>
      <c r="E41" s="556" t="s">
        <v>7</v>
      </c>
      <c r="F41" s="556" t="s">
        <v>8</v>
      </c>
      <c r="G41" s="82" t="s">
        <v>4</v>
      </c>
      <c r="H41" s="82" t="s">
        <v>5</v>
      </c>
      <c r="I41" s="82" t="s">
        <v>6</v>
      </c>
      <c r="J41" s="556" t="s">
        <v>7</v>
      </c>
      <c r="K41" s="556" t="s">
        <v>8</v>
      </c>
      <c r="L41" s="82" t="s">
        <v>4</v>
      </c>
      <c r="M41" s="82" t="s">
        <v>5</v>
      </c>
      <c r="N41" s="82" t="s">
        <v>6</v>
      </c>
      <c r="O41" s="556" t="s">
        <v>7</v>
      </c>
      <c r="P41" s="556" t="s">
        <v>8</v>
      </c>
      <c r="Q41" s="82" t="s">
        <v>4</v>
      </c>
      <c r="R41" s="82" t="s">
        <v>5</v>
      </c>
      <c r="S41" s="82" t="s">
        <v>6</v>
      </c>
      <c r="T41" s="556" t="s">
        <v>7</v>
      </c>
      <c r="U41" s="556" t="s">
        <v>8</v>
      </c>
      <c r="V41" s="46"/>
      <c r="W41" s="46"/>
    </row>
    <row r="42" spans="1:23" ht="45">
      <c r="A42" s="554"/>
      <c r="B42" s="165" t="s">
        <v>232</v>
      </c>
      <c r="C42" s="165" t="s">
        <v>233</v>
      </c>
      <c r="D42" s="165" t="s">
        <v>234</v>
      </c>
      <c r="E42" s="556"/>
      <c r="F42" s="556"/>
      <c r="G42" s="165" t="s">
        <v>232</v>
      </c>
      <c r="H42" s="165" t="s">
        <v>233</v>
      </c>
      <c r="I42" s="165" t="s">
        <v>234</v>
      </c>
      <c r="J42" s="556"/>
      <c r="K42" s="556"/>
      <c r="L42" s="165" t="s">
        <v>232</v>
      </c>
      <c r="M42" s="165" t="s">
        <v>233</v>
      </c>
      <c r="N42" s="165" t="s">
        <v>234</v>
      </c>
      <c r="O42" s="556"/>
      <c r="P42" s="556"/>
      <c r="Q42" s="165" t="s">
        <v>232</v>
      </c>
      <c r="R42" s="165" t="s">
        <v>233</v>
      </c>
      <c r="S42" s="165" t="s">
        <v>234</v>
      </c>
      <c r="T42" s="556"/>
      <c r="U42" s="556"/>
      <c r="V42" s="24"/>
      <c r="W42" s="24"/>
    </row>
    <row r="43" spans="1:23" ht="18">
      <c r="A43" s="76" t="s">
        <v>9</v>
      </c>
      <c r="B43" s="62">
        <f>SUM(B44:B56)</f>
        <v>765009</v>
      </c>
      <c r="C43" s="62">
        <f>SUM(C44:C56)</f>
        <v>769831.5</v>
      </c>
      <c r="D43" s="62">
        <f>SUM(D44:D56)</f>
        <v>746674</v>
      </c>
      <c r="E43" s="6">
        <f>IFERROR(C43/B43*100-100,0)</f>
        <v>0.63038474057168514</v>
      </c>
      <c r="F43" s="6">
        <f>IFERROR(D43/C43*100-100,0)</f>
        <v>-3.0081258041532521</v>
      </c>
      <c r="G43" s="62">
        <f>SUM(G44:G56)</f>
        <v>280908.25</v>
      </c>
      <c r="H43" s="62">
        <f>SUM(H44:H56)</f>
        <v>266301.25</v>
      </c>
      <c r="I43" s="62">
        <f>SUM(I44:I56)</f>
        <v>267284.75</v>
      </c>
      <c r="J43" s="6">
        <f>IFERROR(H43/G43*100-100,0)</f>
        <v>-5.1999184787203632</v>
      </c>
      <c r="K43" s="6">
        <f>IFERROR(I43/H43*100-100,0)</f>
        <v>0.36931858186920863</v>
      </c>
      <c r="L43" s="62">
        <f>SUM(L44:L56)</f>
        <v>294949.61</v>
      </c>
      <c r="M43" s="174">
        <f>SUM(M44:M56)</f>
        <v>291830.0319131774</v>
      </c>
      <c r="N43" s="174">
        <f>SUM(N44:N56)</f>
        <v>279427.42</v>
      </c>
      <c r="O43" s="174">
        <f>IFERROR(M43/L43*100-100,0)</f>
        <v>-1.0576647607103382</v>
      </c>
      <c r="P43" s="6">
        <f>IFERROR(N43/M43*100-100,0)</f>
        <v>-4.2499436510589561</v>
      </c>
      <c r="Q43" s="62">
        <f t="shared" ref="Q43:S58" si="17">B7+G7+L7+Q7+B43+G43+L43</f>
        <v>3860251.673949</v>
      </c>
      <c r="R43" s="62">
        <f>C7+H7+M7+R7+C43+H43+M43</f>
        <v>3747538.0619131778</v>
      </c>
      <c r="S43" s="62">
        <f>D7+I7+N7+S7+D43+I43+N43</f>
        <v>3589788.98</v>
      </c>
      <c r="T43" s="63">
        <f>IFERROR(R43/Q43*100-100,0)</f>
        <v>-2.9198513868013549</v>
      </c>
      <c r="U43" s="63">
        <f>IFERROR(S43/R43*100-100,0)</f>
        <v>-4.2094057300286494</v>
      </c>
      <c r="V43" s="49"/>
      <c r="W43" s="50"/>
    </row>
    <row r="44" spans="1:23" ht="18">
      <c r="A44" s="77" t="s">
        <v>10</v>
      </c>
      <c r="B44" s="64">
        <v>300788</v>
      </c>
      <c r="C44" s="64">
        <v>299769</v>
      </c>
      <c r="D44" s="64">
        <v>299588</v>
      </c>
      <c r="E44" s="23">
        <f t="shared" ref="E44:E51" si="18">IFERROR(C44/B44*100-100,0)</f>
        <v>-0.33877681290476858</v>
      </c>
      <c r="F44" s="23">
        <f t="shared" ref="F44:F75" si="19">IFERROR(D44/C44*100-100,0)</f>
        <v>-6.0379825799188325E-2</v>
      </c>
      <c r="G44" s="64">
        <v>41904</v>
      </c>
      <c r="H44" s="64">
        <v>39763</v>
      </c>
      <c r="I44" s="64">
        <v>38592</v>
      </c>
      <c r="J44" s="23">
        <f t="shared" ref="J44:J51" si="20">IFERROR(H44/G44*100-100,0)</f>
        <v>-5.109297441771659</v>
      </c>
      <c r="K44" s="23">
        <f t="shared" ref="K44:K75" si="21">IFERROR(I44/H44*100-100,0)</f>
        <v>-2.9449488217689748</v>
      </c>
      <c r="L44" s="64">
        <v>156289</v>
      </c>
      <c r="M44" s="64">
        <v>151159</v>
      </c>
      <c r="N44" s="64">
        <v>152539</v>
      </c>
      <c r="O44" s="23">
        <f t="shared" ref="O44:O51" si="22">IFERROR(M44/L44*100-100,0)</f>
        <v>-3.2823807177728526</v>
      </c>
      <c r="P44" s="23">
        <f t="shared" ref="P44:P75" si="23">IFERROR(N44/M44*100-100,0)</f>
        <v>0.91294597079895823</v>
      </c>
      <c r="Q44" s="130">
        <f>B8+G8+L8+Q8+B44+G44+L44</f>
        <v>1384784</v>
      </c>
      <c r="R44" s="130">
        <f t="shared" ref="R44:S56" si="24">C8+H8+M8+R8+C44+H44+M44</f>
        <v>1367495</v>
      </c>
      <c r="S44" s="130">
        <f t="shared" si="24"/>
        <v>1321921.1599999999</v>
      </c>
      <c r="T44" s="65">
        <f t="shared" ref="T44:U75" si="25">IFERROR(R44/Q44*100-100,0)</f>
        <v>-1.248497960692788</v>
      </c>
      <c r="U44" s="65">
        <f t="shared" si="25"/>
        <v>-3.3326513076830366</v>
      </c>
      <c r="V44" s="24"/>
      <c r="W44" s="24"/>
    </row>
    <row r="45" spans="1:23" ht="18">
      <c r="A45" s="77" t="s">
        <v>11</v>
      </c>
      <c r="B45" s="64">
        <v>133437</v>
      </c>
      <c r="C45" s="64">
        <v>134448</v>
      </c>
      <c r="D45" s="64">
        <v>134862</v>
      </c>
      <c r="E45" s="23">
        <f t="shared" si="18"/>
        <v>0.75766091863576435</v>
      </c>
      <c r="F45" s="23">
        <f t="shared" si="19"/>
        <v>0.30792574080685142</v>
      </c>
      <c r="G45" s="64">
        <v>87213</v>
      </c>
      <c r="H45" s="64">
        <v>83839</v>
      </c>
      <c r="I45" s="64">
        <v>84098</v>
      </c>
      <c r="J45" s="23">
        <f t="shared" si="20"/>
        <v>-3.8686893009069792</v>
      </c>
      <c r="K45" s="23">
        <f t="shared" si="21"/>
        <v>0.30892544042748682</v>
      </c>
      <c r="L45" s="64">
        <v>40062</v>
      </c>
      <c r="M45" s="64">
        <v>41653.658041881274</v>
      </c>
      <c r="N45" s="64">
        <v>39870</v>
      </c>
      <c r="O45" s="23">
        <f t="shared" si="22"/>
        <v>3.9729869748920947</v>
      </c>
      <c r="P45" s="23">
        <f t="shared" si="23"/>
        <v>-4.2821162071476948</v>
      </c>
      <c r="Q45" s="130">
        <f t="shared" ref="Q45:Q56" si="26">B9+G9+L9+Q9+B45+G45+L45</f>
        <v>869957.97200000007</v>
      </c>
      <c r="R45" s="130">
        <f t="shared" si="24"/>
        <v>853959.1780418813</v>
      </c>
      <c r="S45" s="130">
        <f t="shared" si="24"/>
        <v>842179</v>
      </c>
      <c r="T45" s="65">
        <f t="shared" si="25"/>
        <v>-1.8390306742448956</v>
      </c>
      <c r="U45" s="65">
        <f t="shared" si="25"/>
        <v>-1.379477888965738</v>
      </c>
      <c r="V45" s="24"/>
      <c r="W45" s="24"/>
    </row>
    <row r="46" spans="1:23" ht="18">
      <c r="A46" s="78" t="s">
        <v>221</v>
      </c>
      <c r="B46" s="64">
        <v>163189</v>
      </c>
      <c r="C46" s="64">
        <v>169254</v>
      </c>
      <c r="D46" s="64">
        <v>169678</v>
      </c>
      <c r="E46" s="23">
        <f t="shared" si="18"/>
        <v>3.716549522332997</v>
      </c>
      <c r="F46" s="23">
        <f t="shared" si="19"/>
        <v>0.25051106620819041</v>
      </c>
      <c r="G46" s="64">
        <v>73204</v>
      </c>
      <c r="H46" s="64">
        <v>71170</v>
      </c>
      <c r="I46" s="64">
        <v>71348</v>
      </c>
      <c r="J46" s="23">
        <f t="shared" si="20"/>
        <v>-2.7785366919840442</v>
      </c>
      <c r="K46" s="23">
        <f t="shared" si="21"/>
        <v>0.25010538148096373</v>
      </c>
      <c r="L46" s="64">
        <v>0</v>
      </c>
      <c r="M46" s="64">
        <v>0</v>
      </c>
      <c r="N46" s="64">
        <v>0</v>
      </c>
      <c r="O46" s="23">
        <f t="shared" si="22"/>
        <v>0</v>
      </c>
      <c r="P46" s="23">
        <f t="shared" si="23"/>
        <v>0</v>
      </c>
      <c r="Q46" s="130">
        <f t="shared" si="26"/>
        <v>561678.61612899997</v>
      </c>
      <c r="R46" s="130">
        <f t="shared" si="24"/>
        <v>545122.80000000005</v>
      </c>
      <c r="S46" s="130">
        <f t="shared" si="24"/>
        <v>510433</v>
      </c>
      <c r="T46" s="65">
        <f t="shared" si="25"/>
        <v>-2.9475603403063388</v>
      </c>
      <c r="U46" s="65">
        <f t="shared" si="25"/>
        <v>-6.3636670489658655</v>
      </c>
      <c r="V46" s="24"/>
      <c r="W46" s="24"/>
    </row>
    <row r="47" spans="1:23" ht="18">
      <c r="A47" s="77" t="s">
        <v>13</v>
      </c>
      <c r="B47" s="64">
        <v>10464</v>
      </c>
      <c r="C47" s="64">
        <v>8477</v>
      </c>
      <c r="D47" s="64">
        <v>8498</v>
      </c>
      <c r="E47" s="23">
        <f t="shared" si="18"/>
        <v>-18.98891437308869</v>
      </c>
      <c r="F47" s="23">
        <f t="shared" si="19"/>
        <v>0.24772914946325386</v>
      </c>
      <c r="G47" s="64">
        <v>16523</v>
      </c>
      <c r="H47" s="64">
        <v>14859</v>
      </c>
      <c r="I47" s="64">
        <v>14896</v>
      </c>
      <c r="J47" s="23">
        <f t="shared" si="20"/>
        <v>-10.070810385523217</v>
      </c>
      <c r="K47" s="23">
        <f t="shared" si="21"/>
        <v>0.24900733562149924</v>
      </c>
      <c r="L47" s="64">
        <v>13959</v>
      </c>
      <c r="M47" s="64">
        <v>15127.242717825928</v>
      </c>
      <c r="N47" s="64">
        <v>14257</v>
      </c>
      <c r="O47" s="23">
        <f t="shared" si="22"/>
        <v>8.3691003497809788</v>
      </c>
      <c r="P47" s="23">
        <f t="shared" si="23"/>
        <v>-5.7528178403618426</v>
      </c>
      <c r="Q47" s="130">
        <f t="shared" si="26"/>
        <v>239872.30282000001</v>
      </c>
      <c r="R47" s="130">
        <f t="shared" si="24"/>
        <v>213033.65271782593</v>
      </c>
      <c r="S47" s="130">
        <f t="shared" si="24"/>
        <v>200373</v>
      </c>
      <c r="T47" s="65">
        <f t="shared" si="25"/>
        <v>-11.18872407804156</v>
      </c>
      <c r="U47" s="65">
        <f t="shared" si="25"/>
        <v>-5.9430294492465094</v>
      </c>
      <c r="V47" s="24"/>
      <c r="W47" s="24"/>
    </row>
    <row r="48" spans="1:23" ht="18">
      <c r="A48" s="77" t="s">
        <v>14</v>
      </c>
      <c r="B48" s="64">
        <v>2970</v>
      </c>
      <c r="C48" s="64">
        <v>2940</v>
      </c>
      <c r="D48" s="64">
        <v>3267</v>
      </c>
      <c r="E48" s="23">
        <f t="shared" si="18"/>
        <v>-1.0101010101010104</v>
      </c>
      <c r="F48" s="23">
        <f t="shared" si="19"/>
        <v>11.122448979591823</v>
      </c>
      <c r="G48" s="64">
        <v>6260</v>
      </c>
      <c r="H48" s="64">
        <v>6471</v>
      </c>
      <c r="I48" s="64">
        <v>7194</v>
      </c>
      <c r="J48" s="23">
        <f t="shared" si="20"/>
        <v>3.3706070287540086</v>
      </c>
      <c r="K48" s="23">
        <f t="shared" si="21"/>
        <v>11.172925359295334</v>
      </c>
      <c r="L48" s="64">
        <v>0</v>
      </c>
      <c r="M48" s="64">
        <v>0</v>
      </c>
      <c r="N48" s="64">
        <v>0</v>
      </c>
      <c r="O48" s="23">
        <f t="shared" si="22"/>
        <v>0</v>
      </c>
      <c r="P48" s="23">
        <f t="shared" si="23"/>
        <v>0</v>
      </c>
      <c r="Q48" s="130">
        <f t="shared" si="26"/>
        <v>13208.53</v>
      </c>
      <c r="R48" s="130">
        <f t="shared" si="24"/>
        <v>12641.35</v>
      </c>
      <c r="S48" s="130">
        <f t="shared" si="24"/>
        <v>14011</v>
      </c>
      <c r="T48" s="65">
        <f t="shared" si="25"/>
        <v>-4.2940433189764491</v>
      </c>
      <c r="U48" s="65">
        <f t="shared" si="25"/>
        <v>10.834681422474659</v>
      </c>
      <c r="V48" s="24"/>
      <c r="W48" s="24"/>
    </row>
    <row r="49" spans="1:23" ht="18">
      <c r="A49" s="77" t="s">
        <v>15</v>
      </c>
      <c r="B49" s="64">
        <v>805</v>
      </c>
      <c r="C49" s="64">
        <v>581</v>
      </c>
      <c r="D49" s="64">
        <v>593</v>
      </c>
      <c r="E49" s="23">
        <f t="shared" si="18"/>
        <v>-27.826086956521735</v>
      </c>
      <c r="F49" s="23">
        <f t="shared" si="19"/>
        <v>2.0654044750430245</v>
      </c>
      <c r="G49" s="64">
        <v>2959</v>
      </c>
      <c r="H49" s="64">
        <v>2647</v>
      </c>
      <c r="I49" s="64">
        <v>2713</v>
      </c>
      <c r="J49" s="23">
        <f t="shared" si="20"/>
        <v>-10.544102737411293</v>
      </c>
      <c r="K49" s="23">
        <f t="shared" si="21"/>
        <v>2.4933887419720406</v>
      </c>
      <c r="L49" s="64">
        <v>52</v>
      </c>
      <c r="M49" s="64">
        <v>145.34115347018573</v>
      </c>
      <c r="N49" s="64">
        <v>65</v>
      </c>
      <c r="O49" s="23">
        <f t="shared" si="22"/>
        <v>179.50221821189564</v>
      </c>
      <c r="P49" s="23">
        <f t="shared" si="23"/>
        <v>-55.277635791342718</v>
      </c>
      <c r="Q49" s="130">
        <f t="shared" si="26"/>
        <v>10617.953</v>
      </c>
      <c r="R49" s="130">
        <f t="shared" si="24"/>
        <v>8923.3411534701863</v>
      </c>
      <c r="S49" s="130">
        <f t="shared" si="24"/>
        <v>9075</v>
      </c>
      <c r="T49" s="65">
        <f t="shared" si="25"/>
        <v>-15.959873306369062</v>
      </c>
      <c r="U49" s="65">
        <f t="shared" si="25"/>
        <v>1.6995746763625021</v>
      </c>
      <c r="V49" s="24"/>
      <c r="W49" s="24"/>
    </row>
    <row r="50" spans="1:23" ht="18">
      <c r="A50" s="77" t="s">
        <v>16</v>
      </c>
      <c r="B50" s="64">
        <v>21954</v>
      </c>
      <c r="C50" s="64">
        <v>22870</v>
      </c>
      <c r="D50" s="64">
        <v>18711</v>
      </c>
      <c r="E50" s="23">
        <f t="shared" si="18"/>
        <v>4.1723603899061601</v>
      </c>
      <c r="F50" s="23">
        <f t="shared" si="19"/>
        <v>-18.185395714910371</v>
      </c>
      <c r="G50" s="64">
        <v>13873</v>
      </c>
      <c r="H50" s="64">
        <v>14115</v>
      </c>
      <c r="I50" s="64">
        <v>14280</v>
      </c>
      <c r="J50" s="23">
        <f t="shared" si="20"/>
        <v>1.7443955885533029</v>
      </c>
      <c r="K50" s="23">
        <f t="shared" si="21"/>
        <v>1.1689691817215788</v>
      </c>
      <c r="L50" s="64">
        <v>16331</v>
      </c>
      <c r="M50" s="64">
        <v>14116</v>
      </c>
      <c r="N50" s="64">
        <v>16258</v>
      </c>
      <c r="O50" s="23">
        <f t="shared" si="22"/>
        <v>-13.5631620843794</v>
      </c>
      <c r="P50" s="23">
        <f t="shared" si="23"/>
        <v>15.174270331538679</v>
      </c>
      <c r="Q50" s="130">
        <f t="shared" si="26"/>
        <v>187924.65</v>
      </c>
      <c r="R50" s="130">
        <f t="shared" si="24"/>
        <v>184568.5</v>
      </c>
      <c r="S50" s="130">
        <f t="shared" si="24"/>
        <v>174659.1</v>
      </c>
      <c r="T50" s="65">
        <f t="shared" si="25"/>
        <v>-1.7859019559168985</v>
      </c>
      <c r="U50" s="65">
        <f t="shared" si="25"/>
        <v>-5.3689551575702268</v>
      </c>
      <c r="V50" s="24"/>
      <c r="W50" s="24"/>
    </row>
    <row r="51" spans="1:23" ht="18">
      <c r="A51" s="77" t="s">
        <v>17</v>
      </c>
      <c r="B51" s="64">
        <v>7379</v>
      </c>
      <c r="C51" s="64">
        <v>5507.5</v>
      </c>
      <c r="D51" s="64">
        <v>5737</v>
      </c>
      <c r="E51" s="23">
        <f t="shared" si="18"/>
        <v>-25.362515245968282</v>
      </c>
      <c r="F51" s="23">
        <f t="shared" si="19"/>
        <v>4.1670449387199255</v>
      </c>
      <c r="G51" s="64">
        <v>19.25</v>
      </c>
      <c r="H51" s="64">
        <v>16.25</v>
      </c>
      <c r="I51" s="64">
        <v>16.75</v>
      </c>
      <c r="J51" s="23">
        <f t="shared" si="20"/>
        <v>-15.584415584415595</v>
      </c>
      <c r="K51" s="23">
        <f t="shared" si="21"/>
        <v>3.076923076923066</v>
      </c>
      <c r="L51" s="64">
        <v>6285</v>
      </c>
      <c r="M51" s="64">
        <v>6309.97</v>
      </c>
      <c r="N51" s="64">
        <v>6451</v>
      </c>
      <c r="O51" s="23">
        <f t="shared" si="22"/>
        <v>0.39729514717581083</v>
      </c>
      <c r="P51" s="23">
        <f t="shared" si="23"/>
        <v>2.2350343979448297</v>
      </c>
      <c r="Q51" s="130">
        <f t="shared" si="26"/>
        <v>46601.55</v>
      </c>
      <c r="R51" s="130">
        <f t="shared" si="24"/>
        <v>48307.72</v>
      </c>
      <c r="S51" s="130">
        <f t="shared" si="24"/>
        <v>48628.149999999994</v>
      </c>
      <c r="T51" s="65">
        <f t="shared" si="25"/>
        <v>3.6611872351885353</v>
      </c>
      <c r="U51" s="65">
        <f t="shared" si="25"/>
        <v>0.66331012931264866</v>
      </c>
      <c r="V51" s="24"/>
      <c r="W51" s="24"/>
    </row>
    <row r="52" spans="1:23" ht="18">
      <c r="A52" s="77" t="s">
        <v>18</v>
      </c>
      <c r="B52" s="64">
        <v>0</v>
      </c>
      <c r="C52" s="64">
        <v>0</v>
      </c>
      <c r="D52" s="64">
        <v>0</v>
      </c>
      <c r="E52" s="23"/>
      <c r="F52" s="23">
        <f t="shared" si="19"/>
        <v>0</v>
      </c>
      <c r="G52" s="64">
        <v>0</v>
      </c>
      <c r="H52" s="64">
        <v>0</v>
      </c>
      <c r="I52" s="64">
        <v>0</v>
      </c>
      <c r="J52" s="23"/>
      <c r="K52" s="23">
        <f t="shared" si="21"/>
        <v>0</v>
      </c>
      <c r="L52" s="64">
        <v>0</v>
      </c>
      <c r="M52" s="64">
        <v>0</v>
      </c>
      <c r="N52" s="64">
        <v>0</v>
      </c>
      <c r="O52" s="23"/>
      <c r="P52" s="23">
        <f t="shared" si="23"/>
        <v>0</v>
      </c>
      <c r="Q52" s="130">
        <f t="shared" si="26"/>
        <v>7330</v>
      </c>
      <c r="R52" s="130">
        <f t="shared" si="24"/>
        <v>7322</v>
      </c>
      <c r="S52" s="130">
        <f t="shared" si="24"/>
        <v>5154</v>
      </c>
      <c r="T52" s="65">
        <f t="shared" si="25"/>
        <v>-0.10914051841746186</v>
      </c>
      <c r="U52" s="65">
        <f t="shared" si="25"/>
        <v>-29.609396339797868</v>
      </c>
      <c r="V52" s="24"/>
      <c r="W52" s="24"/>
    </row>
    <row r="53" spans="1:23" ht="18">
      <c r="A53" s="77" t="s">
        <v>19</v>
      </c>
      <c r="B53" s="64"/>
      <c r="C53" s="64"/>
      <c r="D53" s="64"/>
      <c r="E53" s="23">
        <f t="shared" ref="E53:E75" si="27">IFERROR(C53/B53*100-100,0)</f>
        <v>0</v>
      </c>
      <c r="F53" s="23">
        <f t="shared" si="19"/>
        <v>0</v>
      </c>
      <c r="G53" s="64">
        <v>0</v>
      </c>
      <c r="H53" s="64">
        <v>0</v>
      </c>
      <c r="I53" s="64">
        <v>0</v>
      </c>
      <c r="J53" s="23">
        <f t="shared" ref="J53:J75" si="28">IFERROR(H53/G53*100-100,0)</f>
        <v>0</v>
      </c>
      <c r="K53" s="23">
        <f t="shared" si="21"/>
        <v>0</v>
      </c>
      <c r="L53" s="64">
        <v>0</v>
      </c>
      <c r="M53" s="64">
        <v>15</v>
      </c>
      <c r="N53" s="64">
        <v>0</v>
      </c>
      <c r="O53" s="23">
        <f t="shared" ref="O53:O75" si="29">IFERROR(M53/L53*100-100,0)</f>
        <v>0</v>
      </c>
      <c r="P53" s="23">
        <f t="shared" si="23"/>
        <v>-100</v>
      </c>
      <c r="Q53" s="130">
        <f t="shared" si="26"/>
        <v>694</v>
      </c>
      <c r="R53" s="130">
        <f t="shared" si="24"/>
        <v>673.5</v>
      </c>
      <c r="S53" s="130">
        <f t="shared" si="24"/>
        <v>453.5</v>
      </c>
      <c r="T53" s="65">
        <f t="shared" si="25"/>
        <v>-2.9538904899135474</v>
      </c>
      <c r="U53" s="65">
        <f>IFERROR(S53/R53*100-100,0)</f>
        <v>-32.665181885671871</v>
      </c>
      <c r="V53" s="24"/>
      <c r="W53" s="24"/>
    </row>
    <row r="54" spans="1:23" ht="18">
      <c r="A54" s="77" t="s">
        <v>20</v>
      </c>
      <c r="B54" s="64">
        <v>1487</v>
      </c>
      <c r="C54" s="64">
        <v>1700</v>
      </c>
      <c r="D54" s="64">
        <v>1368</v>
      </c>
      <c r="E54" s="23">
        <f t="shared" si="27"/>
        <v>14.324142568930725</v>
      </c>
      <c r="F54" s="23">
        <f t="shared" si="19"/>
        <v>-19.529411764705884</v>
      </c>
      <c r="G54" s="64">
        <v>4597</v>
      </c>
      <c r="H54" s="64">
        <v>4605</v>
      </c>
      <c r="I54" s="64">
        <v>4633</v>
      </c>
      <c r="J54" s="23">
        <f t="shared" si="28"/>
        <v>0.17402653904721888</v>
      </c>
      <c r="K54" s="23">
        <f t="shared" si="21"/>
        <v>0.60803474484256981</v>
      </c>
      <c r="L54" s="64">
        <v>9045</v>
      </c>
      <c r="M54" s="64">
        <v>8832</v>
      </c>
      <c r="N54" s="64">
        <v>9026</v>
      </c>
      <c r="O54" s="23">
        <f t="shared" si="29"/>
        <v>-2.354892205638464</v>
      </c>
      <c r="P54" s="23">
        <f t="shared" si="23"/>
        <v>2.1965579710144993</v>
      </c>
      <c r="Q54" s="130">
        <f t="shared" si="26"/>
        <v>23934.6</v>
      </c>
      <c r="R54" s="130">
        <f t="shared" si="24"/>
        <v>23869.75</v>
      </c>
      <c r="S54" s="130">
        <f t="shared" si="24"/>
        <v>23937.15</v>
      </c>
      <c r="T54" s="65">
        <f t="shared" si="25"/>
        <v>-0.27094666298998504</v>
      </c>
      <c r="U54" s="65">
        <f t="shared" si="25"/>
        <v>0.28236575582066337</v>
      </c>
      <c r="V54" s="24"/>
      <c r="W54" s="24"/>
    </row>
    <row r="55" spans="1:23" ht="18">
      <c r="A55" s="77" t="s">
        <v>208</v>
      </c>
      <c r="B55" s="64">
        <v>60540</v>
      </c>
      <c r="C55" s="64">
        <v>60133</v>
      </c>
      <c r="D55" s="64">
        <v>53478</v>
      </c>
      <c r="E55" s="23">
        <f t="shared" si="27"/>
        <v>-0.67228278823917265</v>
      </c>
      <c r="F55" s="23">
        <f t="shared" si="19"/>
        <v>-11.067134518484025</v>
      </c>
      <c r="G55" s="64">
        <v>16100</v>
      </c>
      <c r="H55" s="64">
        <v>8616</v>
      </c>
      <c r="I55" s="64">
        <v>8873</v>
      </c>
      <c r="J55" s="23">
        <f t="shared" si="28"/>
        <v>-46.484472049689444</v>
      </c>
      <c r="K55" s="23">
        <f t="shared" si="21"/>
        <v>2.9828226555246147</v>
      </c>
      <c r="L55" s="64">
        <v>25616</v>
      </c>
      <c r="M55" s="64">
        <v>25448</v>
      </c>
      <c r="N55" s="64">
        <v>20891</v>
      </c>
      <c r="O55" s="23">
        <f t="shared" si="29"/>
        <v>-0.65584009993754933</v>
      </c>
      <c r="P55" s="23">
        <f t="shared" si="23"/>
        <v>-17.907104684061608</v>
      </c>
      <c r="Q55" s="130">
        <f t="shared" si="26"/>
        <v>257333.64</v>
      </c>
      <c r="R55" s="130">
        <f t="shared" si="24"/>
        <v>242063.15</v>
      </c>
      <c r="S55" s="130">
        <f t="shared" si="24"/>
        <v>237142.2</v>
      </c>
      <c r="T55" s="65">
        <f t="shared" si="25"/>
        <v>-5.9341211665913676</v>
      </c>
      <c r="U55" s="65">
        <f t="shared" si="25"/>
        <v>-2.032919921929448</v>
      </c>
      <c r="V55" s="24"/>
      <c r="W55" s="24"/>
    </row>
    <row r="56" spans="1:23" ht="18">
      <c r="A56" s="77" t="s">
        <v>21</v>
      </c>
      <c r="B56" s="64">
        <v>61996</v>
      </c>
      <c r="C56" s="64">
        <v>64152</v>
      </c>
      <c r="D56" s="64">
        <v>50894</v>
      </c>
      <c r="E56" s="23">
        <f t="shared" si="27"/>
        <v>3.4776437189496079</v>
      </c>
      <c r="F56" s="23">
        <f t="shared" si="19"/>
        <v>-20.666541962838252</v>
      </c>
      <c r="G56" s="64">
        <v>18256</v>
      </c>
      <c r="H56" s="64">
        <v>20200</v>
      </c>
      <c r="I56" s="64">
        <v>20641</v>
      </c>
      <c r="J56" s="23">
        <f t="shared" si="28"/>
        <v>10.648553900087634</v>
      </c>
      <c r="K56" s="23">
        <f t="shared" si="21"/>
        <v>2.1831683168316687</v>
      </c>
      <c r="L56" s="64">
        <v>27310.61</v>
      </c>
      <c r="M56" s="64">
        <v>29023.82</v>
      </c>
      <c r="N56" s="64">
        <v>20070.419999999998</v>
      </c>
      <c r="O56" s="23">
        <f t="shared" si="29"/>
        <v>6.2730565153982241</v>
      </c>
      <c r="P56" s="23">
        <f t="shared" si="23"/>
        <v>-30.848454820902276</v>
      </c>
      <c r="Q56" s="130">
        <f t="shared" si="26"/>
        <v>256313.86</v>
      </c>
      <c r="R56" s="130">
        <f t="shared" si="24"/>
        <v>239558.12</v>
      </c>
      <c r="S56" s="130">
        <f t="shared" si="24"/>
        <v>201822.71999999997</v>
      </c>
      <c r="T56" s="65">
        <f t="shared" si="25"/>
        <v>-6.5371962327749173</v>
      </c>
      <c r="U56" s="65">
        <f t="shared" si="25"/>
        <v>-15.752085548175117</v>
      </c>
      <c r="V56" s="24"/>
      <c r="W56" s="24"/>
    </row>
    <row r="57" spans="1:23" ht="18">
      <c r="A57" s="76" t="s">
        <v>23</v>
      </c>
      <c r="B57" s="62">
        <f>SUM(B58:B59)</f>
        <v>37553.300000000003</v>
      </c>
      <c r="C57" s="62">
        <f>SUM(C58:C59)</f>
        <v>38229.199999999997</v>
      </c>
      <c r="D57" s="62">
        <f>SUM(D58:D59)</f>
        <v>41436</v>
      </c>
      <c r="E57" s="63">
        <f t="shared" si="27"/>
        <v>1.7998418248196515</v>
      </c>
      <c r="F57" s="63">
        <f t="shared" si="19"/>
        <v>8.3883523589298363</v>
      </c>
      <c r="G57" s="62">
        <f>SUM(G58:G59)</f>
        <v>24462</v>
      </c>
      <c r="H57" s="62">
        <f>SUM(H58:H59)</f>
        <v>20916.5</v>
      </c>
      <c r="I57" s="62">
        <f>SUM(I58:I59)</f>
        <v>20968.5</v>
      </c>
      <c r="J57" s="63">
        <f t="shared" si="28"/>
        <v>-14.493908919957491</v>
      </c>
      <c r="K57" s="63">
        <f t="shared" si="21"/>
        <v>0.24860755862596307</v>
      </c>
      <c r="L57" s="62">
        <f>SUM(L58:L59)</f>
        <v>27009.65</v>
      </c>
      <c r="M57" s="62">
        <f>SUM(M58:M59)</f>
        <v>27235.8</v>
      </c>
      <c r="N57" s="174">
        <f>SUM(N58:N59)</f>
        <v>23979.7</v>
      </c>
      <c r="O57" s="174">
        <f t="shared" si="29"/>
        <v>0.83729333775150394</v>
      </c>
      <c r="P57" s="174">
        <f t="shared" si="23"/>
        <v>-11.955220702164056</v>
      </c>
      <c r="Q57" s="62">
        <f t="shared" ref="Q57:Q75" si="30">B21+G21+L21+Q21+B57+G57+L57</f>
        <v>266028.27</v>
      </c>
      <c r="R57" s="62">
        <f t="shared" si="17"/>
        <v>267117.57999999996</v>
      </c>
      <c r="S57" s="62">
        <f t="shared" si="17"/>
        <v>291425.53000000003</v>
      </c>
      <c r="T57" s="63">
        <f t="shared" si="25"/>
        <v>0.40947151969974982</v>
      </c>
      <c r="U57" s="63">
        <f t="shared" si="25"/>
        <v>9.1000936741041301</v>
      </c>
      <c r="V57" s="49"/>
      <c r="W57" s="49"/>
    </row>
    <row r="58" spans="1:23" ht="18">
      <c r="A58" s="77" t="s">
        <v>24</v>
      </c>
      <c r="B58" s="64">
        <v>37553.300000000003</v>
      </c>
      <c r="C58" s="64">
        <v>38229.199999999997</v>
      </c>
      <c r="D58" s="64">
        <v>41436</v>
      </c>
      <c r="E58" s="6">
        <f t="shared" si="27"/>
        <v>1.7998418248196515</v>
      </c>
      <c r="F58" s="6">
        <f t="shared" si="19"/>
        <v>8.3883523589298363</v>
      </c>
      <c r="G58" s="64">
        <v>18615</v>
      </c>
      <c r="H58" s="64">
        <v>19291</v>
      </c>
      <c r="I58" s="64">
        <v>19343</v>
      </c>
      <c r="J58" s="6">
        <f t="shared" si="28"/>
        <v>3.6314799892559648</v>
      </c>
      <c r="K58" s="6">
        <f t="shared" si="21"/>
        <v>0.26955575138664756</v>
      </c>
      <c r="L58" s="188">
        <v>27009.65</v>
      </c>
      <c r="M58" s="188">
        <v>26555.8</v>
      </c>
      <c r="N58" s="188">
        <v>23299.7</v>
      </c>
      <c r="O58" s="64">
        <f t="shared" si="29"/>
        <v>-1.6803253651935535</v>
      </c>
      <c r="P58" s="64">
        <f t="shared" si="23"/>
        <v>-12.261351569148729</v>
      </c>
      <c r="Q58" s="130">
        <f t="shared" si="30"/>
        <v>254035.17</v>
      </c>
      <c r="R58" s="130">
        <f t="shared" si="17"/>
        <v>258811.72999999998</v>
      </c>
      <c r="S58" s="130">
        <f t="shared" si="17"/>
        <v>282542.88</v>
      </c>
      <c r="T58" s="65">
        <f t="shared" si="25"/>
        <v>1.8802750815959826</v>
      </c>
      <c r="U58" s="65">
        <f t="shared" si="25"/>
        <v>9.1692714236715602</v>
      </c>
      <c r="V58" s="24"/>
      <c r="W58" s="24"/>
    </row>
    <row r="59" spans="1:23" ht="18">
      <c r="A59" s="77" t="s">
        <v>25</v>
      </c>
      <c r="B59" s="64"/>
      <c r="C59" s="64"/>
      <c r="D59" s="64"/>
      <c r="E59" s="23">
        <f t="shared" si="27"/>
        <v>0</v>
      </c>
      <c r="F59" s="23">
        <f t="shared" si="19"/>
        <v>0</v>
      </c>
      <c r="G59" s="64">
        <v>5847</v>
      </c>
      <c r="H59" s="64">
        <v>1625.5</v>
      </c>
      <c r="I59" s="64">
        <v>1625.5</v>
      </c>
      <c r="J59" s="23">
        <f t="shared" si="28"/>
        <v>-72.199418505216357</v>
      </c>
      <c r="K59" s="23">
        <f t="shared" si="21"/>
        <v>0</v>
      </c>
      <c r="L59" s="188">
        <v>0</v>
      </c>
      <c r="M59" s="188">
        <v>680</v>
      </c>
      <c r="N59" s="188">
        <v>680</v>
      </c>
      <c r="O59" s="64">
        <f t="shared" si="29"/>
        <v>0</v>
      </c>
      <c r="P59" s="64">
        <f t="shared" si="23"/>
        <v>0</v>
      </c>
      <c r="Q59" s="130">
        <f t="shared" si="30"/>
        <v>11993.1</v>
      </c>
      <c r="R59" s="130">
        <f t="shared" ref="R59" si="31">C23+H23+M23+R23+C59+H59+M59</f>
        <v>8305.85</v>
      </c>
      <c r="S59" s="130">
        <f t="shared" ref="S59" si="32">D23+I23+N23+S23+D59+I59+N59</f>
        <v>8882.65</v>
      </c>
      <c r="T59" s="65">
        <f t="shared" si="25"/>
        <v>-30.744761571236793</v>
      </c>
      <c r="U59" s="65">
        <f t="shared" si="25"/>
        <v>6.9445029707976715</v>
      </c>
      <c r="V59" s="24"/>
      <c r="W59" s="24"/>
    </row>
    <row r="60" spans="1:23" s="18" customFormat="1" ht="18">
      <c r="A60" s="76" t="s">
        <v>163</v>
      </c>
      <c r="B60" s="67">
        <f>SUM(B61:B65)</f>
        <v>18227</v>
      </c>
      <c r="C60" s="67">
        <f>SUM(C61:C65)</f>
        <v>19234.3</v>
      </c>
      <c r="D60" s="68">
        <f>SUM(D61:D65)</f>
        <v>14548</v>
      </c>
      <c r="E60" s="23">
        <f t="shared" si="27"/>
        <v>5.526416854117528</v>
      </c>
      <c r="F60" s="23">
        <f t="shared" si="19"/>
        <v>-24.364286716958759</v>
      </c>
      <c r="G60" s="67">
        <f>SUM(G61:G65)</f>
        <v>15497.5</v>
      </c>
      <c r="H60" s="67">
        <f t="shared" ref="H60:I60" si="33">SUM(H61:H65)</f>
        <v>16612.5</v>
      </c>
      <c r="I60" s="67">
        <f t="shared" si="33"/>
        <v>17361.5</v>
      </c>
      <c r="J60" s="23">
        <f t="shared" si="28"/>
        <v>7.1947088240038823</v>
      </c>
      <c r="K60" s="23">
        <f t="shared" si="21"/>
        <v>4.5086531226486102</v>
      </c>
      <c r="L60" s="67">
        <f t="shared" ref="L60" si="34">SUM(L61:L65)</f>
        <v>9995.73</v>
      </c>
      <c r="M60" s="67">
        <f t="shared" ref="M60" si="35">SUM(M61:M65)</f>
        <v>9572.36</v>
      </c>
      <c r="N60" s="67">
        <f t="shared" ref="N60" si="36">SUM(N61:N65)</f>
        <v>12133.5</v>
      </c>
      <c r="O60" s="23">
        <f t="shared" si="29"/>
        <v>-4.2355085621560278</v>
      </c>
      <c r="P60" s="23">
        <f t="shared" si="23"/>
        <v>26.755575427585242</v>
      </c>
      <c r="Q60" s="62">
        <f t="shared" si="30"/>
        <v>140815.82999999999</v>
      </c>
      <c r="R60" s="62">
        <f t="shared" ref="R60:S75" si="37">C24+H24+M24+R24+C60+H60+M60</f>
        <v>142758.58000000002</v>
      </c>
      <c r="S60" s="62">
        <f t="shared" si="37"/>
        <v>143881.71</v>
      </c>
      <c r="T60" s="63">
        <f t="shared" si="25"/>
        <v>1.3796389226978363</v>
      </c>
      <c r="U60" s="63">
        <f t="shared" si="25"/>
        <v>0.78673379911735708</v>
      </c>
      <c r="V60" s="49"/>
      <c r="W60" s="49"/>
    </row>
    <row r="61" spans="1:23" ht="18">
      <c r="A61" s="77" t="s">
        <v>26</v>
      </c>
      <c r="B61" s="190">
        <v>3431</v>
      </c>
      <c r="C61" s="190">
        <v>4208</v>
      </c>
      <c r="D61" s="190">
        <v>4027</v>
      </c>
      <c r="E61" s="6">
        <f t="shared" si="27"/>
        <v>22.646458758379467</v>
      </c>
      <c r="F61" s="6">
        <f t="shared" si="19"/>
        <v>-4.3013307984790856</v>
      </c>
      <c r="G61" s="64">
        <v>3870</v>
      </c>
      <c r="H61" s="64">
        <v>4421</v>
      </c>
      <c r="I61" s="64">
        <v>4514</v>
      </c>
      <c r="J61" s="6">
        <f t="shared" si="28"/>
        <v>14.237726098191203</v>
      </c>
      <c r="K61" s="6">
        <f t="shared" si="21"/>
        <v>2.1035964713865667</v>
      </c>
      <c r="L61" s="188">
        <v>2603</v>
      </c>
      <c r="M61" s="188">
        <v>2686</v>
      </c>
      <c r="N61" s="188">
        <v>2787</v>
      </c>
      <c r="O61" s="6">
        <f t="shared" si="29"/>
        <v>3.1886285055704917</v>
      </c>
      <c r="P61" s="6">
        <f t="shared" si="23"/>
        <v>3.7602382725242052</v>
      </c>
      <c r="Q61" s="130">
        <f t="shared" si="30"/>
        <v>29071.5</v>
      </c>
      <c r="R61" s="130">
        <f t="shared" si="37"/>
        <v>30411.59</v>
      </c>
      <c r="S61" s="130">
        <f t="shared" si="37"/>
        <v>31016.3</v>
      </c>
      <c r="T61" s="65">
        <f t="shared" si="25"/>
        <v>4.6096348657620041</v>
      </c>
      <c r="U61" s="65">
        <f t="shared" si="25"/>
        <v>1.9884195466267869</v>
      </c>
      <c r="V61" s="24"/>
      <c r="W61" s="24"/>
    </row>
    <row r="62" spans="1:23" ht="18">
      <c r="A62" s="77" t="s">
        <v>27</v>
      </c>
      <c r="B62" s="190">
        <v>5104</v>
      </c>
      <c r="C62" s="190">
        <v>5449</v>
      </c>
      <c r="D62" s="190">
        <v>3495</v>
      </c>
      <c r="E62" s="23">
        <f t="shared" si="27"/>
        <v>6.7594043887147421</v>
      </c>
      <c r="F62" s="23">
        <f t="shared" si="19"/>
        <v>-35.859790787300426</v>
      </c>
      <c r="G62" s="64">
        <v>2182</v>
      </c>
      <c r="H62" s="64">
        <v>1925</v>
      </c>
      <c r="I62" s="64">
        <v>1942</v>
      </c>
      <c r="J62" s="23">
        <f t="shared" si="28"/>
        <v>-11.778185151237395</v>
      </c>
      <c r="K62" s="23">
        <f t="shared" si="21"/>
        <v>0.88311688311688386</v>
      </c>
      <c r="L62" s="188">
        <v>1789</v>
      </c>
      <c r="M62" s="188">
        <v>1798</v>
      </c>
      <c r="N62" s="188">
        <v>1866</v>
      </c>
      <c r="O62" s="23">
        <f t="shared" si="29"/>
        <v>0.50307434320848188</v>
      </c>
      <c r="P62" s="23">
        <f t="shared" si="23"/>
        <v>3.7819799777530676</v>
      </c>
      <c r="Q62" s="130">
        <f t="shared" si="30"/>
        <v>49331.6</v>
      </c>
      <c r="R62" s="130">
        <f t="shared" si="37"/>
        <v>49374.6</v>
      </c>
      <c r="S62" s="130">
        <f t="shared" si="37"/>
        <v>48491.37</v>
      </c>
      <c r="T62" s="65">
        <f t="shared" si="25"/>
        <v>8.7165224724117252E-2</v>
      </c>
      <c r="U62" s="65">
        <f t="shared" si="25"/>
        <v>-1.788834744990325</v>
      </c>
      <c r="V62" s="24"/>
      <c r="W62" s="24"/>
    </row>
    <row r="63" spans="1:23" ht="18">
      <c r="A63" s="77" t="s">
        <v>28</v>
      </c>
      <c r="B63" s="190">
        <v>5574</v>
      </c>
      <c r="C63" s="190">
        <v>5637.8</v>
      </c>
      <c r="D63" s="190">
        <v>4079</v>
      </c>
      <c r="E63" s="65">
        <f t="shared" si="27"/>
        <v>1.1445999282382502</v>
      </c>
      <c r="F63" s="65">
        <f t="shared" si="19"/>
        <v>-27.649082975628787</v>
      </c>
      <c r="G63" s="64">
        <v>565</v>
      </c>
      <c r="H63" s="64">
        <v>568.5</v>
      </c>
      <c r="I63" s="64">
        <v>560.5</v>
      </c>
      <c r="J63" s="65">
        <f t="shared" si="28"/>
        <v>0.61946902654868552</v>
      </c>
      <c r="K63" s="65">
        <f t="shared" si="21"/>
        <v>-1.4072119613016696</v>
      </c>
      <c r="L63" s="188">
        <v>2225</v>
      </c>
      <c r="M63" s="188">
        <v>1990</v>
      </c>
      <c r="N63" s="188">
        <v>2074.5</v>
      </c>
      <c r="O63" s="65">
        <f t="shared" si="29"/>
        <v>-10.561797752808985</v>
      </c>
      <c r="P63" s="65">
        <f t="shared" si="23"/>
        <v>4.2462311557788865</v>
      </c>
      <c r="Q63" s="130">
        <f t="shared" si="30"/>
        <v>25674.739999999998</v>
      </c>
      <c r="R63" s="130">
        <f t="shared" si="37"/>
        <v>25434.399999999998</v>
      </c>
      <c r="S63" s="130">
        <f t="shared" si="37"/>
        <v>24605.64</v>
      </c>
      <c r="T63" s="65">
        <f t="shared" si="25"/>
        <v>-0.93609516591016018</v>
      </c>
      <c r="U63" s="65">
        <f t="shared" si="25"/>
        <v>-3.2584216651464004</v>
      </c>
      <c r="V63" s="24"/>
      <c r="W63" s="24"/>
    </row>
    <row r="64" spans="1:23" ht="18">
      <c r="A64" s="77" t="s">
        <v>29</v>
      </c>
      <c r="B64" s="190">
        <v>631</v>
      </c>
      <c r="C64" s="190">
        <v>749</v>
      </c>
      <c r="D64" s="190">
        <v>507</v>
      </c>
      <c r="E64" s="65">
        <f t="shared" si="27"/>
        <v>18.700475435816173</v>
      </c>
      <c r="F64" s="65">
        <f t="shared" si="19"/>
        <v>-32.30974632843791</v>
      </c>
      <c r="G64" s="64">
        <v>8880.5</v>
      </c>
      <c r="H64" s="64">
        <v>9698</v>
      </c>
      <c r="I64" s="64">
        <v>10345</v>
      </c>
      <c r="J64" s="65">
        <f t="shared" si="28"/>
        <v>9.2055627498451713</v>
      </c>
      <c r="K64" s="65">
        <f t="shared" si="21"/>
        <v>6.6714786553928604</v>
      </c>
      <c r="L64" s="188">
        <v>534.73</v>
      </c>
      <c r="M64" s="188">
        <v>556.36</v>
      </c>
      <c r="N64" s="188">
        <v>952</v>
      </c>
      <c r="O64" s="65">
        <f t="shared" si="29"/>
        <v>4.0450320722607671</v>
      </c>
      <c r="P64" s="65">
        <f t="shared" si="23"/>
        <v>71.112229491696013</v>
      </c>
      <c r="Q64" s="130">
        <f t="shared" si="30"/>
        <v>12090.67</v>
      </c>
      <c r="R64" s="130">
        <f t="shared" si="37"/>
        <v>12932.36</v>
      </c>
      <c r="S64" s="130">
        <f t="shared" si="37"/>
        <v>13661.64</v>
      </c>
      <c r="T64" s="65">
        <f t="shared" si="25"/>
        <v>6.9614835240727047</v>
      </c>
      <c r="U64" s="65">
        <f t="shared" si="25"/>
        <v>5.6391872790426447</v>
      </c>
      <c r="V64" s="24"/>
      <c r="W64" s="24"/>
    </row>
    <row r="65" spans="1:23" ht="18">
      <c r="A65" s="77" t="s">
        <v>30</v>
      </c>
      <c r="B65" s="190">
        <v>3487</v>
      </c>
      <c r="C65" s="190">
        <v>3190.5</v>
      </c>
      <c r="D65" s="190">
        <v>2440</v>
      </c>
      <c r="E65" s="65">
        <f t="shared" si="27"/>
        <v>-8.5030111843991989</v>
      </c>
      <c r="F65" s="65">
        <f t="shared" si="19"/>
        <v>-23.522958783889663</v>
      </c>
      <c r="G65" s="64"/>
      <c r="H65" s="64"/>
      <c r="I65" s="64"/>
      <c r="J65" s="65">
        <f t="shared" si="28"/>
        <v>0</v>
      </c>
      <c r="K65" s="65">
        <f t="shared" si="21"/>
        <v>0</v>
      </c>
      <c r="L65" s="188">
        <v>2844</v>
      </c>
      <c r="M65" s="188">
        <v>2542</v>
      </c>
      <c r="N65" s="188">
        <v>4454</v>
      </c>
      <c r="O65" s="65">
        <f t="shared" si="29"/>
        <v>-10.618846694796062</v>
      </c>
      <c r="P65" s="65">
        <f t="shared" si="23"/>
        <v>75.216365066876477</v>
      </c>
      <c r="Q65" s="130">
        <f t="shared" si="30"/>
        <v>24647.32</v>
      </c>
      <c r="R65" s="130">
        <f t="shared" si="37"/>
        <v>24605.629999999997</v>
      </c>
      <c r="S65" s="130">
        <f t="shared" si="37"/>
        <v>26106.760000000002</v>
      </c>
      <c r="T65" s="65">
        <f t="shared" si="25"/>
        <v>-0.16914617897606377</v>
      </c>
      <c r="U65" s="65">
        <f t="shared" si="25"/>
        <v>6.1007582411017438</v>
      </c>
      <c r="V65" s="24"/>
      <c r="W65" s="24"/>
    </row>
    <row r="66" spans="1:23" s="18" customFormat="1" ht="18">
      <c r="A66" s="76" t="s">
        <v>173</v>
      </c>
      <c r="B66" s="174">
        <f>SUM(B67:B72)</f>
        <v>10297.4</v>
      </c>
      <c r="C66" s="174">
        <f t="shared" ref="C66:D66" si="38">SUM(C67:C72)</f>
        <v>9988.9499999999989</v>
      </c>
      <c r="D66" s="174">
        <f t="shared" si="38"/>
        <v>10908</v>
      </c>
      <c r="E66" s="65">
        <f t="shared" si="27"/>
        <v>-2.9954163186824019</v>
      </c>
      <c r="F66" s="65">
        <f t="shared" si="19"/>
        <v>9.2006667367441111</v>
      </c>
      <c r="G66" s="68">
        <f>SUM(G67:G72)</f>
        <v>5758</v>
      </c>
      <c r="H66" s="68">
        <f t="shared" ref="H66:I66" si="39">SUM(H67:H72)</f>
        <v>5762</v>
      </c>
      <c r="I66" s="68">
        <f t="shared" si="39"/>
        <v>5770</v>
      </c>
      <c r="J66" s="65">
        <f t="shared" si="28"/>
        <v>6.9468565474124944E-2</v>
      </c>
      <c r="K66" s="65">
        <f t="shared" si="21"/>
        <v>0.13884068031933339</v>
      </c>
      <c r="L66" s="191">
        <v>8029</v>
      </c>
      <c r="M66" s="191">
        <v>7986</v>
      </c>
      <c r="N66" s="191">
        <v>7838</v>
      </c>
      <c r="O66" s="65">
        <f t="shared" si="29"/>
        <v>-0.53555860007472234</v>
      </c>
      <c r="P66" s="65">
        <f t="shared" si="23"/>
        <v>-1.8532431755572247</v>
      </c>
      <c r="Q66" s="62">
        <f t="shared" si="30"/>
        <v>73262.200000000012</v>
      </c>
      <c r="R66" s="62">
        <f t="shared" si="37"/>
        <v>77527.609999999986</v>
      </c>
      <c r="S66" s="62">
        <f t="shared" si="37"/>
        <v>72362.599999999991</v>
      </c>
      <c r="T66" s="63">
        <f t="shared" si="25"/>
        <v>5.8221156339831168</v>
      </c>
      <c r="U66" s="63">
        <f t="shared" si="25"/>
        <v>-6.6621555856036281</v>
      </c>
      <c r="V66" s="49"/>
      <c r="W66" s="49"/>
    </row>
    <row r="67" spans="1:23" ht="18">
      <c r="A67" s="77" t="s">
        <v>164</v>
      </c>
      <c r="B67" s="64">
        <v>2483</v>
      </c>
      <c r="C67" s="64">
        <v>2525.1999999999998</v>
      </c>
      <c r="D67" s="64">
        <v>3120</v>
      </c>
      <c r="E67" s="63">
        <f t="shared" si="27"/>
        <v>1.6995569875150949</v>
      </c>
      <c r="F67" s="63">
        <f t="shared" si="19"/>
        <v>23.554569935054644</v>
      </c>
      <c r="G67" s="64">
        <v>886</v>
      </c>
      <c r="H67" s="64">
        <v>896</v>
      </c>
      <c r="I67" s="64">
        <v>901</v>
      </c>
      <c r="J67" s="63">
        <f t="shared" si="28"/>
        <v>1.1286681715575639</v>
      </c>
      <c r="K67" s="63">
        <f t="shared" si="21"/>
        <v>0.55803571428572241</v>
      </c>
      <c r="L67" s="136">
        <v>0</v>
      </c>
      <c r="M67" s="136">
        <v>0</v>
      </c>
      <c r="N67" s="64">
        <v>0</v>
      </c>
      <c r="O67" s="63">
        <f t="shared" si="29"/>
        <v>0</v>
      </c>
      <c r="P67" s="63">
        <f t="shared" si="23"/>
        <v>0</v>
      </c>
      <c r="Q67" s="130">
        <f t="shared" si="30"/>
        <v>7345.08</v>
      </c>
      <c r="R67" s="130">
        <f t="shared" si="37"/>
        <v>8403.4399999999987</v>
      </c>
      <c r="S67" s="130">
        <f t="shared" si="37"/>
        <v>7138.52</v>
      </c>
      <c r="T67" s="65">
        <f t="shared" si="25"/>
        <v>14.409101058123255</v>
      </c>
      <c r="U67" s="65">
        <f t="shared" si="25"/>
        <v>-15.052407109469428</v>
      </c>
      <c r="V67" s="24"/>
      <c r="W67" s="24"/>
    </row>
    <row r="68" spans="1:23" ht="18">
      <c r="A68" s="77" t="s">
        <v>165</v>
      </c>
      <c r="B68" s="64">
        <v>1006</v>
      </c>
      <c r="C68" s="64">
        <v>1482.1</v>
      </c>
      <c r="D68" s="64">
        <v>1742</v>
      </c>
      <c r="E68" s="65">
        <f t="shared" si="27"/>
        <v>47.326043737574537</v>
      </c>
      <c r="F68" s="65">
        <f t="shared" si="19"/>
        <v>17.535928749746986</v>
      </c>
      <c r="G68" s="64">
        <v>1287</v>
      </c>
      <c r="H68" s="64">
        <v>1278</v>
      </c>
      <c r="I68" s="64">
        <v>1282</v>
      </c>
      <c r="J68" s="65">
        <f t="shared" si="28"/>
        <v>-0.69930069930069294</v>
      </c>
      <c r="K68" s="65">
        <f t="shared" si="21"/>
        <v>0.31298904538341787</v>
      </c>
      <c r="L68" s="64"/>
      <c r="M68" s="64"/>
      <c r="N68" s="64"/>
      <c r="O68" s="64">
        <f t="shared" si="29"/>
        <v>0</v>
      </c>
      <c r="P68" s="65">
        <f t="shared" si="23"/>
        <v>0</v>
      </c>
      <c r="Q68" s="130">
        <f t="shared" si="30"/>
        <v>7114</v>
      </c>
      <c r="R68" s="130">
        <f t="shared" si="37"/>
        <v>10702.1</v>
      </c>
      <c r="S68" s="130">
        <f t="shared" si="37"/>
        <v>10449.299999999999</v>
      </c>
      <c r="T68" s="65">
        <f t="shared" si="25"/>
        <v>50.437166151251063</v>
      </c>
      <c r="U68" s="65">
        <f t="shared" si="25"/>
        <v>-2.3621532222647943</v>
      </c>
      <c r="V68" s="24"/>
      <c r="W68" s="24"/>
    </row>
    <row r="69" spans="1:23" ht="18">
      <c r="A69" s="77" t="s">
        <v>166</v>
      </c>
      <c r="B69" s="64">
        <v>4001</v>
      </c>
      <c r="C69" s="64">
        <v>3903</v>
      </c>
      <c r="D69" s="64">
        <v>3590</v>
      </c>
      <c r="E69" s="65">
        <f t="shared" si="27"/>
        <v>-2.4493876530867311</v>
      </c>
      <c r="F69" s="65">
        <f t="shared" si="19"/>
        <v>-8.019472200871121</v>
      </c>
      <c r="G69" s="64">
        <v>2449</v>
      </c>
      <c r="H69" s="64">
        <v>2448</v>
      </c>
      <c r="I69" s="64">
        <v>2455</v>
      </c>
      <c r="J69" s="65">
        <f t="shared" si="28"/>
        <v>-4.0832993058387501E-2</v>
      </c>
      <c r="K69" s="65">
        <f t="shared" si="21"/>
        <v>0.28594771241830585</v>
      </c>
      <c r="L69" s="64"/>
      <c r="M69" s="64"/>
      <c r="N69" s="64"/>
      <c r="O69" s="65">
        <f t="shared" si="29"/>
        <v>0</v>
      </c>
      <c r="P69" s="65">
        <f t="shared" si="23"/>
        <v>0</v>
      </c>
      <c r="Q69" s="130">
        <f t="shared" si="30"/>
        <v>19804.75</v>
      </c>
      <c r="R69" s="130">
        <f t="shared" si="37"/>
        <v>20564.97</v>
      </c>
      <c r="S69" s="130">
        <f t="shared" si="37"/>
        <v>18673.760000000002</v>
      </c>
      <c r="T69" s="65">
        <f t="shared" si="25"/>
        <v>3.8385740794506518</v>
      </c>
      <c r="U69" s="65">
        <f t="shared" si="25"/>
        <v>-9.1962691897921474</v>
      </c>
      <c r="V69" s="24"/>
      <c r="W69" s="24"/>
    </row>
    <row r="70" spans="1:23" ht="18">
      <c r="A70" s="77" t="s">
        <v>167</v>
      </c>
      <c r="B70" s="64">
        <v>134</v>
      </c>
      <c r="C70" s="64">
        <v>132.15</v>
      </c>
      <c r="D70" s="64">
        <v>69</v>
      </c>
      <c r="E70" s="65">
        <f t="shared" si="27"/>
        <v>-1.380597014925371</v>
      </c>
      <c r="F70" s="65">
        <f t="shared" si="19"/>
        <v>-47.786606129398415</v>
      </c>
      <c r="G70" s="64">
        <v>83</v>
      </c>
      <c r="H70" s="64">
        <v>79</v>
      </c>
      <c r="I70" s="64">
        <v>79</v>
      </c>
      <c r="J70" s="65">
        <f t="shared" si="28"/>
        <v>-4.819277108433738</v>
      </c>
      <c r="K70" s="65">
        <f t="shared" si="21"/>
        <v>0</v>
      </c>
      <c r="L70" s="64"/>
      <c r="M70" s="64"/>
      <c r="N70" s="64"/>
      <c r="O70" s="65">
        <f t="shared" si="29"/>
        <v>0</v>
      </c>
      <c r="P70" s="65">
        <f t="shared" si="23"/>
        <v>0</v>
      </c>
      <c r="Q70" s="130">
        <f t="shared" si="30"/>
        <v>17322.5</v>
      </c>
      <c r="R70" s="130">
        <f t="shared" si="37"/>
        <v>17227.650000000001</v>
      </c>
      <c r="S70" s="130">
        <f t="shared" si="37"/>
        <v>17280.620000000003</v>
      </c>
      <c r="T70" s="65">
        <f t="shared" si="25"/>
        <v>-0.54755375956125363</v>
      </c>
      <c r="U70" s="65">
        <f t="shared" si="25"/>
        <v>0.3074708390291363</v>
      </c>
      <c r="V70" s="24"/>
      <c r="W70" s="24"/>
    </row>
    <row r="71" spans="1:23" ht="18">
      <c r="A71" s="77" t="s">
        <v>168</v>
      </c>
      <c r="B71" s="64">
        <v>1534.4</v>
      </c>
      <c r="C71" s="64">
        <v>1389</v>
      </c>
      <c r="D71" s="64">
        <v>2032</v>
      </c>
      <c r="E71" s="65">
        <f t="shared" si="27"/>
        <v>-9.4760166840458879</v>
      </c>
      <c r="F71" s="65">
        <f t="shared" si="19"/>
        <v>46.292296616270704</v>
      </c>
      <c r="G71" s="64">
        <v>915</v>
      </c>
      <c r="H71" s="64">
        <v>917</v>
      </c>
      <c r="I71" s="64">
        <v>909</v>
      </c>
      <c r="J71" s="65">
        <f t="shared" si="28"/>
        <v>0.21857923497267961</v>
      </c>
      <c r="K71" s="65">
        <f t="shared" si="21"/>
        <v>-0.8724100327153792</v>
      </c>
      <c r="L71" s="64"/>
      <c r="M71" s="64"/>
      <c r="N71" s="64"/>
      <c r="O71" s="65">
        <f t="shared" si="29"/>
        <v>0</v>
      </c>
      <c r="P71" s="65">
        <f t="shared" si="23"/>
        <v>0</v>
      </c>
      <c r="Q71" s="130">
        <f t="shared" si="30"/>
        <v>6718.65</v>
      </c>
      <c r="R71" s="130">
        <f t="shared" si="37"/>
        <v>7333.45</v>
      </c>
      <c r="S71" s="130">
        <f t="shared" si="37"/>
        <v>6633.45</v>
      </c>
      <c r="T71" s="65">
        <f t="shared" si="25"/>
        <v>9.15064782359552</v>
      </c>
      <c r="U71" s="65">
        <f t="shared" si="25"/>
        <v>-9.5453026883663199</v>
      </c>
      <c r="V71" s="24"/>
      <c r="W71" s="24"/>
    </row>
    <row r="72" spans="1:23" ht="18">
      <c r="A72" s="77" t="s">
        <v>169</v>
      </c>
      <c r="B72" s="64">
        <v>1139</v>
      </c>
      <c r="C72" s="64">
        <v>557.5</v>
      </c>
      <c r="D72" s="64">
        <v>355</v>
      </c>
      <c r="E72" s="65">
        <f t="shared" si="27"/>
        <v>-51.053555750658475</v>
      </c>
      <c r="F72" s="65">
        <f t="shared" si="19"/>
        <v>-36.322869955156953</v>
      </c>
      <c r="G72" s="64">
        <v>138</v>
      </c>
      <c r="H72" s="64">
        <v>144</v>
      </c>
      <c r="I72" s="64">
        <v>144</v>
      </c>
      <c r="J72" s="65">
        <f t="shared" si="28"/>
        <v>4.3478260869565162</v>
      </c>
      <c r="K72" s="65">
        <f t="shared" si="21"/>
        <v>0</v>
      </c>
      <c r="L72" s="64">
        <v>8029</v>
      </c>
      <c r="M72" s="64">
        <v>7986</v>
      </c>
      <c r="N72" s="64">
        <v>7838</v>
      </c>
      <c r="O72" s="65">
        <f t="shared" si="29"/>
        <v>-0.53555860007472234</v>
      </c>
      <c r="P72" s="65">
        <f t="shared" si="23"/>
        <v>-1.8532431755572247</v>
      </c>
      <c r="Q72" s="130">
        <f t="shared" si="30"/>
        <v>14957.220000000001</v>
      </c>
      <c r="R72" s="130">
        <f t="shared" si="37"/>
        <v>13296</v>
      </c>
      <c r="S72" s="130">
        <f t="shared" si="37"/>
        <v>12186.95</v>
      </c>
      <c r="T72" s="65">
        <f t="shared" si="25"/>
        <v>-11.106475668606876</v>
      </c>
      <c r="U72" s="65">
        <f t="shared" si="25"/>
        <v>-8.3412304452466799</v>
      </c>
      <c r="V72" s="24"/>
      <c r="W72" s="24"/>
    </row>
    <row r="73" spans="1:23" ht="18">
      <c r="A73" s="76" t="s">
        <v>174</v>
      </c>
      <c r="B73" s="69">
        <v>0</v>
      </c>
      <c r="C73" s="64">
        <v>0</v>
      </c>
      <c r="D73" s="64">
        <v>0</v>
      </c>
      <c r="E73" s="65">
        <f t="shared" si="27"/>
        <v>0</v>
      </c>
      <c r="F73" s="65">
        <f t="shared" si="19"/>
        <v>0</v>
      </c>
      <c r="G73" s="64">
        <v>0</v>
      </c>
      <c r="H73" s="64">
        <v>0</v>
      </c>
      <c r="I73" s="64">
        <v>0</v>
      </c>
      <c r="J73" s="65">
        <f t="shared" si="28"/>
        <v>0</v>
      </c>
      <c r="K73" s="65">
        <f t="shared" si="21"/>
        <v>0</v>
      </c>
      <c r="L73" s="188">
        <v>0</v>
      </c>
      <c r="M73" s="188">
        <v>0</v>
      </c>
      <c r="N73" s="188"/>
      <c r="O73" s="65">
        <f t="shared" si="29"/>
        <v>0</v>
      </c>
      <c r="P73" s="65">
        <f t="shared" si="23"/>
        <v>0</v>
      </c>
      <c r="Q73" s="62">
        <f t="shared" si="30"/>
        <v>18238.599999999999</v>
      </c>
      <c r="R73" s="62">
        <f t="shared" si="37"/>
        <v>18426.599999999999</v>
      </c>
      <c r="S73" s="62">
        <f t="shared" si="37"/>
        <v>19242.419999999998</v>
      </c>
      <c r="T73" s="65">
        <f t="shared" si="25"/>
        <v>1.0307808713388056</v>
      </c>
      <c r="U73" s="63">
        <f t="shared" si="25"/>
        <v>4.4274038618084717</v>
      </c>
      <c r="V73" s="24"/>
      <c r="W73" s="24"/>
    </row>
    <row r="74" spans="1:23" ht="18">
      <c r="A74" s="76" t="s">
        <v>175</v>
      </c>
      <c r="B74" s="190">
        <v>220</v>
      </c>
      <c r="C74" s="190">
        <v>323</v>
      </c>
      <c r="D74" s="190">
        <v>329</v>
      </c>
      <c r="E74" s="63">
        <f t="shared" si="27"/>
        <v>46.818181818181813</v>
      </c>
      <c r="F74" s="63">
        <f t="shared" si="19"/>
        <v>1.8575851393188856</v>
      </c>
      <c r="G74" s="64">
        <v>1</v>
      </c>
      <c r="H74" s="64">
        <v>1</v>
      </c>
      <c r="I74" s="64">
        <v>1</v>
      </c>
      <c r="J74" s="63">
        <f t="shared" si="28"/>
        <v>0</v>
      </c>
      <c r="K74" s="63">
        <f t="shared" si="21"/>
        <v>0</v>
      </c>
      <c r="L74" s="188"/>
      <c r="M74" s="188"/>
      <c r="N74" s="188">
        <v>11</v>
      </c>
      <c r="O74" s="63">
        <f t="shared" si="29"/>
        <v>0</v>
      </c>
      <c r="P74" s="63">
        <f t="shared" si="23"/>
        <v>0</v>
      </c>
      <c r="Q74" s="62">
        <f t="shared" si="30"/>
        <v>2182.1</v>
      </c>
      <c r="R74" s="62">
        <f t="shared" si="37"/>
        <v>2991.2</v>
      </c>
      <c r="S74" s="62">
        <f t="shared" si="37"/>
        <v>3262.3</v>
      </c>
      <c r="T74" s="63">
        <f t="shared" si="25"/>
        <v>37.078960634251388</v>
      </c>
      <c r="U74" s="63">
        <f t="shared" si="25"/>
        <v>9.0632522064723275</v>
      </c>
      <c r="V74" s="24"/>
      <c r="W74" s="24"/>
    </row>
    <row r="75" spans="1:23" ht="19.5">
      <c r="A75" s="80"/>
      <c r="B75" s="68">
        <f>B43+B57+B60+B66+B73+B74</f>
        <v>831306.70000000007</v>
      </c>
      <c r="C75" s="68">
        <f>C43+C57+C60+C66+C73+C74</f>
        <v>837606.95</v>
      </c>
      <c r="D75" s="68">
        <f>D43+D57+D60+D66+D73+D74</f>
        <v>813895</v>
      </c>
      <c r="E75" s="63">
        <f t="shared" si="27"/>
        <v>0.75787311710587346</v>
      </c>
      <c r="F75" s="63">
        <f t="shared" si="19"/>
        <v>-2.8309160997291087</v>
      </c>
      <c r="G75" s="68">
        <f>G43+G57+G60+G66+G73+G74</f>
        <v>326626.75</v>
      </c>
      <c r="H75" s="68">
        <f>H43+H57+H60+H66+H73+H74</f>
        <v>309593.25</v>
      </c>
      <c r="I75" s="68">
        <f>I43+I57+I60+I66+I73+I74</f>
        <v>311385.75</v>
      </c>
      <c r="J75" s="63">
        <f t="shared" si="28"/>
        <v>-5.2149739725849145</v>
      </c>
      <c r="K75" s="63">
        <f t="shared" si="21"/>
        <v>0.57898549144724143</v>
      </c>
      <c r="L75" s="189">
        <f>L43+L57+L60+L66+L73+L74</f>
        <v>339983.99</v>
      </c>
      <c r="M75" s="189">
        <f>M43+M57+M60+M66+M73+M74</f>
        <v>336624.19191317738</v>
      </c>
      <c r="N75" s="189">
        <f>N43+N57+N60+N66+N73+N74</f>
        <v>323389.62</v>
      </c>
      <c r="O75" s="63">
        <f t="shared" si="29"/>
        <v>-0.98822244153986105</v>
      </c>
      <c r="P75" s="63">
        <f t="shared" si="23"/>
        <v>-3.931556979894907</v>
      </c>
      <c r="Q75" s="62">
        <f t="shared" si="30"/>
        <v>4360778.6739490004</v>
      </c>
      <c r="R75" s="62">
        <f t="shared" si="37"/>
        <v>4256359.6319131777</v>
      </c>
      <c r="S75" s="62">
        <f t="shared" si="37"/>
        <v>4119963.54</v>
      </c>
      <c r="T75" s="63">
        <f t="shared" si="25"/>
        <v>-2.3945045103897371</v>
      </c>
      <c r="U75" s="63">
        <f t="shared" si="25"/>
        <v>-3.2045246104326282</v>
      </c>
      <c r="V75" s="46"/>
      <c r="W75" s="46"/>
    </row>
    <row r="76" spans="1:23" ht="18">
      <c r="A76" s="81" t="s">
        <v>237</v>
      </c>
      <c r="I76" s="64"/>
    </row>
    <row r="78" spans="1:23">
      <c r="Q78" s="173"/>
      <c r="R78" s="173"/>
      <c r="S78" s="173"/>
    </row>
    <row r="79" spans="1:23">
      <c r="B79" s="173"/>
    </row>
    <row r="80" spans="1:23" ht="15.75">
      <c r="A80" s="557"/>
      <c r="B80" s="557"/>
      <c r="C80" s="557"/>
      <c r="D80" s="557"/>
      <c r="E80" s="557"/>
      <c r="F80" s="557"/>
      <c r="G80" s="557"/>
      <c r="H80" s="557"/>
      <c r="I80" s="557"/>
      <c r="K80" s="557"/>
      <c r="L80" s="557"/>
      <c r="M80" s="557"/>
      <c r="N80" s="557"/>
      <c r="O80" s="557"/>
      <c r="P80" s="557"/>
      <c r="Q80" s="557"/>
      <c r="R80" s="557"/>
      <c r="S80" s="557"/>
    </row>
    <row r="81" spans="1:19" ht="15" customHeight="1">
      <c r="A81" s="557"/>
      <c r="B81" s="239"/>
      <c r="C81" s="240"/>
      <c r="D81" s="240"/>
      <c r="E81" s="240"/>
      <c r="F81" s="240"/>
      <c r="G81" s="240"/>
      <c r="H81" s="240"/>
      <c r="I81" s="240"/>
      <c r="K81" s="557"/>
      <c r="L81" s="557"/>
      <c r="M81" s="557"/>
      <c r="N81" s="557"/>
      <c r="O81" s="557"/>
      <c r="P81" s="557"/>
      <c r="Q81" s="557"/>
      <c r="R81" s="557"/>
      <c r="S81" s="557"/>
    </row>
    <row r="82" spans="1:19" ht="15.75" customHeight="1">
      <c r="A82" s="241"/>
      <c r="B82" s="242"/>
      <c r="C82" s="243"/>
      <c r="D82" s="242"/>
      <c r="E82" s="243"/>
      <c r="F82" s="244"/>
      <c r="G82" s="244"/>
      <c r="H82" s="244"/>
      <c r="I82" s="244"/>
      <c r="K82" s="241"/>
      <c r="M82" s="43"/>
    </row>
    <row r="83" spans="1:19" ht="15.75">
      <c r="A83" s="241"/>
      <c r="B83" s="242"/>
      <c r="C83" s="242"/>
      <c r="D83" s="242"/>
      <c r="E83" s="243"/>
      <c r="F83" s="244"/>
      <c r="G83" s="244"/>
      <c r="H83" s="244"/>
      <c r="I83" s="244"/>
      <c r="K83" s="241"/>
      <c r="M83" s="43"/>
    </row>
    <row r="84" spans="1:19" ht="15.75">
      <c r="A84" s="241"/>
      <c r="B84" s="242"/>
      <c r="C84" s="242"/>
      <c r="D84" s="242"/>
      <c r="E84" s="243"/>
      <c r="F84" s="244"/>
      <c r="G84" s="244"/>
      <c r="H84" s="244"/>
      <c r="I84" s="244"/>
      <c r="K84" s="241"/>
      <c r="M84" s="43"/>
    </row>
    <row r="85" spans="1:19" ht="15.75">
      <c r="A85" s="241"/>
      <c r="B85" s="242"/>
      <c r="C85" s="242"/>
      <c r="D85" s="242"/>
      <c r="E85" s="243"/>
      <c r="F85" s="244"/>
      <c r="G85" s="244"/>
      <c r="H85" s="244"/>
      <c r="I85" s="244"/>
      <c r="K85" s="241"/>
      <c r="M85" s="43"/>
    </row>
    <row r="86" spans="1:19" ht="15.75">
      <c r="A86" s="241"/>
      <c r="B86" s="242"/>
      <c r="C86" s="242"/>
      <c r="D86" s="242"/>
      <c r="E86" s="243"/>
      <c r="F86" s="244"/>
      <c r="G86" s="244"/>
      <c r="H86" s="244"/>
      <c r="I86" s="244"/>
      <c r="K86" s="241"/>
      <c r="M86" s="43"/>
    </row>
    <row r="87" spans="1:19" ht="15.75">
      <c r="A87" s="241"/>
      <c r="B87" s="242"/>
      <c r="C87" s="242"/>
      <c r="D87" s="242"/>
      <c r="E87" s="243"/>
      <c r="F87" s="244"/>
      <c r="G87" s="244"/>
      <c r="H87" s="244"/>
      <c r="I87" s="244"/>
      <c r="K87" s="241"/>
      <c r="M87" s="43"/>
    </row>
    <row r="88" spans="1:19" ht="15.75">
      <c r="A88" s="241"/>
      <c r="B88" s="242"/>
      <c r="C88" s="242"/>
      <c r="D88" s="245"/>
      <c r="E88" s="243"/>
      <c r="F88" s="244"/>
      <c r="G88" s="244"/>
      <c r="H88" s="244"/>
      <c r="I88" s="244"/>
      <c r="K88" s="241"/>
      <c r="M88" s="43"/>
    </row>
    <row r="89" spans="1:19" ht="15.75">
      <c r="A89" s="246"/>
      <c r="B89" s="247"/>
      <c r="C89" s="247"/>
      <c r="D89" s="247"/>
      <c r="E89" s="247"/>
      <c r="F89" s="248"/>
      <c r="G89" s="248"/>
      <c r="H89" s="248"/>
      <c r="I89" s="248"/>
      <c r="K89" s="246"/>
      <c r="M89" s="43"/>
    </row>
    <row r="90" spans="1:19">
      <c r="F90" s="43"/>
      <c r="G90" s="43"/>
      <c r="H90" s="43"/>
      <c r="I90" s="43"/>
    </row>
  </sheetData>
  <customSheetViews>
    <customSheetView guid="{62EA56A0-18BB-45A4-9B93-8F9305D00B2F}">
      <pane xSplit="1" ySplit="2" topLeftCell="K9" activePane="bottomRight" state="frozen"/>
      <selection pane="bottomRight" activeCell="N26" sqref="N26"/>
      <pageMargins left="0.7" right="0.7" top="0.75" bottom="0.75" header="0.3" footer="0.3"/>
    </customSheetView>
    <customSheetView guid="{5D933180-90A2-4635-8406-162CDBA83F77}">
      <pane xSplit="1" ySplit="2" topLeftCell="G39" activePane="bottomRight" state="frozen"/>
      <selection pane="bottomRight" activeCell="G54" sqref="G54"/>
      <pageMargins left="0.7" right="0.7" top="0.75" bottom="0.75" header="0.3" footer="0.3"/>
    </customSheetView>
    <customSheetView guid="{57D09834-7566-4B23-A236-55447A728EAF}">
      <pane xSplit="1" ySplit="2" topLeftCell="G39" activePane="bottomRight" state="frozen"/>
      <selection pane="bottomRight" activeCell="G54" sqref="G54"/>
      <pageMargins left="0.7" right="0.7" top="0.75" bottom="0.75" header="0.3" footer="0.3"/>
    </customSheetView>
  </customSheetViews>
  <mergeCells count="42">
    <mergeCell ref="R80:R81"/>
    <mergeCell ref="S80:S81"/>
    <mergeCell ref="M80:M81"/>
    <mergeCell ref="N80:N81"/>
    <mergeCell ref="O80:O81"/>
    <mergeCell ref="P80:P81"/>
    <mergeCell ref="Q80:Q81"/>
    <mergeCell ref="A80:A81"/>
    <mergeCell ref="B80:E80"/>
    <mergeCell ref="F80:I80"/>
    <mergeCell ref="K80:K81"/>
    <mergeCell ref="L80:L81"/>
    <mergeCell ref="T41:T42"/>
    <mergeCell ref="U41:U42"/>
    <mergeCell ref="Q40:U40"/>
    <mergeCell ref="O5:O6"/>
    <mergeCell ref="P5:P6"/>
    <mergeCell ref="A40:A42"/>
    <mergeCell ref="B40:F40"/>
    <mergeCell ref="G40:K40"/>
    <mergeCell ref="L40:P40"/>
    <mergeCell ref="E41:E42"/>
    <mergeCell ref="F41:F42"/>
    <mergeCell ref="J41:J42"/>
    <mergeCell ref="K41:K42"/>
    <mergeCell ref="O41:O42"/>
    <mergeCell ref="P41:P42"/>
    <mergeCell ref="A1:U1"/>
    <mergeCell ref="A2:U2"/>
    <mergeCell ref="N3:P3"/>
    <mergeCell ref="S3:U3"/>
    <mergeCell ref="A4:A6"/>
    <mergeCell ref="B4:F4"/>
    <mergeCell ref="G4:K4"/>
    <mergeCell ref="L4:P4"/>
    <mergeCell ref="Q4:U4"/>
    <mergeCell ref="E5:E6"/>
    <mergeCell ref="U5:U6"/>
    <mergeCell ref="F5:F6"/>
    <mergeCell ref="J5:J6"/>
    <mergeCell ref="K5:K6"/>
    <mergeCell ref="T5:T6"/>
  </mergeCells>
  <hyperlinks>
    <hyperlink ref="D6" r:id="rId1" display="cf=j=@)^^÷^&amp;                        -;fpg–kf}if_ " xr:uid="{00000000-0004-0000-0200-000000000000}"/>
    <hyperlink ref="C6" r:id="rId2" display="cf=j=@)^^÷^&amp;                        -;fpg–kf}if_ " xr:uid="{00000000-0004-0000-0200-000001000000}"/>
    <hyperlink ref="B6" r:id="rId3" display="cf=j=@)^^÷^&amp;                        -;fpg–kf}if_ " xr:uid="{00000000-0004-0000-0200-000002000000}"/>
    <hyperlink ref="I6" r:id="rId4" display="cf=j=@)^^÷^&amp;                        -;fpg–kf}if_ " xr:uid="{00000000-0004-0000-0200-000003000000}"/>
    <hyperlink ref="H6" r:id="rId5" display="cf=j=@)^^÷^&amp;                        -;fpg–kf}if_ " xr:uid="{00000000-0004-0000-0200-000004000000}"/>
    <hyperlink ref="G6" r:id="rId6" display="cf=j=@)^^÷^&amp;                        -;fpg–kf}if_ " xr:uid="{00000000-0004-0000-0200-000005000000}"/>
    <hyperlink ref="N6" r:id="rId7" display="cf=j=@)^^÷^&amp;                        -;fpg–kf}if_ " xr:uid="{00000000-0004-0000-0200-000006000000}"/>
    <hyperlink ref="M6" r:id="rId8" display="cf=j=@)^^÷^&amp;                        -;fpg–kf}if_ " xr:uid="{00000000-0004-0000-0200-000007000000}"/>
    <hyperlink ref="L6" r:id="rId9" display="cf=j=@)^^÷^&amp;                        -;fpg–kf}if_ " xr:uid="{00000000-0004-0000-0200-000008000000}"/>
    <hyperlink ref="D42" r:id="rId10" display="cf=j=@)^^÷^&amp;                        -;fpg–kf}if_ " xr:uid="{00000000-0004-0000-0200-000009000000}"/>
    <hyperlink ref="C42" r:id="rId11" display="cf=j=@)^^÷^&amp;                        -;fpg–kf}if_ " xr:uid="{00000000-0004-0000-0200-00000A000000}"/>
    <hyperlink ref="B42" r:id="rId12" display="cf=j=@)^^÷^&amp;                        -;fpg–kf}if_ " xr:uid="{00000000-0004-0000-0200-00000B000000}"/>
    <hyperlink ref="S6" r:id="rId13" display="cf=j=@)^^÷^&amp;                        -;fpg–kf}if_ " xr:uid="{00000000-0004-0000-0200-00000C000000}"/>
    <hyperlink ref="R6" r:id="rId14" display="cf=j=@)^^÷^&amp;                        -;fpg–kf}if_ " xr:uid="{00000000-0004-0000-0200-00000D000000}"/>
    <hyperlink ref="Q6" r:id="rId15" display="cf=j=@)^^÷^&amp;                        -;fpg–kf}if_ " xr:uid="{00000000-0004-0000-0200-00000E000000}"/>
    <hyperlink ref="S42" r:id="rId16" display="cf=j=@)^^÷^&amp;                        -;fpg–kf}if_ " xr:uid="{00000000-0004-0000-0200-00000F000000}"/>
    <hyperlink ref="R42" r:id="rId17" display="cf=j=@)^^÷^&amp;                        -;fpg–kf}if_ " xr:uid="{00000000-0004-0000-0200-000010000000}"/>
    <hyperlink ref="Q42" r:id="rId18" display="cf=j=@)^^÷^&amp;                        -;fpg–kf}if_ " xr:uid="{00000000-0004-0000-0200-000011000000}"/>
    <hyperlink ref="I42" r:id="rId19" display="cf=j=@)^^÷^&amp;                        -;fpg–kf}if_ " xr:uid="{00000000-0004-0000-0200-000012000000}"/>
    <hyperlink ref="H42" r:id="rId20" display="cf=j=@)^^÷^&amp;                        -;fpg–kf}if_ " xr:uid="{00000000-0004-0000-0200-000013000000}"/>
    <hyperlink ref="G42" r:id="rId21" display="cf=j=@)^^÷^&amp;                        -;fpg–kf}if_ " xr:uid="{00000000-0004-0000-0200-000014000000}"/>
    <hyperlink ref="N42" r:id="rId22" display="cf=j=@)^^÷^&amp;                        -;fpg–kf}if_ " xr:uid="{00000000-0004-0000-0200-000015000000}"/>
    <hyperlink ref="M42" r:id="rId23" display="cf=j=@)^^÷^&amp;                        -;fpg–kf}if_ " xr:uid="{00000000-0004-0000-0200-000016000000}"/>
    <hyperlink ref="L42" r:id="rId24" display="cf=j=@)^^÷^&amp;                        -;fpg–kf}if_ " xr:uid="{00000000-0004-0000-0200-000017000000}"/>
  </hyperlinks>
  <printOptions horizontalCentered="1"/>
  <pageMargins left="0.7" right="0.7" top="0.75" bottom="0.75" header="0.3" footer="0.3"/>
  <pageSetup paperSize="9" scale="46" fitToWidth="2" orientation="portrait" r:id="rId2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0"/>
  </sheetPr>
  <dimension ref="A1:U22"/>
  <sheetViews>
    <sheetView view="pageBreakPreview" topLeftCell="D1" zoomScaleNormal="110" zoomScaleSheetLayoutView="100" workbookViewId="0">
      <selection activeCell="K27" sqref="K27"/>
    </sheetView>
  </sheetViews>
  <sheetFormatPr defaultColWidth="14.28515625" defaultRowHeight="15"/>
  <cols>
    <col min="1" max="1" width="26.85546875" bestFit="1" customWidth="1"/>
    <col min="2" max="2" width="13.5703125" customWidth="1"/>
    <col min="3" max="3" width="14.42578125" bestFit="1" customWidth="1"/>
    <col min="4" max="4" width="13.5703125" customWidth="1"/>
    <col min="5" max="5" width="10" customWidth="1"/>
    <col min="6" max="6" width="12.5703125" customWidth="1"/>
    <col min="10" max="10" width="16.85546875" customWidth="1"/>
    <col min="11" max="11" width="18.5703125" customWidth="1"/>
  </cols>
  <sheetData>
    <row r="1" spans="1:21" ht="18">
      <c r="A1" s="538" t="s">
        <v>469</v>
      </c>
      <c r="B1" s="538"/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8"/>
      <c r="T1" s="538"/>
      <c r="U1" s="538"/>
    </row>
    <row r="2" spans="1:21" ht="18">
      <c r="A2" s="538" t="s">
        <v>470</v>
      </c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</row>
    <row r="3" spans="1:21" ht="15.75">
      <c r="A3" s="652" t="s">
        <v>78</v>
      </c>
      <c r="B3" s="585" t="s">
        <v>211</v>
      </c>
      <c r="C3" s="585"/>
      <c r="D3" s="585"/>
      <c r="E3" s="585"/>
      <c r="F3" s="585"/>
      <c r="G3" s="585" t="s">
        <v>194</v>
      </c>
      <c r="H3" s="585"/>
      <c r="I3" s="585"/>
      <c r="J3" s="585"/>
      <c r="K3" s="585"/>
      <c r="L3" s="585" t="s">
        <v>117</v>
      </c>
      <c r="M3" s="585"/>
      <c r="N3" s="585"/>
      <c r="O3" s="585"/>
      <c r="P3" s="585"/>
      <c r="Q3" s="585" t="s">
        <v>118</v>
      </c>
      <c r="R3" s="585"/>
      <c r="S3" s="585"/>
      <c r="T3" s="585"/>
      <c r="U3" s="585"/>
    </row>
    <row r="4" spans="1:21">
      <c r="A4" s="652"/>
      <c r="B4" s="3" t="s">
        <v>4</v>
      </c>
      <c r="C4" s="3" t="s">
        <v>5</v>
      </c>
      <c r="D4" s="3" t="s">
        <v>6</v>
      </c>
      <c r="E4" s="547" t="s">
        <v>7</v>
      </c>
      <c r="F4" s="547" t="s">
        <v>8</v>
      </c>
      <c r="G4" s="3" t="s">
        <v>4</v>
      </c>
      <c r="H4" s="3" t="s">
        <v>5</v>
      </c>
      <c r="I4" s="3" t="s">
        <v>6</v>
      </c>
      <c r="J4" s="547" t="s">
        <v>7</v>
      </c>
      <c r="K4" s="547" t="s">
        <v>8</v>
      </c>
      <c r="L4" s="3" t="s">
        <v>4</v>
      </c>
      <c r="M4" s="3" t="s">
        <v>5</v>
      </c>
      <c r="N4" s="3" t="s">
        <v>6</v>
      </c>
      <c r="O4" s="547" t="s">
        <v>7</v>
      </c>
      <c r="P4" s="547" t="s">
        <v>8</v>
      </c>
      <c r="Q4" s="3" t="s">
        <v>4</v>
      </c>
      <c r="R4" s="3" t="s">
        <v>5</v>
      </c>
      <c r="S4" s="3" t="s">
        <v>6</v>
      </c>
      <c r="T4" s="547" t="s">
        <v>7</v>
      </c>
      <c r="U4" s="547" t="s">
        <v>8</v>
      </c>
    </row>
    <row r="5" spans="1:21" ht="30">
      <c r="A5" s="652"/>
      <c r="B5" s="380" t="s">
        <v>359</v>
      </c>
      <c r="C5" s="380" t="s">
        <v>360</v>
      </c>
      <c r="D5" s="380" t="s">
        <v>361</v>
      </c>
      <c r="E5" s="547"/>
      <c r="F5" s="547"/>
      <c r="G5" s="482" t="str">
        <f>'[1]2.19'!$B$6</f>
        <v xml:space="preserve">cf=j=@)*)÷)*!
-;fpg – k';_ </v>
      </c>
      <c r="H5" s="482" t="str">
        <f>'[1]2.19'!$C$6</f>
        <v xml:space="preserve">cf=j=@)*!÷)*@
-;fpg – k';_ </v>
      </c>
      <c r="I5" s="483" t="str">
        <f>'[1]2.19'!$D$6</f>
        <v xml:space="preserve">cf=j=@)*@÷)*#
-;fpg – k';_ </v>
      </c>
      <c r="J5" s="547"/>
      <c r="K5" s="547"/>
      <c r="L5" s="380" t="str">
        <f>$B$5</f>
        <v>cf=j= @)*)÷*!
-;fpg–k';_</v>
      </c>
      <c r="M5" s="380" t="str">
        <f>$C$5</f>
        <v>cf=j= @)*!÷*@
-;fpg–k';_</v>
      </c>
      <c r="N5" s="380" t="str">
        <f>$D$5</f>
        <v>cf=j= @)*@÷*#
-;fpg–k';_</v>
      </c>
      <c r="O5" s="547"/>
      <c r="P5" s="547"/>
      <c r="Q5" s="380" t="str">
        <f>$B$5</f>
        <v>cf=j= @)*)÷*!
-;fpg–k';_</v>
      </c>
      <c r="R5" s="380" t="str">
        <f>$C$5</f>
        <v>cf=j= @)*!÷*@
-;fpg–k';_</v>
      </c>
      <c r="S5" s="380" t="str">
        <f>$D$5</f>
        <v>cf=j= @)*@÷*#
-;fpg–k';_</v>
      </c>
      <c r="T5" s="547"/>
      <c r="U5" s="547"/>
    </row>
    <row r="6" spans="1:21" ht="16.5">
      <c r="A6" s="478" t="s">
        <v>465</v>
      </c>
      <c r="B6" s="484">
        <v>17326</v>
      </c>
      <c r="C6" s="484">
        <v>28097</v>
      </c>
      <c r="D6" s="484">
        <v>20845</v>
      </c>
      <c r="E6" s="138">
        <f t="shared" ref="E6:F8" si="0">IFERROR(C6/B6*100-100,0)</f>
        <v>62.166685905575434</v>
      </c>
      <c r="F6" s="138">
        <f t="shared" si="0"/>
        <v>-25.810584759938777</v>
      </c>
      <c r="G6" s="485">
        <v>50714</v>
      </c>
      <c r="H6" s="485">
        <v>32656</v>
      </c>
      <c r="I6" s="485">
        <v>50832</v>
      </c>
      <c r="J6" s="138">
        <f t="shared" ref="J6:K8" si="1">IFERROR(H6/G6*100-100,0)</f>
        <v>-35.607524549434075</v>
      </c>
      <c r="K6" s="138">
        <f t="shared" si="1"/>
        <v>55.658990690837811</v>
      </c>
      <c r="L6" s="479">
        <v>62538</v>
      </c>
      <c r="M6" s="479">
        <v>85181</v>
      </c>
      <c r="N6" s="479">
        <v>83549</v>
      </c>
      <c r="O6" s="138">
        <f t="shared" ref="O6:P8" si="2">IFERROR(M6/L6*100-100,0)</f>
        <v>36.206786273945454</v>
      </c>
      <c r="P6" s="138">
        <f t="shared" si="2"/>
        <v>-1.915920216949786</v>
      </c>
      <c r="Q6" s="486">
        <v>11622</v>
      </c>
      <c r="R6" s="486">
        <v>11062</v>
      </c>
      <c r="S6" s="486">
        <v>16312</v>
      </c>
      <c r="T6" s="138">
        <f t="shared" ref="T6:U8" si="3">IFERROR(R6/Q6*100-100,0)</f>
        <v>-4.8184477714679019</v>
      </c>
      <c r="U6" s="138">
        <f t="shared" si="3"/>
        <v>47.459772193093471</v>
      </c>
    </row>
    <row r="7" spans="1:21" ht="16.5">
      <c r="A7" s="481" t="s">
        <v>466</v>
      </c>
      <c r="B7" s="487">
        <v>10340</v>
      </c>
      <c r="C7" s="487">
        <v>13841</v>
      </c>
      <c r="D7" s="487">
        <v>14317</v>
      </c>
      <c r="E7" s="138">
        <f t="shared" si="0"/>
        <v>33.858800773694384</v>
      </c>
      <c r="F7" s="138">
        <f t="shared" si="0"/>
        <v>3.4390578715410811</v>
      </c>
      <c r="G7" s="488">
        <v>37352</v>
      </c>
      <c r="H7" s="488">
        <v>26658</v>
      </c>
      <c r="I7" s="488">
        <v>42323</v>
      </c>
      <c r="J7" s="138">
        <f t="shared" si="1"/>
        <v>-28.630327693296209</v>
      </c>
      <c r="K7" s="138">
        <f t="shared" si="1"/>
        <v>58.762847925575812</v>
      </c>
      <c r="L7" s="473">
        <v>57396</v>
      </c>
      <c r="M7" s="473">
        <v>77684</v>
      </c>
      <c r="N7" s="473">
        <v>77539</v>
      </c>
      <c r="O7" s="138">
        <f t="shared" si="2"/>
        <v>35.34741096940553</v>
      </c>
      <c r="P7" s="138">
        <f t="shared" si="2"/>
        <v>-0.1866536223675439</v>
      </c>
      <c r="Q7" s="473">
        <v>10492</v>
      </c>
      <c r="R7" s="473">
        <v>9501</v>
      </c>
      <c r="S7" s="473">
        <v>14374</v>
      </c>
      <c r="T7" s="138">
        <f t="shared" si="3"/>
        <v>-9.4452916507815559</v>
      </c>
      <c r="U7" s="138">
        <f t="shared" si="3"/>
        <v>51.289337964424817</v>
      </c>
    </row>
    <row r="8" spans="1:21" ht="16.5">
      <c r="A8" s="478" t="s">
        <v>467</v>
      </c>
      <c r="B8" s="487">
        <v>6986</v>
      </c>
      <c r="C8" s="487">
        <v>14256</v>
      </c>
      <c r="D8" s="487">
        <v>6528</v>
      </c>
      <c r="E8" s="138">
        <f t="shared" si="0"/>
        <v>104.06527340395075</v>
      </c>
      <c r="F8" s="138">
        <f t="shared" si="0"/>
        <v>-54.208754208754208</v>
      </c>
      <c r="G8" s="488">
        <v>13362</v>
      </c>
      <c r="H8" s="488">
        <v>5998</v>
      </c>
      <c r="I8" s="488">
        <v>8509</v>
      </c>
      <c r="J8" s="138">
        <f t="shared" si="1"/>
        <v>-55.111510252956144</v>
      </c>
      <c r="K8" s="138">
        <f t="shared" si="1"/>
        <v>41.863954651550529</v>
      </c>
      <c r="L8" s="473">
        <v>5142</v>
      </c>
      <c r="M8" s="473">
        <v>7497</v>
      </c>
      <c r="N8" s="473">
        <v>6010</v>
      </c>
      <c r="O8" s="138">
        <f t="shared" si="2"/>
        <v>45.799299883313893</v>
      </c>
      <c r="P8" s="138">
        <f t="shared" si="2"/>
        <v>-19.834600506869421</v>
      </c>
      <c r="Q8" s="473">
        <v>1130</v>
      </c>
      <c r="R8" s="473">
        <v>1561</v>
      </c>
      <c r="S8" s="473">
        <v>1938</v>
      </c>
      <c r="T8" s="138">
        <f t="shared" si="3"/>
        <v>38.141592920353986</v>
      </c>
      <c r="U8" s="138">
        <f t="shared" si="3"/>
        <v>24.151185137732227</v>
      </c>
    </row>
    <row r="10" spans="1:21" ht="15.75">
      <c r="A10" s="652" t="s">
        <v>78</v>
      </c>
      <c r="B10" s="585" t="s">
        <v>107</v>
      </c>
      <c r="C10" s="585"/>
      <c r="D10" s="585"/>
      <c r="E10" s="585"/>
      <c r="F10" s="585"/>
      <c r="G10" s="585" t="s">
        <v>119</v>
      </c>
      <c r="H10" s="585"/>
      <c r="I10" s="585"/>
      <c r="J10" s="585"/>
      <c r="K10" s="585"/>
      <c r="L10" s="585" t="s">
        <v>120</v>
      </c>
      <c r="M10" s="585"/>
      <c r="N10" s="585"/>
      <c r="O10" s="585"/>
      <c r="P10" s="585"/>
      <c r="Q10" s="585" t="s">
        <v>34</v>
      </c>
      <c r="R10" s="585"/>
      <c r="S10" s="585"/>
      <c r="T10" s="585"/>
      <c r="U10" s="585"/>
    </row>
    <row r="11" spans="1:21">
      <c r="A11" s="652"/>
      <c r="B11" s="3" t="s">
        <v>4</v>
      </c>
      <c r="C11" s="3" t="s">
        <v>5</v>
      </c>
      <c r="D11" s="3" t="s">
        <v>6</v>
      </c>
      <c r="E11" s="547" t="s">
        <v>7</v>
      </c>
      <c r="F11" s="547" t="s">
        <v>8</v>
      </c>
      <c r="G11" s="3" t="s">
        <v>4</v>
      </c>
      <c r="H11" s="3" t="s">
        <v>5</v>
      </c>
      <c r="I11" s="3" t="s">
        <v>6</v>
      </c>
      <c r="J11" s="547" t="s">
        <v>7</v>
      </c>
      <c r="K11" s="547" t="s">
        <v>8</v>
      </c>
      <c r="L11" s="3" t="s">
        <v>4</v>
      </c>
      <c r="M11" s="3" t="s">
        <v>5</v>
      </c>
      <c r="N11" s="3" t="s">
        <v>6</v>
      </c>
      <c r="O11" s="547" t="s">
        <v>7</v>
      </c>
      <c r="P11" s="547" t="s">
        <v>8</v>
      </c>
      <c r="Q11" s="3" t="s">
        <v>4</v>
      </c>
      <c r="R11" s="3" t="s">
        <v>5</v>
      </c>
      <c r="S11" s="3" t="s">
        <v>6</v>
      </c>
      <c r="T11" s="547" t="s">
        <v>7</v>
      </c>
      <c r="U11" s="547" t="s">
        <v>8</v>
      </c>
    </row>
    <row r="12" spans="1:21" ht="30">
      <c r="A12" s="652"/>
      <c r="B12" s="380" t="s">
        <v>359</v>
      </c>
      <c r="C12" s="380" t="s">
        <v>360</v>
      </c>
      <c r="D12" s="380" t="s">
        <v>361</v>
      </c>
      <c r="E12" s="547"/>
      <c r="F12" s="547"/>
      <c r="G12" s="380" t="str">
        <f>$B$5</f>
        <v>cf=j= @)*)÷*!
-;fpg–k';_</v>
      </c>
      <c r="H12" s="380" t="str">
        <f>$C$5</f>
        <v>cf=j= @)*!÷*@
-;fpg–k';_</v>
      </c>
      <c r="I12" s="380" t="str">
        <f>$D$5</f>
        <v>cf=j= @)*@÷*#
-;fpg–k';_</v>
      </c>
      <c r="J12" s="547"/>
      <c r="K12" s="547"/>
      <c r="L12" s="380" t="str">
        <f>$B$5</f>
        <v>cf=j= @)*)÷*!
-;fpg–k';_</v>
      </c>
      <c r="M12" s="380" t="str">
        <f>$C$5</f>
        <v>cf=j= @)*!÷*@
-;fpg–k';_</v>
      </c>
      <c r="N12" s="380" t="str">
        <f>$D$5</f>
        <v>cf=j= @)*@÷*#
-;fpg–k';_</v>
      </c>
      <c r="O12" s="547"/>
      <c r="P12" s="547"/>
      <c r="Q12" s="380" t="str">
        <f>$B$5</f>
        <v>cf=j= @)*)÷*!
-;fpg–k';_</v>
      </c>
      <c r="R12" s="380" t="str">
        <f>$C$5</f>
        <v>cf=j= @)*!÷*@
-;fpg–k';_</v>
      </c>
      <c r="S12" s="380" t="str">
        <f>$D$5</f>
        <v>cf=j= @)*@÷*#
-;fpg–k';_</v>
      </c>
      <c r="T12" s="547"/>
      <c r="U12" s="547"/>
    </row>
    <row r="13" spans="1:21" ht="16.5">
      <c r="A13" s="478" t="s">
        <v>465</v>
      </c>
      <c r="B13" s="489">
        <v>24716</v>
      </c>
      <c r="C13" s="479">
        <v>43543</v>
      </c>
      <c r="D13" s="479">
        <v>44450</v>
      </c>
      <c r="E13" s="138">
        <f t="shared" ref="E13:F15" si="4">IFERROR(C13/B13*100-100,0)</f>
        <v>76.173329017640413</v>
      </c>
      <c r="F13" s="138">
        <f t="shared" si="4"/>
        <v>2.0829984153595262</v>
      </c>
      <c r="G13" s="479">
        <v>3000</v>
      </c>
      <c r="H13" s="479">
        <v>3896</v>
      </c>
      <c r="I13" s="479">
        <v>2965</v>
      </c>
      <c r="J13" s="138">
        <f t="shared" ref="J13:K15" si="5">IFERROR(H13/G13*100-100,0)</f>
        <v>29.866666666666674</v>
      </c>
      <c r="K13" s="138">
        <f t="shared" si="5"/>
        <v>-23.896303901437378</v>
      </c>
      <c r="L13" s="479">
        <v>4660</v>
      </c>
      <c r="M13" s="479">
        <v>11398</v>
      </c>
      <c r="N13" s="479">
        <v>12455</v>
      </c>
      <c r="O13" s="138">
        <f t="shared" ref="O13:P15" si="6">IFERROR(M13/L13*100-100,0)</f>
        <v>144.59227467811161</v>
      </c>
      <c r="P13" s="138">
        <f t="shared" si="6"/>
        <v>9.2735567643446188</v>
      </c>
      <c r="Q13" s="479">
        <f t="shared" ref="Q13:S15" si="7">B6+G6+L6+Q6+B13+G13+L13</f>
        <v>174576</v>
      </c>
      <c r="R13" s="479">
        <f t="shared" si="7"/>
        <v>215833</v>
      </c>
      <c r="S13" s="490">
        <f>D6+I6+N6+S6+D13+I13+N13</f>
        <v>231408</v>
      </c>
      <c r="T13" s="138">
        <f t="shared" ref="T13:U15" si="8">IFERROR(R13/Q13*100-100,0)</f>
        <v>23.632687196407304</v>
      </c>
      <c r="U13" s="138">
        <f t="shared" si="8"/>
        <v>7.2162273609689009</v>
      </c>
    </row>
    <row r="14" spans="1:21" ht="16.5">
      <c r="A14" s="481" t="s">
        <v>466</v>
      </c>
      <c r="B14" s="473">
        <v>22637</v>
      </c>
      <c r="C14" s="473">
        <v>36989</v>
      </c>
      <c r="D14" s="473">
        <v>38601</v>
      </c>
      <c r="E14" s="138">
        <f t="shared" si="4"/>
        <v>63.400627291602262</v>
      </c>
      <c r="F14" s="138">
        <f t="shared" si="4"/>
        <v>4.3580523939549636</v>
      </c>
      <c r="G14" s="473">
        <v>2423</v>
      </c>
      <c r="H14" s="473">
        <v>3143</v>
      </c>
      <c r="I14" s="473">
        <v>2452</v>
      </c>
      <c r="J14" s="138">
        <f t="shared" si="5"/>
        <v>29.715229054890642</v>
      </c>
      <c r="K14" s="138">
        <f t="shared" si="5"/>
        <v>-21.985364301622653</v>
      </c>
      <c r="L14" s="473">
        <v>3720</v>
      </c>
      <c r="M14" s="473">
        <v>9968</v>
      </c>
      <c r="N14" s="473">
        <v>9449</v>
      </c>
      <c r="O14" s="138">
        <f t="shared" si="6"/>
        <v>167.95698924731187</v>
      </c>
      <c r="P14" s="138">
        <f t="shared" si="6"/>
        <v>-5.2066613162118784</v>
      </c>
      <c r="Q14" s="491">
        <f t="shared" si="7"/>
        <v>144360</v>
      </c>
      <c r="R14" s="491">
        <f t="shared" si="7"/>
        <v>177784</v>
      </c>
      <c r="S14" s="491">
        <f t="shared" si="7"/>
        <v>199055</v>
      </c>
      <c r="T14" s="138">
        <f t="shared" si="8"/>
        <v>23.153228041008589</v>
      </c>
      <c r="U14" s="138">
        <f t="shared" si="8"/>
        <v>11.964518741844032</v>
      </c>
    </row>
    <row r="15" spans="1:21" ht="16.5">
      <c r="A15" s="478" t="s">
        <v>467</v>
      </c>
      <c r="B15" s="473">
        <v>2079</v>
      </c>
      <c r="C15" s="473">
        <v>6554</v>
      </c>
      <c r="D15" s="473">
        <v>5849</v>
      </c>
      <c r="E15" s="138">
        <f t="shared" si="4"/>
        <v>215.24771524771523</v>
      </c>
      <c r="F15" s="138">
        <f t="shared" si="4"/>
        <v>-10.756789746719562</v>
      </c>
      <c r="G15" s="473">
        <v>577</v>
      </c>
      <c r="H15" s="473">
        <v>753</v>
      </c>
      <c r="I15" s="473">
        <v>513</v>
      </c>
      <c r="J15" s="138">
        <f t="shared" si="5"/>
        <v>30.502599653379548</v>
      </c>
      <c r="K15" s="138">
        <f t="shared" si="5"/>
        <v>-31.872509960159363</v>
      </c>
      <c r="L15" s="473">
        <v>940</v>
      </c>
      <c r="M15" s="473">
        <v>1430</v>
      </c>
      <c r="N15" s="473">
        <v>3006</v>
      </c>
      <c r="O15" s="138">
        <f t="shared" si="6"/>
        <v>52.127659574468083</v>
      </c>
      <c r="P15" s="138">
        <f t="shared" si="6"/>
        <v>110.20979020979021</v>
      </c>
      <c r="Q15" s="491">
        <f t="shared" si="7"/>
        <v>30216</v>
      </c>
      <c r="R15" s="491">
        <f t="shared" si="7"/>
        <v>38049</v>
      </c>
      <c r="S15" s="491">
        <f t="shared" si="7"/>
        <v>32353</v>
      </c>
      <c r="T15" s="138">
        <f t="shared" si="8"/>
        <v>25.923351866560765</v>
      </c>
      <c r="U15" s="138">
        <f t="shared" si="8"/>
        <v>-14.970170043890775</v>
      </c>
    </row>
    <row r="16" spans="1:21">
      <c r="A16" s="653" t="s">
        <v>468</v>
      </c>
      <c r="B16" s="653"/>
      <c r="C16" s="653"/>
    </row>
    <row r="18" spans="11:19">
      <c r="S18" s="15"/>
    </row>
    <row r="20" spans="11:19" ht="15" customHeight="1"/>
    <row r="21" spans="11:19" ht="15.75" customHeight="1">
      <c r="K21" s="492"/>
      <c r="L21" s="492"/>
      <c r="M21" s="492"/>
    </row>
    <row r="22" spans="11:19">
      <c r="K22" s="492"/>
      <c r="L22" s="492"/>
      <c r="M22" s="492"/>
    </row>
  </sheetData>
  <mergeCells count="29">
    <mergeCell ref="A1:U1"/>
    <mergeCell ref="A2:U2"/>
    <mergeCell ref="A3:A5"/>
    <mergeCell ref="B3:F3"/>
    <mergeCell ref="G3:K3"/>
    <mergeCell ref="L3:P3"/>
    <mergeCell ref="Q3:U3"/>
    <mergeCell ref="E4:E5"/>
    <mergeCell ref="F4:F5"/>
    <mergeCell ref="J4:J5"/>
    <mergeCell ref="K4:K5"/>
    <mergeCell ref="O4:O5"/>
    <mergeCell ref="P4:P5"/>
    <mergeCell ref="T4:T5"/>
    <mergeCell ref="U4:U5"/>
    <mergeCell ref="T11:T12"/>
    <mergeCell ref="U11:U12"/>
    <mergeCell ref="A16:C16"/>
    <mergeCell ref="E11:E12"/>
    <mergeCell ref="F11:F12"/>
    <mergeCell ref="J11:J12"/>
    <mergeCell ref="K11:K12"/>
    <mergeCell ref="O11:O12"/>
    <mergeCell ref="P11:P12"/>
    <mergeCell ref="A10:A12"/>
    <mergeCell ref="B10:F10"/>
    <mergeCell ref="G10:K10"/>
    <mergeCell ref="L10:P10"/>
    <mergeCell ref="Q10:U10"/>
  </mergeCells>
  <hyperlinks>
    <hyperlink ref="B5" r:id="rId1" display="cf=j=@)^&amp;÷^*                        -;fpg–kf}if_ " xr:uid="{00000000-0004-0000-1D00-000000000000}"/>
    <hyperlink ref="L5" r:id="rId2" display="cf=j=@)^&amp;÷^*                        -;fpg–kf}if_ " xr:uid="{00000000-0004-0000-1D00-000001000000}"/>
    <hyperlink ref="Q5" r:id="rId3" display="cf=j=@)^&amp;÷^*                        -;fpg–kf}if_ " xr:uid="{00000000-0004-0000-1D00-000002000000}"/>
    <hyperlink ref="Q12" r:id="rId4" display="cf=j=@)^&amp;÷^*                        -;fpg–kf}if_ " xr:uid="{00000000-0004-0000-1D00-000003000000}"/>
    <hyperlink ref="L12" r:id="rId5" display="cf=j=@)^&amp;÷^*                        -;fpg–kf}if_ " xr:uid="{00000000-0004-0000-1D00-000004000000}"/>
    <hyperlink ref="G12" r:id="rId6" display="cf=j=@)^&amp;÷^*                        -;fpg–kf}if_ " xr:uid="{00000000-0004-0000-1D00-000005000000}"/>
    <hyperlink ref="G5" r:id="rId7" display="cf=j=@)^&amp;÷^*                        -;fpg–kf}if_ " xr:uid="{00000000-0004-0000-1D00-000006000000}"/>
    <hyperlink ref="H5" r:id="rId8" display="cf=j=@)^&amp;÷^*                        -;fpg–kf}if_ " xr:uid="{00000000-0004-0000-1D00-000007000000}"/>
    <hyperlink ref="I5" r:id="rId9" display="cf=j=@)^&amp;÷^*                        -;fpg–kf}if_ " xr:uid="{00000000-0004-0000-1D00-000008000000}"/>
    <hyperlink ref="B12" r:id="rId10" display="cf=j=@)^&amp;÷^*                        -;fpg–kf}if_ " xr:uid="{00000000-0004-0000-1D00-000009000000}"/>
  </hyperlinks>
  <pageMargins left="0.7" right="0.31" top="0.75" bottom="0.75" header="0.3" footer="0.3"/>
  <pageSetup paperSize="9" scale="74" fitToWidth="2" orientation="landscape" r:id="rId11"/>
  <colBreaks count="1" manualBreakCount="1">
    <brk id="11" max="1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0"/>
  </sheetPr>
  <dimension ref="A1:R22"/>
  <sheetViews>
    <sheetView view="pageBreakPreview" zoomScaleNormal="100" zoomScaleSheetLayoutView="100" workbookViewId="0">
      <selection activeCell="C21" sqref="C21"/>
    </sheetView>
  </sheetViews>
  <sheetFormatPr defaultRowHeight="15"/>
  <cols>
    <col min="1" max="1" width="27.42578125" bestFit="1" customWidth="1"/>
    <col min="2" max="2" width="14.28515625" bestFit="1" customWidth="1"/>
    <col min="3" max="3" width="13.7109375" bestFit="1" customWidth="1"/>
    <col min="4" max="4" width="15.140625" bestFit="1" customWidth="1"/>
    <col min="5" max="6" width="10.140625" bestFit="1" customWidth="1"/>
    <col min="9" max="9" width="10.140625" bestFit="1" customWidth="1"/>
    <col min="18" max="18" width="10.140625" bestFit="1" customWidth="1"/>
  </cols>
  <sheetData>
    <row r="1" spans="1:18" ht="19.5">
      <c r="A1" s="570" t="s">
        <v>471</v>
      </c>
      <c r="B1" s="570"/>
      <c r="C1" s="570"/>
      <c r="D1" s="570"/>
    </row>
    <row r="2" spans="1:18" ht="19.5">
      <c r="A2" s="570" t="s">
        <v>472</v>
      </c>
      <c r="B2" s="570"/>
      <c r="C2" s="570"/>
      <c r="D2" s="570"/>
    </row>
    <row r="3" spans="1:18" ht="60">
      <c r="A3" s="287" t="s">
        <v>78</v>
      </c>
      <c r="B3" s="493" t="s">
        <v>473</v>
      </c>
      <c r="C3" s="493" t="s">
        <v>474</v>
      </c>
      <c r="D3" s="493" t="s">
        <v>475</v>
      </c>
      <c r="E3" s="494" t="s">
        <v>476</v>
      </c>
      <c r="F3" s="494" t="s">
        <v>477</v>
      </c>
    </row>
    <row r="4" spans="1:18" ht="16.5">
      <c r="A4" s="495" t="s">
        <v>478</v>
      </c>
      <c r="B4" s="496">
        <f t="shared" ref="B4:C4" si="0">SUM(B5:B7)</f>
        <v>34968252</v>
      </c>
      <c r="C4" s="496">
        <f t="shared" si="0"/>
        <v>29954711</v>
      </c>
      <c r="D4" s="496">
        <f t="shared" ref="D4" si="1">SUM(D5:D7)</f>
        <v>29888258</v>
      </c>
      <c r="E4" s="496">
        <f>IFERROR(C4/B4*100-100,0)</f>
        <v>-14.337408115224065</v>
      </c>
      <c r="F4" s="496">
        <f>IFERROR(D4/C4*100-100,0)</f>
        <v>-0.22184490446261407</v>
      </c>
    </row>
    <row r="5" spans="1:18" ht="16.5">
      <c r="A5" s="497" t="s">
        <v>479</v>
      </c>
      <c r="B5" s="498">
        <v>603810</v>
      </c>
      <c r="C5" s="498">
        <v>407925</v>
      </c>
      <c r="D5" s="498">
        <v>414399</v>
      </c>
      <c r="E5" s="499">
        <f>IFERROR(B5/#REF!*100-100,0)</f>
        <v>0</v>
      </c>
      <c r="F5" s="499">
        <f>IFERROR(C5/B5*100-100,0)</f>
        <v>-32.441496497242511</v>
      </c>
    </row>
    <row r="6" spans="1:18" ht="16.5">
      <c r="A6" s="497" t="s">
        <v>480</v>
      </c>
      <c r="B6" s="498">
        <v>34361456</v>
      </c>
      <c r="C6" s="498">
        <v>29545730</v>
      </c>
      <c r="D6" s="498">
        <v>29472718</v>
      </c>
      <c r="E6" s="499">
        <f>IFERROR(B6/#REF!*100-100,0)</f>
        <v>0</v>
      </c>
      <c r="F6" s="499">
        <f>IFERROR(C6/B6*100-100,0)</f>
        <v>-14.014906702440072</v>
      </c>
    </row>
    <row r="7" spans="1:18" ht="16.5">
      <c r="A7" s="497" t="s">
        <v>350</v>
      </c>
      <c r="B7" s="500">
        <v>2986</v>
      </c>
      <c r="C7" s="498">
        <v>1056</v>
      </c>
      <c r="D7" s="498">
        <v>1141</v>
      </c>
      <c r="E7" s="499">
        <f>IFERROR(B7/#REF!*100-100,0)</f>
        <v>0</v>
      </c>
      <c r="F7" s="499">
        <f>IFERROR(C7/B7*100-100,0)</f>
        <v>-64.634963161419961</v>
      </c>
      <c r="K7" s="501"/>
    </row>
    <row r="8" spans="1:18" ht="16.5">
      <c r="A8" s="502" t="s">
        <v>481</v>
      </c>
      <c r="B8" s="496">
        <f t="shared" ref="B8:C8" si="2">SUM(B9:B11)</f>
        <v>41339495</v>
      </c>
      <c r="C8" s="496">
        <f t="shared" si="2"/>
        <v>28983636</v>
      </c>
      <c r="D8" s="496">
        <f t="shared" ref="D8" si="3">SUM(D9:D11)</f>
        <v>30554723</v>
      </c>
      <c r="E8" s="496">
        <f t="shared" ref="E8:F8" si="4">IFERROR(C8/B8*100-100,0)</f>
        <v>-29.888751664721596</v>
      </c>
      <c r="F8" s="496">
        <f t="shared" si="4"/>
        <v>5.4206000931008163</v>
      </c>
      <c r="N8" s="501"/>
      <c r="P8" s="501"/>
      <c r="R8" s="501"/>
    </row>
    <row r="9" spans="1:18" ht="16.5">
      <c r="A9" s="503" t="s">
        <v>482</v>
      </c>
      <c r="B9" s="498">
        <v>13806836</v>
      </c>
      <c r="C9" s="498">
        <v>2952648</v>
      </c>
      <c r="D9" s="498">
        <v>3367078</v>
      </c>
      <c r="E9" s="499">
        <f>IFERROR(B9/#REF!*100-100,0)</f>
        <v>0</v>
      </c>
      <c r="F9" s="499">
        <f>IFERROR(C9/B9*100-100,0)</f>
        <v>-78.614593524541036</v>
      </c>
      <c r="N9" s="501"/>
      <c r="P9" s="501"/>
      <c r="R9" s="501"/>
    </row>
    <row r="10" spans="1:18" ht="16.5">
      <c r="A10" s="503" t="s">
        <v>483</v>
      </c>
      <c r="B10" s="500">
        <v>45802</v>
      </c>
      <c r="C10" s="498">
        <v>31913</v>
      </c>
      <c r="D10" s="498">
        <v>35854</v>
      </c>
      <c r="E10" s="499">
        <f>IFERROR(B10/#REF!*100-100,0)</f>
        <v>0</v>
      </c>
      <c r="F10" s="499">
        <f>IFERROR(C10/B10*100-100,0)</f>
        <v>-30.324003318632379</v>
      </c>
      <c r="R10" s="501"/>
    </row>
    <row r="11" spans="1:18" ht="16.5">
      <c r="A11" s="503" t="s">
        <v>484</v>
      </c>
      <c r="B11" s="498">
        <v>27486857</v>
      </c>
      <c r="C11" s="498">
        <v>25999075</v>
      </c>
      <c r="D11" s="498">
        <v>27151791</v>
      </c>
      <c r="E11" s="499">
        <f>IFERROR(B11/#REF!*100-100,0)</f>
        <v>0</v>
      </c>
      <c r="F11" s="499">
        <f>IFERROR(C11/B11*100-100,0)</f>
        <v>-5.4127032421349668</v>
      </c>
      <c r="N11" s="501"/>
      <c r="O11" s="501"/>
      <c r="P11" s="501"/>
      <c r="Q11" s="501"/>
      <c r="R11" s="501"/>
    </row>
    <row r="12" spans="1:18" ht="15.75">
      <c r="A12" s="504" t="s">
        <v>485</v>
      </c>
      <c r="B12" s="505"/>
      <c r="C12" s="505"/>
      <c r="D12" s="505"/>
    </row>
    <row r="13" spans="1:18">
      <c r="D13" s="501"/>
    </row>
    <row r="14" spans="1:18">
      <c r="C14" s="501"/>
      <c r="E14" s="501"/>
      <c r="F14" s="501"/>
      <c r="G14" s="501"/>
      <c r="H14" s="501"/>
      <c r="I14" s="501"/>
    </row>
    <row r="15" spans="1:18">
      <c r="C15" s="506"/>
      <c r="D15" s="506"/>
      <c r="E15" s="501"/>
      <c r="F15" s="501"/>
      <c r="G15" s="501"/>
      <c r="H15" s="501"/>
      <c r="I15" s="501"/>
    </row>
    <row r="16" spans="1:18">
      <c r="C16" s="501"/>
      <c r="D16" s="501"/>
      <c r="E16" s="501"/>
      <c r="F16" s="501"/>
      <c r="I16" s="501"/>
    </row>
    <row r="17" spans="3:9">
      <c r="C17" s="501"/>
      <c r="D17" s="501"/>
      <c r="E17" s="501"/>
      <c r="F17" s="501"/>
      <c r="G17" s="501"/>
      <c r="H17" s="501"/>
      <c r="I17" s="501"/>
    </row>
    <row r="22" spans="3:9">
      <c r="F22" s="507"/>
      <c r="G22" s="507"/>
      <c r="H22" s="507"/>
      <c r="I22" s="4"/>
    </row>
  </sheetData>
  <mergeCells count="2">
    <mergeCell ref="A1:D1"/>
    <mergeCell ref="A2:D2"/>
  </mergeCells>
  <pageMargins left="0.7" right="0.21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0"/>
    <pageSetUpPr fitToPage="1"/>
  </sheetPr>
  <dimension ref="A1:L18"/>
  <sheetViews>
    <sheetView view="pageBreakPreview" zoomScaleNormal="100" zoomScaleSheetLayoutView="100" workbookViewId="0">
      <selection activeCell="K11" sqref="K11"/>
    </sheetView>
  </sheetViews>
  <sheetFormatPr defaultColWidth="9.140625" defaultRowHeight="28.5"/>
  <cols>
    <col min="1" max="1" width="12.7109375" style="514" bestFit="1" customWidth="1"/>
    <col min="2" max="2" width="10.7109375" style="104" bestFit="1" customWidth="1"/>
    <col min="3" max="3" width="19" style="510" customWidth="1"/>
    <col min="4" max="4" width="19.28515625" style="510" customWidth="1"/>
    <col min="5" max="5" width="20.28515625" style="510" customWidth="1"/>
    <col min="6" max="6" width="9.140625" style="510"/>
    <col min="7" max="7" width="12.140625" style="510" customWidth="1"/>
    <col min="8" max="8" width="13.7109375" style="510" customWidth="1"/>
    <col min="9" max="11" width="9.140625" style="510"/>
    <col min="12" max="12" width="23.42578125" style="510" bestFit="1" customWidth="1"/>
    <col min="13" max="13" width="9.140625" style="510"/>
    <col min="14" max="14" width="15.140625" style="510" bestFit="1" customWidth="1"/>
    <col min="15" max="15" width="9.140625" style="510"/>
    <col min="16" max="16" width="10.28515625" style="510" bestFit="1" customWidth="1"/>
    <col min="17" max="16384" width="9.140625" style="510"/>
  </cols>
  <sheetData>
    <row r="1" spans="1:5" ht="19.5">
      <c r="A1" s="655" t="s">
        <v>502</v>
      </c>
      <c r="B1" s="656"/>
      <c r="C1" s="656"/>
      <c r="D1" s="656"/>
      <c r="E1" s="657"/>
    </row>
    <row r="2" spans="1:5" ht="19.5">
      <c r="A2" s="658" t="s">
        <v>487</v>
      </c>
      <c r="B2" s="659"/>
      <c r="C2" s="659"/>
      <c r="D2" s="659"/>
      <c r="E2" s="660"/>
    </row>
    <row r="3" spans="1:5" s="514" customFormat="1" ht="36">
      <c r="A3" s="511" t="s">
        <v>488</v>
      </c>
      <c r="B3" s="512" t="s">
        <v>489</v>
      </c>
      <c r="C3" s="513" t="s">
        <v>359</v>
      </c>
      <c r="D3" s="513" t="s">
        <v>360</v>
      </c>
      <c r="E3" s="513" t="s">
        <v>361</v>
      </c>
    </row>
    <row r="4" spans="1:5" ht="19.5">
      <c r="A4" s="661" t="s">
        <v>490</v>
      </c>
      <c r="B4" s="515" t="s">
        <v>491</v>
      </c>
      <c r="C4" s="516">
        <v>437339.9</v>
      </c>
      <c r="D4" s="516">
        <v>452005.5</v>
      </c>
      <c r="E4" s="516">
        <v>487143.8</v>
      </c>
    </row>
    <row r="5" spans="1:5" ht="19.5">
      <c r="A5" s="662"/>
      <c r="B5" s="515" t="s">
        <v>492</v>
      </c>
      <c r="C5" s="516">
        <v>49913.1</v>
      </c>
      <c r="D5" s="516">
        <v>56938.400000000001</v>
      </c>
      <c r="E5" s="516">
        <v>49427.1</v>
      </c>
    </row>
    <row r="6" spans="1:5" ht="19.5">
      <c r="A6" s="662"/>
      <c r="B6" s="515" t="s">
        <v>493</v>
      </c>
      <c r="C6" s="516">
        <v>80135.3</v>
      </c>
      <c r="D6" s="516">
        <v>158663.9</v>
      </c>
      <c r="E6" s="516">
        <v>153646.9</v>
      </c>
    </row>
    <row r="7" spans="1:5" ht="19.5">
      <c r="A7" s="656"/>
      <c r="B7" s="515" t="s">
        <v>350</v>
      </c>
      <c r="C7" s="517"/>
      <c r="E7" s="516"/>
    </row>
    <row r="8" spans="1:5" ht="36" customHeight="1">
      <c r="A8" s="661" t="s">
        <v>494</v>
      </c>
      <c r="B8" s="515" t="s">
        <v>495</v>
      </c>
      <c r="C8" s="517">
        <v>443552</v>
      </c>
      <c r="D8" s="517">
        <v>489399.2</v>
      </c>
      <c r="E8" s="516">
        <v>516115</v>
      </c>
    </row>
    <row r="9" spans="1:5" ht="19.5">
      <c r="A9" s="662"/>
      <c r="B9" s="515" t="s">
        <v>496</v>
      </c>
      <c r="C9" s="517">
        <v>52947.8</v>
      </c>
      <c r="D9" s="517">
        <v>70208.2</v>
      </c>
      <c r="E9" s="517">
        <v>61284.7</v>
      </c>
    </row>
    <row r="10" spans="1:5" ht="19.5">
      <c r="A10" s="656"/>
      <c r="B10" s="515" t="s">
        <v>350</v>
      </c>
      <c r="C10" s="517">
        <v>18897.8</v>
      </c>
      <c r="D10" s="517">
        <v>7789.9</v>
      </c>
      <c r="E10" s="517">
        <v>4007.3</v>
      </c>
    </row>
    <row r="11" spans="1:5" ht="19.5">
      <c r="A11" s="663" t="s">
        <v>497</v>
      </c>
      <c r="B11" s="521" t="s">
        <v>498</v>
      </c>
      <c r="C11" s="522">
        <v>128310</v>
      </c>
      <c r="D11" s="522">
        <v>181054.2</v>
      </c>
      <c r="E11" s="522">
        <v>177666.97</v>
      </c>
    </row>
    <row r="12" spans="1:5" ht="19.5">
      <c r="A12" s="664"/>
      <c r="B12" s="521" t="s">
        <v>499</v>
      </c>
      <c r="C12" s="522">
        <v>34270</v>
      </c>
      <c r="D12" s="522">
        <v>59030</v>
      </c>
      <c r="E12" s="522">
        <v>36892.199999999997</v>
      </c>
    </row>
    <row r="13" spans="1:5" ht="19.5">
      <c r="A13" s="523" t="s">
        <v>501</v>
      </c>
      <c r="B13" s="523"/>
      <c r="C13" s="524"/>
      <c r="D13" s="524"/>
      <c r="E13" s="524"/>
    </row>
    <row r="14" spans="1:5" ht="19.5">
      <c r="A14" s="654" t="s">
        <v>500</v>
      </c>
      <c r="B14" s="654"/>
      <c r="C14" s="654"/>
      <c r="D14" s="654"/>
      <c r="E14" s="654"/>
    </row>
    <row r="17" spans="1:12" ht="21.75">
      <c r="A17" s="518"/>
      <c r="L17" s="519"/>
    </row>
    <row r="18" spans="1:12">
      <c r="L18" s="519"/>
    </row>
  </sheetData>
  <mergeCells count="6">
    <mergeCell ref="A14:E14"/>
    <mergeCell ref="A1:E1"/>
    <mergeCell ref="A2:E2"/>
    <mergeCell ref="A4:A7"/>
    <mergeCell ref="A8:A10"/>
    <mergeCell ref="A11:A12"/>
  </mergeCells>
  <pageMargins left="1.2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0"/>
    <pageSetUpPr fitToPage="1"/>
  </sheetPr>
  <dimension ref="A1:M54"/>
  <sheetViews>
    <sheetView view="pageBreakPreview" zoomScale="106" zoomScaleNormal="100" zoomScaleSheetLayoutView="106" workbookViewId="0">
      <pane xSplit="1" ySplit="6" topLeftCell="B7" activePane="bottomRight" state="frozen"/>
      <selection activeCell="L19" sqref="L19"/>
      <selection pane="topRight" activeCell="L19" sqref="L19"/>
      <selection pane="bottomLeft" activeCell="L19" sqref="L19"/>
      <selection pane="bottomRight" activeCell="J11" sqref="J11"/>
    </sheetView>
  </sheetViews>
  <sheetFormatPr defaultRowHeight="15"/>
  <cols>
    <col min="1" max="1" width="22.42578125" bestFit="1" customWidth="1"/>
    <col min="2" max="2" width="13.85546875" customWidth="1"/>
    <col min="3" max="3" width="14.5703125" customWidth="1"/>
    <col min="4" max="4" width="13.7109375" customWidth="1"/>
    <col min="5" max="5" width="13.5703125" customWidth="1"/>
    <col min="6" max="6" width="14.85546875" customWidth="1"/>
    <col min="9" max="9" width="11.28515625" bestFit="1" customWidth="1"/>
    <col min="10" max="11" width="10.5703125" bestFit="1" customWidth="1"/>
    <col min="12" max="12" width="12.28515625" customWidth="1"/>
  </cols>
  <sheetData>
    <row r="1" spans="1:13" ht="18">
      <c r="A1" s="544" t="s">
        <v>111</v>
      </c>
      <c r="B1" s="544"/>
      <c r="C1" s="544"/>
      <c r="D1" s="544"/>
      <c r="E1" s="544"/>
      <c r="F1" s="544"/>
    </row>
    <row r="2" spans="1:13" ht="18">
      <c r="A2" s="544" t="s">
        <v>35</v>
      </c>
      <c r="B2" s="544"/>
      <c r="C2" s="544"/>
      <c r="D2" s="544"/>
      <c r="E2" s="544"/>
      <c r="F2" s="544"/>
    </row>
    <row r="3" spans="1:13" ht="18">
      <c r="A3" s="45"/>
      <c r="B3" s="45"/>
      <c r="C3" s="45"/>
      <c r="D3" s="45"/>
      <c r="E3" s="45"/>
      <c r="F3" s="7" t="s">
        <v>36</v>
      </c>
    </row>
    <row r="4" spans="1:13" ht="15.75">
      <c r="A4" s="545" t="s">
        <v>2</v>
      </c>
      <c r="B4" s="546" t="s">
        <v>3</v>
      </c>
      <c r="C4" s="546"/>
      <c r="D4" s="546"/>
      <c r="E4" s="546"/>
      <c r="F4" s="546"/>
    </row>
    <row r="5" spans="1:13">
      <c r="A5" s="545"/>
      <c r="B5" s="3" t="s">
        <v>4</v>
      </c>
      <c r="C5" s="3" t="s">
        <v>5</v>
      </c>
      <c r="D5" s="3" t="s">
        <v>6</v>
      </c>
      <c r="E5" s="547" t="s">
        <v>7</v>
      </c>
      <c r="F5" s="547" t="s">
        <v>8</v>
      </c>
    </row>
    <row r="6" spans="1:13" ht="42.75" customHeight="1">
      <c r="A6" s="545"/>
      <c r="B6" s="165" t="s">
        <v>232</v>
      </c>
      <c r="C6" s="165" t="s">
        <v>233</v>
      </c>
      <c r="D6" s="165" t="s">
        <v>234</v>
      </c>
      <c r="E6" s="547"/>
      <c r="F6" s="547"/>
    </row>
    <row r="7" spans="1:13" ht="16.5">
      <c r="A7" s="19" t="s">
        <v>9</v>
      </c>
      <c r="B7" s="22">
        <f>'Table 2b'!Q44</f>
        <v>15378305.871662002</v>
      </c>
      <c r="C7" s="22">
        <f>'Table 2b'!R44</f>
        <v>15650414.278188717</v>
      </c>
      <c r="D7" s="22">
        <f>'Table 2b'!S44</f>
        <v>14592567.248</v>
      </c>
      <c r="E7" s="142">
        <f>'Table 2b'!T44</f>
        <v>1.7694303182520059</v>
      </c>
      <c r="F7" s="142">
        <f>'Table 2b'!U44</f>
        <v>-6.759227017159489</v>
      </c>
    </row>
    <row r="8" spans="1:13" ht="16.5">
      <c r="A8" s="143" t="s">
        <v>10</v>
      </c>
      <c r="B8" s="144">
        <f>'Table 2b'!Q45</f>
        <v>5532872.0836800002</v>
      </c>
      <c r="C8" s="144">
        <f>'Table 2b'!R45</f>
        <v>5756504.5700000003</v>
      </c>
      <c r="D8" s="144">
        <f>'Table 2b'!S45</f>
        <v>5465961.1729999995</v>
      </c>
      <c r="E8" s="138">
        <f>'Table 2b'!T45</f>
        <v>4.0418878827803724</v>
      </c>
      <c r="F8" s="138">
        <f>'Table 2b'!U45</f>
        <v>-5.0472190800328178</v>
      </c>
      <c r="G8" s="43"/>
    </row>
    <row r="9" spans="1:13" ht="16.5">
      <c r="A9" s="143" t="s">
        <v>11</v>
      </c>
      <c r="B9" s="144">
        <f>'Table 2b'!Q46</f>
        <v>2809234.4647059878</v>
      </c>
      <c r="C9" s="144">
        <f>'Table 2b'!R46</f>
        <v>3053550.2003287324</v>
      </c>
      <c r="D9" s="144">
        <f>'Table 2b'!S46</f>
        <v>2980568</v>
      </c>
      <c r="E9" s="138">
        <f>'Table 2b'!T46</f>
        <v>8.6968794770327094</v>
      </c>
      <c r="F9" s="138">
        <f>'Table 2b'!U46</f>
        <v>-2.3900769773123614</v>
      </c>
      <c r="G9" s="43"/>
    </row>
    <row r="10" spans="1:13" ht="16.5">
      <c r="A10" s="145" t="s">
        <v>12</v>
      </c>
      <c r="B10" s="144">
        <f>'Table 2b'!Q47</f>
        <v>1491194.8662830926</v>
      </c>
      <c r="C10" s="144">
        <f>'Table 2b'!R47</f>
        <v>1711420.7233333332</v>
      </c>
      <c r="D10" s="144">
        <f>'Table 2b'!S47</f>
        <v>1568104</v>
      </c>
      <c r="E10" s="138">
        <f>'Table 2b'!T47</f>
        <v>14.768415720151239</v>
      </c>
      <c r="F10" s="138">
        <f>'Table 2b'!U47</f>
        <v>-8.3741374274231788</v>
      </c>
      <c r="G10" s="43"/>
    </row>
    <row r="11" spans="1:13" ht="16.5">
      <c r="A11" s="143" t="s">
        <v>13</v>
      </c>
      <c r="B11" s="144">
        <f>'Table 2b'!Q48</f>
        <v>354814.89656301128</v>
      </c>
      <c r="C11" s="144">
        <f>'Table 2b'!R48</f>
        <v>283167.27722385438</v>
      </c>
      <c r="D11" s="144">
        <f>'Table 2b'!S48</f>
        <v>265984</v>
      </c>
      <c r="E11" s="138">
        <f>'Table 2b'!T48</f>
        <v>-20.192956956764377</v>
      </c>
      <c r="F11" s="138">
        <f>'Table 2b'!U48</f>
        <v>-6.0682425569499543</v>
      </c>
      <c r="G11" s="43"/>
    </row>
    <row r="12" spans="1:13" ht="16.5">
      <c r="A12" s="143" t="s">
        <v>14</v>
      </c>
      <c r="B12" s="144">
        <f>'Table 2b'!Q49</f>
        <v>19295.853866413076</v>
      </c>
      <c r="C12" s="144">
        <f>'Table 2b'!R49</f>
        <v>17324.954999999998</v>
      </c>
      <c r="D12" s="144">
        <f>'Table 2b'!S49</f>
        <v>19804</v>
      </c>
      <c r="E12" s="138">
        <f>'Table 2b'!T49</f>
        <v>-10.214105476014623</v>
      </c>
      <c r="F12" s="138">
        <f>'Table 2b'!U49</f>
        <v>14.309099215553516</v>
      </c>
      <c r="G12" s="43"/>
    </row>
    <row r="13" spans="1:13" ht="16.5">
      <c r="A13" s="143" t="s">
        <v>15</v>
      </c>
      <c r="B13" s="144">
        <f>'Table 2b'!Q50</f>
        <v>14123.196563498193</v>
      </c>
      <c r="C13" s="144">
        <f>'Table 2b'!R50</f>
        <v>11781.025002797767</v>
      </c>
      <c r="D13" s="144">
        <f>'Table 2b'!S50</f>
        <v>12223</v>
      </c>
      <c r="E13" s="138">
        <f>'Table 2b'!T50</f>
        <v>-16.583862939030652</v>
      </c>
      <c r="F13" s="138">
        <f>'Table 2b'!U50</f>
        <v>3.7515835599811709</v>
      </c>
      <c r="G13" s="43"/>
    </row>
    <row r="14" spans="1:13" ht="16.5">
      <c r="A14" s="143" t="s">
        <v>16</v>
      </c>
      <c r="B14" s="144">
        <f>'Table 2b'!Q51</f>
        <v>2807885.5</v>
      </c>
      <c r="C14" s="144">
        <f>'Table 2b'!R51</f>
        <v>2756807.0300000003</v>
      </c>
      <c r="D14" s="144">
        <f>'Table 2b'!S51</f>
        <v>2399266</v>
      </c>
      <c r="E14" s="138">
        <f>'Table 2b'!T51</f>
        <v>-1.8191080084996258</v>
      </c>
      <c r="F14" s="138">
        <f>'Table 2b'!U51</f>
        <v>-12.969389083428169</v>
      </c>
      <c r="G14" s="43"/>
    </row>
    <row r="15" spans="1:13" ht="16.5">
      <c r="A15" s="143" t="s">
        <v>17</v>
      </c>
      <c r="B15" s="144">
        <f>'Table 2b'!Q52</f>
        <v>1905905.94</v>
      </c>
      <c r="C15" s="144">
        <f>'Table 2b'!R52</f>
        <v>1648147.7000000002</v>
      </c>
      <c r="D15" s="144">
        <f>'Table 2b'!S52</f>
        <v>1531673.2000000002</v>
      </c>
      <c r="E15" s="138">
        <f>'Table 2b'!T52</f>
        <v>-13.524184724457072</v>
      </c>
      <c r="F15" s="138">
        <f>'Table 2b'!U52</f>
        <v>-7.0669940564186078</v>
      </c>
      <c r="G15" s="43"/>
      <c r="M15" s="43"/>
    </row>
    <row r="16" spans="1:13" ht="16.5">
      <c r="A16" s="143" t="s">
        <v>18</v>
      </c>
      <c r="B16" s="144">
        <f>'Table 2b'!Q53</f>
        <v>10248.5</v>
      </c>
      <c r="C16" s="144">
        <f>'Table 2b'!R53</f>
        <v>10396.299999999999</v>
      </c>
      <c r="D16" s="144">
        <f>'Table 2b'!S53</f>
        <v>7996.6</v>
      </c>
      <c r="E16" s="138">
        <f>'Table 2b'!T53</f>
        <v>1.442162267648925</v>
      </c>
      <c r="F16" s="138">
        <f>'Table 2b'!U53</f>
        <v>-23.08225041601338</v>
      </c>
      <c r="G16" s="43"/>
    </row>
    <row r="17" spans="1:7" ht="16.5">
      <c r="A17" s="143" t="s">
        <v>19</v>
      </c>
      <c r="B17" s="144">
        <f>'Table 2b'!Q54</f>
        <v>776</v>
      </c>
      <c r="C17" s="144">
        <f>'Table 2b'!R54</f>
        <v>703.5</v>
      </c>
      <c r="D17" s="144">
        <f>'Table 2b'!S54</f>
        <v>783</v>
      </c>
      <c r="E17" s="138">
        <f>'Table 2b'!T54</f>
        <v>-9.3427835051546424</v>
      </c>
      <c r="F17" s="138">
        <f>'Table 2b'!U54</f>
        <v>11.300639658848624</v>
      </c>
      <c r="G17" s="43"/>
    </row>
    <row r="18" spans="1:7" ht="16.5">
      <c r="A18" s="143" t="s">
        <v>20</v>
      </c>
      <c r="B18" s="144">
        <f>'Table 2b'!Q55</f>
        <v>32660.739999999998</v>
      </c>
      <c r="C18" s="144">
        <f>'Table 2b'!R55</f>
        <v>33838.15</v>
      </c>
      <c r="D18" s="144">
        <f>'Table 2b'!S55</f>
        <v>34532</v>
      </c>
      <c r="E18" s="138">
        <f>'Table 2b'!T55</f>
        <v>3.6049703711551047</v>
      </c>
      <c r="F18" s="138">
        <f>'Table 2b'!U55</f>
        <v>2.0504962593995231</v>
      </c>
      <c r="G18" s="43"/>
    </row>
    <row r="19" spans="1:7" ht="16.5">
      <c r="A19" s="143" t="s">
        <v>22</v>
      </c>
      <c r="B19" s="144">
        <f>'Table 2b'!Q56</f>
        <v>190258.95</v>
      </c>
      <c r="C19" s="144">
        <f>'Table 2b'!R56</f>
        <v>180983.34730000002</v>
      </c>
      <c r="D19" s="144">
        <f>'Table 2b'!S56</f>
        <v>162768.39499999999</v>
      </c>
      <c r="E19" s="138">
        <f>'Table 2b'!T56</f>
        <v>-4.875251703007919</v>
      </c>
      <c r="F19" s="138">
        <f>'Table 2b'!U56</f>
        <v>-10.064435525002608</v>
      </c>
      <c r="G19" s="43"/>
    </row>
    <row r="20" spans="1:7" ht="16.5">
      <c r="A20" s="143" t="s">
        <v>207</v>
      </c>
      <c r="B20" s="144">
        <f>'Table 2b'!Q57</f>
        <v>209034.87999999998</v>
      </c>
      <c r="C20" s="144">
        <f>'Table 2b'!R57</f>
        <v>185789.5</v>
      </c>
      <c r="D20" s="144">
        <f>'Table 2b'!S57</f>
        <v>142903.87999999998</v>
      </c>
      <c r="E20" s="138">
        <f>'Table 2b'!T57</f>
        <v>-11.120335515297725</v>
      </c>
      <c r="F20" s="138">
        <f>'Table 2b'!U57</f>
        <v>-23.082908345197126</v>
      </c>
      <c r="G20" s="43"/>
    </row>
    <row r="21" spans="1:7" ht="16.5">
      <c r="A21" s="19" t="s">
        <v>176</v>
      </c>
      <c r="B21" s="22">
        <f>'Table 2b'!Q58</f>
        <v>3538733.18</v>
      </c>
      <c r="C21" s="22">
        <f>'Table 2b'!R58</f>
        <v>3668319.06</v>
      </c>
      <c r="D21" s="22">
        <f>'Table 2b'!S58</f>
        <v>3705686.51</v>
      </c>
      <c r="E21" s="142">
        <f>'Table 2b'!T58</f>
        <v>3.6619285322890676</v>
      </c>
      <c r="F21" s="142">
        <f>'Table 2b'!U58</f>
        <v>1.0186532138782809</v>
      </c>
    </row>
    <row r="22" spans="1:7" ht="16.5">
      <c r="A22" s="143" t="s">
        <v>24</v>
      </c>
      <c r="B22" s="144">
        <f>'Table 2b'!Q59</f>
        <v>3479971.18</v>
      </c>
      <c r="C22" s="144">
        <f>'Table 2b'!R59</f>
        <v>3621040.06</v>
      </c>
      <c r="D22" s="144">
        <f>'Table 2b'!S59</f>
        <v>3641950.51</v>
      </c>
      <c r="E22" s="138">
        <f>'Table 2b'!T59</f>
        <v>4.0537370197416323</v>
      </c>
      <c r="F22" s="138">
        <f>'Table 2b'!U59</f>
        <v>0.57747082753898837</v>
      </c>
    </row>
    <row r="23" spans="1:7" ht="16.5">
      <c r="A23" s="143" t="s">
        <v>25</v>
      </c>
      <c r="B23" s="144">
        <f>'Table 2b'!Q60</f>
        <v>58762</v>
      </c>
      <c r="C23" s="144">
        <f>'Table 2b'!R60</f>
        <v>47279</v>
      </c>
      <c r="D23" s="144">
        <f>'Table 2b'!S60</f>
        <v>63736</v>
      </c>
      <c r="E23" s="138">
        <f>'Table 2b'!T60</f>
        <v>-19.541540451312073</v>
      </c>
      <c r="F23" s="138">
        <f>'Table 2b'!U60</f>
        <v>34.808265826265341</v>
      </c>
    </row>
    <row r="24" spans="1:7" ht="16.5">
      <c r="A24" s="19" t="s">
        <v>163</v>
      </c>
      <c r="B24" s="22">
        <f>'Table 2b'!Q61</f>
        <v>973276.18</v>
      </c>
      <c r="C24" s="22">
        <f>'Table 2b'!R61</f>
        <v>1009884.1300000001</v>
      </c>
      <c r="D24" s="22">
        <f>'Table 2b'!S61</f>
        <v>1075636.5900000001</v>
      </c>
      <c r="E24" s="142">
        <f>'Table 2b'!T61</f>
        <v>3.7613116145511754</v>
      </c>
      <c r="F24" s="142">
        <f>'Table 2b'!U61</f>
        <v>6.5108915019785485</v>
      </c>
    </row>
    <row r="25" spans="1:7" ht="16.5">
      <c r="A25" s="143" t="s">
        <v>26</v>
      </c>
      <c r="B25" s="144">
        <f>'Table 2b'!Q62</f>
        <v>208152.14</v>
      </c>
      <c r="C25" s="144">
        <f>'Table 2b'!R62</f>
        <v>204400.43</v>
      </c>
      <c r="D25" s="144">
        <f>'Table 2b'!S62</f>
        <v>211805.68</v>
      </c>
      <c r="E25" s="138">
        <f>'Table 2b'!T62</f>
        <v>-1.8023883876476248</v>
      </c>
      <c r="F25" s="138">
        <f>'Table 2b'!U62</f>
        <v>3.6229131220516564</v>
      </c>
    </row>
    <row r="26" spans="1:7" ht="16.5">
      <c r="A26" s="143" t="s">
        <v>27</v>
      </c>
      <c r="B26" s="144">
        <f>'Table 2b'!Q63</f>
        <v>228282.21</v>
      </c>
      <c r="C26" s="144">
        <f>'Table 2b'!R63</f>
        <v>257275.1</v>
      </c>
      <c r="D26" s="144">
        <f>'Table 2b'!S63</f>
        <v>300760.16000000003</v>
      </c>
      <c r="E26" s="138">
        <f>'Table 2b'!T63</f>
        <v>12.70045966350159</v>
      </c>
      <c r="F26" s="138">
        <f>'Table 2b'!U63</f>
        <v>16.902164259191821</v>
      </c>
    </row>
    <row r="27" spans="1:7" ht="16.5">
      <c r="A27" s="143" t="s">
        <v>28</v>
      </c>
      <c r="B27" s="144">
        <f>'Table 2b'!Q64</f>
        <v>337459.92</v>
      </c>
      <c r="C27" s="144">
        <f>'Table 2b'!R64</f>
        <v>341194.92000000004</v>
      </c>
      <c r="D27" s="144">
        <f>'Table 2b'!S64</f>
        <v>353466.88</v>
      </c>
      <c r="E27" s="138">
        <f>'Table 2b'!T64</f>
        <v>1.1067981050905331</v>
      </c>
      <c r="F27" s="138">
        <f>'Table 2b'!U64</f>
        <v>3.5967592952438991</v>
      </c>
    </row>
    <row r="28" spans="1:7" ht="16.5">
      <c r="A28" s="143" t="s">
        <v>29</v>
      </c>
      <c r="B28" s="144">
        <f>'Table 2b'!Q65</f>
        <v>57063.07</v>
      </c>
      <c r="C28" s="144">
        <f>'Table 2b'!R65</f>
        <v>62586.079999999994</v>
      </c>
      <c r="D28" s="144">
        <f>'Table 2b'!S65</f>
        <v>61662.65</v>
      </c>
      <c r="E28" s="138">
        <f>'Table 2b'!T65</f>
        <v>9.6787817409753671</v>
      </c>
      <c r="F28" s="138">
        <f>'Table 2b'!U65</f>
        <v>-1.4754558841198957</v>
      </c>
    </row>
    <row r="29" spans="1:7" ht="16.5">
      <c r="A29" s="143" t="s">
        <v>30</v>
      </c>
      <c r="B29" s="144">
        <f>'Table 2b'!Q66</f>
        <v>142318.84</v>
      </c>
      <c r="C29" s="144">
        <f>'Table 2b'!R66</f>
        <v>144427.6</v>
      </c>
      <c r="D29" s="144">
        <f>'Table 2b'!S66</f>
        <v>147941.22</v>
      </c>
      <c r="E29" s="138">
        <f>'Table 2b'!T66</f>
        <v>1.4817152809846021</v>
      </c>
      <c r="F29" s="138">
        <f>'Table 2b'!U66</f>
        <v>2.4327898545707427</v>
      </c>
    </row>
    <row r="30" spans="1:7" ht="16.5">
      <c r="A30" s="19" t="s">
        <v>172</v>
      </c>
      <c r="B30" s="22">
        <f>'Table 2b'!Q67</f>
        <v>654822.52</v>
      </c>
      <c r="C30" s="22">
        <f>'Table 2b'!R67</f>
        <v>537373.37029999995</v>
      </c>
      <c r="D30" s="22">
        <f>'Table 2b'!S67</f>
        <v>506758.93</v>
      </c>
      <c r="E30" s="142">
        <f>'Table 2b'!T67</f>
        <v>-17.936027872101903</v>
      </c>
      <c r="F30" s="142">
        <f>'Table 2b'!U67</f>
        <v>-5.6970519925296657</v>
      </c>
    </row>
    <row r="31" spans="1:7" ht="16.5">
      <c r="A31" s="143" t="s">
        <v>177</v>
      </c>
      <c r="B31" s="144">
        <f>'Table 2b'!Q68</f>
        <v>45541.009999999995</v>
      </c>
      <c r="C31" s="144">
        <f>'Table 2b'!R68</f>
        <v>45554.11</v>
      </c>
      <c r="D31" s="144">
        <f>'Table 2b'!S68</f>
        <v>37724.01</v>
      </c>
      <c r="E31" s="138">
        <f>'Table 2b'!T68</f>
        <v>2.8765282105098322E-2</v>
      </c>
      <c r="F31" s="138">
        <f>'Table 2b'!U68</f>
        <v>-17.188569812910401</v>
      </c>
    </row>
    <row r="32" spans="1:7" ht="16.5">
      <c r="A32" s="143" t="s">
        <v>178</v>
      </c>
      <c r="B32" s="144">
        <f>'Table 2b'!Q69</f>
        <v>72056.800000000003</v>
      </c>
      <c r="C32" s="144">
        <f>'Table 2b'!R69</f>
        <v>66780.19</v>
      </c>
      <c r="D32" s="144">
        <f>'Table 2b'!S69</f>
        <v>71399.259999999995</v>
      </c>
      <c r="E32" s="138">
        <f>'Table 2b'!T69</f>
        <v>-7.3228480865095378</v>
      </c>
      <c r="F32" s="138">
        <f>'Table 2b'!U69</f>
        <v>6.9168266816850803</v>
      </c>
    </row>
    <row r="33" spans="1:6" ht="16.5">
      <c r="A33" s="143" t="s">
        <v>179</v>
      </c>
      <c r="B33" s="144">
        <f>'Table 2b'!Q70</f>
        <v>253953.26</v>
      </c>
      <c r="C33" s="144">
        <f>'Table 2b'!R70</f>
        <v>238640.81030000001</v>
      </c>
      <c r="D33" s="144">
        <f>'Table 2b'!S70</f>
        <v>228724.13</v>
      </c>
      <c r="E33" s="138">
        <f>'Table 2b'!T70</f>
        <v>-6.0296330513733096</v>
      </c>
      <c r="F33" s="138">
        <f>'Table 2b'!U70</f>
        <v>-4.1554838367895144</v>
      </c>
    </row>
    <row r="34" spans="1:6" ht="16.5">
      <c r="A34" s="143" t="s">
        <v>180</v>
      </c>
      <c r="B34" s="144">
        <f>'Table 2b'!Q71</f>
        <v>8409.08</v>
      </c>
      <c r="C34" s="144">
        <f>'Table 2b'!R71</f>
        <v>8356.159999999998</v>
      </c>
      <c r="D34" s="144">
        <f>'Table 2b'!S71</f>
        <v>7918.35</v>
      </c>
      <c r="E34" s="138">
        <f>'Table 2b'!T71</f>
        <v>-0.62931973533373764</v>
      </c>
      <c r="F34" s="138">
        <f>'Table 2b'!U71</f>
        <v>-5.2393683222915541</v>
      </c>
    </row>
    <row r="35" spans="1:6" ht="16.5">
      <c r="A35" s="143" t="s">
        <v>181</v>
      </c>
      <c r="B35" s="144">
        <f>'Table 2b'!Q72</f>
        <v>54219.78</v>
      </c>
      <c r="C35" s="144">
        <f>'Table 2b'!R72</f>
        <v>56677.98</v>
      </c>
      <c r="D35" s="144">
        <f>'Table 2b'!S72</f>
        <v>50915.03</v>
      </c>
      <c r="E35" s="138">
        <f>'Table 2b'!T72</f>
        <v>4.5337697792207905</v>
      </c>
      <c r="F35" s="138">
        <f>'Table 2b'!U72</f>
        <v>-10.167881777014642</v>
      </c>
    </row>
    <row r="36" spans="1:6" ht="16.5">
      <c r="A36" s="143" t="s">
        <v>182</v>
      </c>
      <c r="B36" s="144">
        <f>'Table 2b'!Q73</f>
        <v>45767.4</v>
      </c>
      <c r="C36" s="144">
        <f>'Table 2b'!R73</f>
        <v>42303.09</v>
      </c>
      <c r="D36" s="144">
        <f>'Table 2b'!S73</f>
        <v>31152.07</v>
      </c>
      <c r="E36" s="138">
        <f>'Table 2b'!T73</f>
        <v>-7.5693834476068247</v>
      </c>
      <c r="F36" s="138">
        <f>'Table 2b'!U73</f>
        <v>-26.359823833199897</v>
      </c>
    </row>
    <row r="37" spans="1:6" ht="16.5">
      <c r="A37" s="19" t="s">
        <v>183</v>
      </c>
      <c r="B37" s="22">
        <f>'Table 2b'!Q74</f>
        <v>27317</v>
      </c>
      <c r="C37" s="22">
        <f>'Table 2b'!R74</f>
        <v>27314</v>
      </c>
      <c r="D37" s="22">
        <f>'Table 2b'!S74</f>
        <v>27562.98</v>
      </c>
      <c r="E37" s="142">
        <f>'Table 2b'!T74</f>
        <v>-1.0982172273671154E-2</v>
      </c>
      <c r="F37" s="142">
        <f>'Table 2b'!U74</f>
        <v>0.91154719191624167</v>
      </c>
    </row>
    <row r="38" spans="1:6" ht="16.5">
      <c r="A38" s="19" t="s">
        <v>184</v>
      </c>
      <c r="B38" s="22">
        <f>'Table 2b'!Q75</f>
        <v>2107.23</v>
      </c>
      <c r="C38" s="22">
        <f>'Table 2b'!R75</f>
        <v>2415.7000000000003</v>
      </c>
      <c r="D38" s="22">
        <f>'Table 2b'!S75</f>
        <v>2397.6799999999998</v>
      </c>
      <c r="E38" s="142">
        <f>'Table 2b'!T75</f>
        <v>14.638648842319071</v>
      </c>
      <c r="F38" s="138">
        <f>'Table 2b'!U75</f>
        <v>-0.74595355383534923</v>
      </c>
    </row>
    <row r="39" spans="1:6" ht="16.5">
      <c r="A39" s="19" t="s">
        <v>108</v>
      </c>
      <c r="B39" s="22">
        <f>'Table 2b'!Q76</f>
        <v>14717.94</v>
      </c>
      <c r="C39" s="22">
        <f>'Table 2b'!R76</f>
        <v>2959.92</v>
      </c>
      <c r="D39" s="22">
        <f>'Table 2b'!S76</f>
        <v>2713.08</v>
      </c>
      <c r="E39" s="142">
        <f>'Table 2b'!T76</f>
        <v>-79.889033383748</v>
      </c>
      <c r="F39" s="138">
        <f>'Table 2b'!U76</f>
        <v>-8.3394145787724057</v>
      </c>
    </row>
    <row r="40" spans="1:6" ht="16.5">
      <c r="A40" s="19" t="s">
        <v>34</v>
      </c>
      <c r="B40" s="22">
        <f>'Table 2b'!Q77</f>
        <v>20589242.051662002</v>
      </c>
      <c r="C40" s="22">
        <f>'Table 2b'!R77</f>
        <v>20898641.498488721</v>
      </c>
      <c r="D40" s="22">
        <f>'Table 2b'!S77</f>
        <v>19913281.647999998</v>
      </c>
      <c r="E40" s="142">
        <f>'Table 2b'!T77</f>
        <v>1.5027238304857491</v>
      </c>
      <c r="F40" s="142">
        <f>'Table 2b'!U77</f>
        <v>-4.7149469048501516</v>
      </c>
    </row>
    <row r="41" spans="1:6" ht="16.5">
      <c r="A41" s="143" t="s">
        <v>237</v>
      </c>
      <c r="B41" s="143"/>
      <c r="C41" s="147"/>
      <c r="D41" s="147"/>
      <c r="E41" s="148"/>
      <c r="F41" s="148"/>
    </row>
    <row r="54" ht="18.75" customHeight="1"/>
  </sheetData>
  <customSheetViews>
    <customSheetView guid="{62EA56A0-18BB-45A4-9B93-8F9305D00B2F}">
      <selection sqref="A1:F33"/>
      <pageMargins left="0.7" right="0.7" top="0.75" bottom="0.75" header="0.3" footer="0.3"/>
      <pageSetup paperSize="9" orientation="portrait" r:id="rId1"/>
    </customSheetView>
    <customSheetView guid="{5D933180-90A2-4635-8406-162CDBA83F77}">
      <selection sqref="A1:F33"/>
      <pageMargins left="0.7" right="0.7" top="0.75" bottom="0.75" header="0.3" footer="0.3"/>
      <pageSetup paperSize="9" orientation="portrait" r:id="rId2"/>
    </customSheetView>
    <customSheetView guid="{57D09834-7566-4B23-A236-55447A728EAF}">
      <selection sqref="A1:F33"/>
      <pageMargins left="0.7" right="0.7" top="0.75" bottom="0.75" header="0.3" footer="0.3"/>
      <pageSetup paperSize="9" orientation="portrait" r:id="rId3"/>
    </customSheetView>
  </customSheetViews>
  <mergeCells count="6">
    <mergeCell ref="A1:F1"/>
    <mergeCell ref="A2:F2"/>
    <mergeCell ref="A4:A6"/>
    <mergeCell ref="B4:F4"/>
    <mergeCell ref="E5:E6"/>
    <mergeCell ref="F5:F6"/>
  </mergeCells>
  <hyperlinks>
    <hyperlink ref="D6" r:id="rId4" display="cf=j=@)^^÷^&amp;                        -;fpg–kf}if_ " xr:uid="{00000000-0004-0000-0300-000000000000}"/>
    <hyperlink ref="C6" r:id="rId5" display="cf=j=@)^^÷^&amp;                        -;fpg–kf}if_ " xr:uid="{00000000-0004-0000-0300-000001000000}"/>
    <hyperlink ref="B6" r:id="rId6" display="cf=j=@)^^÷^&amp;                        -;fpg–kf}if_ " xr:uid="{00000000-0004-0000-0300-000002000000}"/>
  </hyperlinks>
  <pageMargins left="0.7" right="0.7" top="0.75" bottom="0.75" header="0.3" footer="0.3"/>
  <pageSetup paperSize="9" scale="94" orientation="portrait"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0"/>
  </sheetPr>
  <dimension ref="A1:W114"/>
  <sheetViews>
    <sheetView view="pageBreakPreview" zoomScaleNormal="106" zoomScaleSheetLayoutView="100" workbookViewId="0">
      <pane xSplit="1" ySplit="6" topLeftCell="B39" activePane="bottomRight" state="frozen"/>
      <selection activeCell="L19" sqref="L19"/>
      <selection pane="topRight" activeCell="L19" sqref="L19"/>
      <selection pane="bottomLeft" activeCell="L19" sqref="L19"/>
      <selection pane="bottomRight" activeCell="A53" sqref="A53"/>
    </sheetView>
  </sheetViews>
  <sheetFormatPr defaultColWidth="13.7109375" defaultRowHeight="15"/>
  <cols>
    <col min="1" max="1" width="31" customWidth="1"/>
    <col min="2" max="2" width="16.42578125" bestFit="1" customWidth="1"/>
    <col min="3" max="3" width="17.140625" customWidth="1"/>
    <col min="4" max="4" width="15.85546875" customWidth="1"/>
    <col min="5" max="6" width="13.7109375" customWidth="1"/>
    <col min="7" max="7" width="13.42578125" customWidth="1"/>
    <col min="8" max="9" width="18.5703125" bestFit="1" customWidth="1"/>
    <col min="10" max="16" width="13.85546875" bestFit="1" customWidth="1"/>
    <col min="17" max="18" width="14.42578125" bestFit="1" customWidth="1"/>
    <col min="19" max="19" width="14.7109375" bestFit="1" customWidth="1"/>
    <col min="20" max="21" width="13.85546875" bestFit="1" customWidth="1"/>
  </cols>
  <sheetData>
    <row r="1" spans="1:21" ht="18">
      <c r="A1" s="544" t="s">
        <v>112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  <c r="U1" s="544"/>
    </row>
    <row r="2" spans="1:21" ht="18">
      <c r="A2" s="544" t="s">
        <v>134</v>
      </c>
      <c r="B2" s="544"/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  <c r="O2" s="544"/>
      <c r="P2" s="544"/>
      <c r="Q2" s="544"/>
      <c r="R2" s="544"/>
      <c r="S2" s="544"/>
      <c r="T2" s="544"/>
      <c r="U2" s="544"/>
    </row>
    <row r="3" spans="1:21" ht="18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548"/>
      <c r="O3" s="548"/>
      <c r="P3" s="548"/>
      <c r="Q3" s="21"/>
      <c r="R3" s="21"/>
      <c r="S3" s="549" t="s">
        <v>37</v>
      </c>
      <c r="T3" s="549"/>
      <c r="U3" s="549"/>
    </row>
    <row r="4" spans="1:21" s="57" customFormat="1" ht="16.5">
      <c r="A4" s="550" t="s">
        <v>2</v>
      </c>
      <c r="B4" s="551" t="s">
        <v>211</v>
      </c>
      <c r="C4" s="551"/>
      <c r="D4" s="551"/>
      <c r="E4" s="551"/>
      <c r="F4" s="551"/>
      <c r="G4" s="551" t="s">
        <v>194</v>
      </c>
      <c r="H4" s="551"/>
      <c r="I4" s="551"/>
      <c r="J4" s="551"/>
      <c r="K4" s="551"/>
      <c r="L4" s="551" t="s">
        <v>117</v>
      </c>
      <c r="M4" s="551"/>
      <c r="N4" s="551"/>
      <c r="O4" s="551"/>
      <c r="P4" s="551"/>
      <c r="Q4" s="551" t="s">
        <v>118</v>
      </c>
      <c r="R4" s="551"/>
      <c r="S4" s="551"/>
      <c r="T4" s="551"/>
      <c r="U4" s="551"/>
    </row>
    <row r="5" spans="1:21" s="57" customFormat="1" ht="15.75">
      <c r="A5" s="550"/>
      <c r="B5" s="75" t="s">
        <v>4</v>
      </c>
      <c r="C5" s="75" t="s">
        <v>5</v>
      </c>
      <c r="D5" s="75" t="s">
        <v>6</v>
      </c>
      <c r="E5" s="552" t="s">
        <v>7</v>
      </c>
      <c r="F5" s="552" t="s">
        <v>8</v>
      </c>
      <c r="G5" s="75" t="s">
        <v>4</v>
      </c>
      <c r="H5" s="75" t="s">
        <v>5</v>
      </c>
      <c r="I5" s="75" t="s">
        <v>6</v>
      </c>
      <c r="J5" s="552" t="s">
        <v>7</v>
      </c>
      <c r="K5" s="552" t="s">
        <v>8</v>
      </c>
      <c r="L5" s="75" t="s">
        <v>4</v>
      </c>
      <c r="M5" s="75" t="s">
        <v>5</v>
      </c>
      <c r="N5" s="75" t="s">
        <v>6</v>
      </c>
      <c r="O5" s="552" t="s">
        <v>7</v>
      </c>
      <c r="P5" s="552" t="s">
        <v>8</v>
      </c>
      <c r="Q5" s="75" t="s">
        <v>4</v>
      </c>
      <c r="R5" s="75" t="s">
        <v>5</v>
      </c>
      <c r="S5" s="75" t="s">
        <v>6</v>
      </c>
      <c r="T5" s="552" t="s">
        <v>7</v>
      </c>
      <c r="U5" s="552" t="s">
        <v>8</v>
      </c>
    </row>
    <row r="6" spans="1:21" s="57" customFormat="1" ht="47.25">
      <c r="A6" s="550"/>
      <c r="B6" s="123" t="s">
        <v>232</v>
      </c>
      <c r="C6" s="123" t="s">
        <v>233</v>
      </c>
      <c r="D6" s="123" t="s">
        <v>234</v>
      </c>
      <c r="E6" s="552"/>
      <c r="F6" s="552"/>
      <c r="G6" s="123" t="s">
        <v>232</v>
      </c>
      <c r="H6" s="123" t="s">
        <v>233</v>
      </c>
      <c r="I6" s="123" t="s">
        <v>234</v>
      </c>
      <c r="J6" s="552"/>
      <c r="K6" s="552"/>
      <c r="L6" s="123" t="s">
        <v>232</v>
      </c>
      <c r="M6" s="123" t="s">
        <v>233</v>
      </c>
      <c r="N6" s="123" t="s">
        <v>234</v>
      </c>
      <c r="O6" s="552"/>
      <c r="P6" s="552"/>
      <c r="Q6" s="123" t="s">
        <v>232</v>
      </c>
      <c r="R6" s="123" t="s">
        <v>233</v>
      </c>
      <c r="S6" s="123" t="s">
        <v>234</v>
      </c>
      <c r="T6" s="552"/>
      <c r="U6" s="552"/>
    </row>
    <row r="7" spans="1:21" ht="17.25">
      <c r="A7" s="76" t="s">
        <v>9</v>
      </c>
      <c r="B7" s="22">
        <f>SUM(B8:B20)</f>
        <v>3718444.8363474081</v>
      </c>
      <c r="C7" s="22">
        <f>SUM(C8:C20)</f>
        <v>4139084.983533334</v>
      </c>
      <c r="D7" s="22">
        <f>SUM(D8:D20)</f>
        <v>3978421.4629999995</v>
      </c>
      <c r="E7" s="6">
        <f>IFERROR(C7/B7*100-100,0)</f>
        <v>11.312259982297235</v>
      </c>
      <c r="F7" s="6">
        <f>IFERROR(D7/C7*100-100,0)</f>
        <v>-3.8816192750935983</v>
      </c>
      <c r="G7" s="22">
        <f>SUM(G8:G20)</f>
        <v>3441411.6100000003</v>
      </c>
      <c r="H7" s="22">
        <f>SUM(H8:H20)</f>
        <v>3489850</v>
      </c>
      <c r="I7" s="22">
        <f>SUM(I8:I20)</f>
        <v>2856977.3</v>
      </c>
      <c r="J7" s="6">
        <f>IFERROR(H7/G7*100-100,0)</f>
        <v>1.407515156258782</v>
      </c>
      <c r="K7" s="6">
        <f>IFERROR(I7/H7*100-100,0)</f>
        <v>-18.134667679126608</v>
      </c>
      <c r="L7" s="22">
        <f>SUM(L8:L20)</f>
        <v>1493951.7653145953</v>
      </c>
      <c r="M7" s="22">
        <f>SUM(M8:M20)</f>
        <v>1462466.8773000001</v>
      </c>
      <c r="N7" s="22">
        <f>SUM(N8:N20)</f>
        <v>1363751.635</v>
      </c>
      <c r="O7" s="6">
        <f>IFERROR(M7/L7*100-100,0)</f>
        <v>-2.1074902647854401</v>
      </c>
      <c r="P7" s="6">
        <f>IFERROR(N7/M7*100-100,0)</f>
        <v>-6.7499130292952572</v>
      </c>
      <c r="Q7" s="22">
        <f>SUM(Q8:Q20)</f>
        <v>1385375.6799999997</v>
      </c>
      <c r="R7" s="22">
        <f>SUM(R8:R20)</f>
        <v>1274793.42</v>
      </c>
      <c r="S7" s="22">
        <f>SUM(S8:S20)</f>
        <v>1184844.78</v>
      </c>
      <c r="T7" s="6">
        <f>IFERROR(R7/Q7*100-100,0)</f>
        <v>-7.9821135592621175</v>
      </c>
      <c r="U7" s="6">
        <f>IFERROR(S7/R7*100-100,0)</f>
        <v>-7.0559385221803126</v>
      </c>
    </row>
    <row r="8" spans="1:21" ht="18">
      <c r="A8" s="77" t="s">
        <v>10</v>
      </c>
      <c r="B8" s="47">
        <v>1435577.95</v>
      </c>
      <c r="C8" s="47">
        <v>1466519</v>
      </c>
      <c r="D8" s="47">
        <v>1407792.8329999999</v>
      </c>
      <c r="E8" s="23">
        <f t="shared" ref="E8:F40" si="0">IFERROR(C8/B8*100-100,0)</f>
        <v>2.1553026779214548</v>
      </c>
      <c r="F8" s="23">
        <f t="shared" si="0"/>
        <v>-4.0044600172244742</v>
      </c>
      <c r="G8" s="47">
        <v>1337671.6100000001</v>
      </c>
      <c r="H8" s="47">
        <v>1480829</v>
      </c>
      <c r="I8" s="124">
        <v>1281147</v>
      </c>
      <c r="J8" s="23">
        <f t="shared" ref="J8:J15" si="1">IFERROR(H8/G8*100-100,0)</f>
        <v>10.70198312723403</v>
      </c>
      <c r="K8" s="23">
        <f t="shared" ref="K8:K40" si="2">IFERROR(I8/H8*100-100,0)</f>
        <v>-13.484473899417154</v>
      </c>
      <c r="L8" s="47">
        <v>305955.84367999999</v>
      </c>
      <c r="M8" s="47">
        <v>304150</v>
      </c>
      <c r="N8" s="47">
        <v>299665</v>
      </c>
      <c r="O8" s="23">
        <f t="shared" ref="O8:O15" si="3">IFERROR(M8/L8*100-100,0)</f>
        <v>-0.59023016467982359</v>
      </c>
      <c r="P8" s="23">
        <f t="shared" ref="P8:P40" si="4">IFERROR(N8/M8*100-100,0)</f>
        <v>-1.4746013480190641</v>
      </c>
      <c r="Q8" s="47">
        <v>391624.39999999997</v>
      </c>
      <c r="R8" s="47">
        <v>379032</v>
      </c>
      <c r="S8" s="47">
        <v>360555</v>
      </c>
      <c r="T8" s="23">
        <f t="shared" ref="T8:T15" si="5">IFERROR(R8/Q8*100-100,0)</f>
        <v>-3.2154278436175048</v>
      </c>
      <c r="U8" s="23">
        <f t="shared" ref="U8:U40" si="6">IFERROR(S8/R8*100-100,0)</f>
        <v>-4.8747862977268426</v>
      </c>
    </row>
    <row r="9" spans="1:21" ht="18">
      <c r="A9" s="77" t="s">
        <v>11</v>
      </c>
      <c r="B9" s="47">
        <v>915457.57548428606</v>
      </c>
      <c r="C9" s="47">
        <v>1166148.7200000002</v>
      </c>
      <c r="D9" s="47">
        <v>1169064</v>
      </c>
      <c r="E9" s="23">
        <f t="shared" si="0"/>
        <v>27.384244909775973</v>
      </c>
      <c r="F9" s="23">
        <f t="shared" si="0"/>
        <v>0.24999212793370873</v>
      </c>
      <c r="G9" s="47">
        <v>189780</v>
      </c>
      <c r="H9" s="47">
        <v>255923</v>
      </c>
      <c r="I9" s="124">
        <v>168669</v>
      </c>
      <c r="J9" s="23">
        <f t="shared" si="1"/>
        <v>34.852460744019396</v>
      </c>
      <c r="K9" s="23">
        <f t="shared" si="2"/>
        <v>-34.093848540381288</v>
      </c>
      <c r="L9" s="47">
        <v>410396.31922170136</v>
      </c>
      <c r="M9" s="47">
        <v>440641</v>
      </c>
      <c r="N9" s="47">
        <v>441744</v>
      </c>
      <c r="O9" s="23">
        <f t="shared" si="3"/>
        <v>7.3696276895602608</v>
      </c>
      <c r="P9" s="23">
        <f t="shared" si="4"/>
        <v>0.25031715160415047</v>
      </c>
      <c r="Q9" s="47">
        <v>451802.57000000007</v>
      </c>
      <c r="R9" s="47">
        <v>378473</v>
      </c>
      <c r="S9" s="47">
        <v>394296</v>
      </c>
      <c r="T9" s="23">
        <f t="shared" si="5"/>
        <v>-16.230445524026138</v>
      </c>
      <c r="U9" s="23">
        <f t="shared" si="6"/>
        <v>4.1807473716751247</v>
      </c>
    </row>
    <row r="10" spans="1:21" ht="18">
      <c r="A10" s="78" t="s">
        <v>221</v>
      </c>
      <c r="B10" s="47">
        <v>0</v>
      </c>
      <c r="C10" s="47">
        <v>137730.34333333332</v>
      </c>
      <c r="D10" s="47">
        <v>141174</v>
      </c>
      <c r="E10" s="23">
        <f t="shared" si="0"/>
        <v>0</v>
      </c>
      <c r="F10" s="23">
        <f t="shared" si="0"/>
        <v>2.5002890309598484</v>
      </c>
      <c r="G10" s="47">
        <v>632165</v>
      </c>
      <c r="H10" s="47">
        <v>646596</v>
      </c>
      <c r="I10" s="124">
        <v>501505</v>
      </c>
      <c r="J10" s="23">
        <f t="shared" si="1"/>
        <v>2.2827900943582762</v>
      </c>
      <c r="K10" s="23">
        <f t="shared" si="2"/>
        <v>-22.439204696595709</v>
      </c>
      <c r="L10" s="47">
        <v>114951.02628309265</v>
      </c>
      <c r="M10" s="47">
        <v>96101</v>
      </c>
      <c r="N10" s="47">
        <v>98503</v>
      </c>
      <c r="O10" s="23">
        <f t="shared" si="3"/>
        <v>-16.398310561116901</v>
      </c>
      <c r="P10" s="23">
        <f t="shared" si="4"/>
        <v>2.4994536997533743</v>
      </c>
      <c r="Q10" s="47">
        <v>99550.84</v>
      </c>
      <c r="R10" s="47">
        <v>79532</v>
      </c>
      <c r="S10" s="47">
        <v>56675</v>
      </c>
      <c r="T10" s="23">
        <f t="shared" si="5"/>
        <v>-20.109162313447072</v>
      </c>
      <c r="U10" s="23">
        <f t="shared" si="6"/>
        <v>-28.739375345772771</v>
      </c>
    </row>
    <row r="11" spans="1:21" ht="18">
      <c r="A11" s="77" t="s">
        <v>13</v>
      </c>
      <c r="B11" s="47">
        <v>105780.02632620082</v>
      </c>
      <c r="C11" s="47">
        <v>85972.475200000001</v>
      </c>
      <c r="D11" s="47">
        <v>86267</v>
      </c>
      <c r="E11" s="23">
        <f t="shared" si="0"/>
        <v>-18.72522801716741</v>
      </c>
      <c r="F11" s="23">
        <f t="shared" si="0"/>
        <v>0.34258034250478886</v>
      </c>
      <c r="G11" s="47">
        <v>1797</v>
      </c>
      <c r="H11" s="47">
        <v>9541</v>
      </c>
      <c r="I11" s="124">
        <v>2953</v>
      </c>
      <c r="J11" s="23">
        <f t="shared" si="1"/>
        <v>430.9404563160823</v>
      </c>
      <c r="K11" s="23">
        <f t="shared" si="2"/>
        <v>-69.04936589456031</v>
      </c>
      <c r="L11" s="47">
        <v>63972.250236810454</v>
      </c>
      <c r="M11" s="47">
        <v>55049</v>
      </c>
      <c r="N11" s="47">
        <v>55236</v>
      </c>
      <c r="O11" s="23">
        <f t="shared" si="3"/>
        <v>-13.94862648066723</v>
      </c>
      <c r="P11" s="23">
        <f t="shared" si="4"/>
        <v>0.33969736053333577</v>
      </c>
      <c r="Q11" s="47">
        <v>118505.62000000001</v>
      </c>
      <c r="R11" s="47">
        <v>85512</v>
      </c>
      <c r="S11" s="47">
        <v>74359</v>
      </c>
      <c r="T11" s="23">
        <f t="shared" si="5"/>
        <v>-27.841396889025177</v>
      </c>
      <c r="U11" s="23">
        <f t="shared" si="6"/>
        <v>-13.042613902142392</v>
      </c>
    </row>
    <row r="12" spans="1:21" ht="18">
      <c r="A12" s="77" t="s">
        <v>14</v>
      </c>
      <c r="B12" s="47">
        <v>1735.792942380788</v>
      </c>
      <c r="C12" s="47">
        <v>1285.355</v>
      </c>
      <c r="D12" s="47">
        <v>1462</v>
      </c>
      <c r="E12" s="23">
        <f t="shared" si="0"/>
        <v>-25.94998120933559</v>
      </c>
      <c r="F12" s="23">
        <f t="shared" si="0"/>
        <v>13.74289593147418</v>
      </c>
      <c r="G12" s="47">
        <v>155</v>
      </c>
      <c r="H12" s="47">
        <v>365</v>
      </c>
      <c r="I12" s="124">
        <v>352</v>
      </c>
      <c r="J12" s="23">
        <f t="shared" si="1"/>
        <v>135.48387096774195</v>
      </c>
      <c r="K12" s="23">
        <f t="shared" si="2"/>
        <v>-3.5616438356164366</v>
      </c>
      <c r="L12" s="47">
        <v>1890.1609240322864</v>
      </c>
      <c r="M12" s="47">
        <v>1332</v>
      </c>
      <c r="N12" s="47">
        <v>1514</v>
      </c>
      <c r="O12" s="23">
        <f t="shared" si="3"/>
        <v>-29.529809707501514</v>
      </c>
      <c r="P12" s="23">
        <f t="shared" si="4"/>
        <v>13.663663663663669</v>
      </c>
      <c r="Q12" s="47">
        <v>1550.8999999999999</v>
      </c>
      <c r="R12" s="47">
        <v>1105</v>
      </c>
      <c r="S12" s="47">
        <v>1420</v>
      </c>
      <c r="T12" s="23">
        <f t="shared" si="5"/>
        <v>-28.751047778709122</v>
      </c>
      <c r="U12" s="23">
        <f t="shared" si="6"/>
        <v>28.50678733031674</v>
      </c>
    </row>
    <row r="13" spans="1:21" ht="18">
      <c r="A13" s="77" t="s">
        <v>15</v>
      </c>
      <c r="B13" s="47">
        <v>4995.9115945397007</v>
      </c>
      <c r="C13" s="47">
        <v>4773.99</v>
      </c>
      <c r="D13" s="47">
        <v>4894</v>
      </c>
      <c r="E13" s="23">
        <f t="shared" si="0"/>
        <v>-4.4420640826040767</v>
      </c>
      <c r="F13" s="23">
        <f t="shared" si="0"/>
        <v>2.5138301504611604</v>
      </c>
      <c r="G13" s="47">
        <v>0</v>
      </c>
      <c r="H13" s="47">
        <v>0</v>
      </c>
      <c r="I13" s="124">
        <v>0</v>
      </c>
      <c r="J13" s="23">
        <f t="shared" si="1"/>
        <v>0</v>
      </c>
      <c r="K13" s="23">
        <f t="shared" si="2"/>
        <v>0</v>
      </c>
      <c r="L13" s="47">
        <v>1325.1649689584926</v>
      </c>
      <c r="M13" s="47">
        <v>1551</v>
      </c>
      <c r="N13" s="47">
        <v>1589</v>
      </c>
      <c r="O13" s="23">
        <f t="shared" si="3"/>
        <v>17.042031470164915</v>
      </c>
      <c r="P13" s="23">
        <f t="shared" si="4"/>
        <v>2.4500322372662708</v>
      </c>
      <c r="Q13" s="47">
        <v>2859.23</v>
      </c>
      <c r="R13" s="47">
        <v>1591</v>
      </c>
      <c r="S13" s="47">
        <v>1853</v>
      </c>
      <c r="T13" s="23">
        <f t="shared" si="5"/>
        <v>-44.355648198990636</v>
      </c>
      <c r="U13" s="23">
        <f t="shared" si="6"/>
        <v>16.467630421118784</v>
      </c>
    </row>
    <row r="14" spans="1:21" ht="18">
      <c r="A14" s="77" t="s">
        <v>16</v>
      </c>
      <c r="B14" s="47">
        <v>833439</v>
      </c>
      <c r="C14" s="47">
        <v>854332.43</v>
      </c>
      <c r="D14" s="47">
        <v>871422.24</v>
      </c>
      <c r="E14" s="23">
        <f t="shared" si="0"/>
        <v>2.5068937258755568</v>
      </c>
      <c r="F14" s="23">
        <f t="shared" si="0"/>
        <v>2.0003700433097009</v>
      </c>
      <c r="G14" s="47">
        <v>366485</v>
      </c>
      <c r="H14" s="47">
        <v>339726</v>
      </c>
      <c r="I14" s="124">
        <v>142785</v>
      </c>
      <c r="J14" s="23">
        <f t="shared" si="1"/>
        <v>-7.3015266654842605</v>
      </c>
      <c r="K14" s="23">
        <f>IFERROR(I14/H14*100-100,0)</f>
        <v>-57.970540965366204</v>
      </c>
      <c r="L14" s="47">
        <v>570968</v>
      </c>
      <c r="M14" s="47">
        <v>537423</v>
      </c>
      <c r="N14" s="47">
        <v>438364.8</v>
      </c>
      <c r="O14" s="23">
        <f t="shared" si="3"/>
        <v>-5.8751103389331831</v>
      </c>
      <c r="P14" s="23">
        <f t="shared" si="4"/>
        <v>-18.432073059768555</v>
      </c>
      <c r="Q14" s="47">
        <v>271264.64000000001</v>
      </c>
      <c r="R14" s="47">
        <v>301937.15000000002</v>
      </c>
      <c r="S14" s="47">
        <v>254895.51</v>
      </c>
      <c r="T14" s="23">
        <f t="shared" si="5"/>
        <v>11.307227510375114</v>
      </c>
      <c r="U14" s="23">
        <f t="shared" si="6"/>
        <v>-15.57994436921723</v>
      </c>
    </row>
    <row r="15" spans="1:21" ht="18">
      <c r="A15" s="77" t="s">
        <v>17</v>
      </c>
      <c r="B15" s="47">
        <v>329875.40000000002</v>
      </c>
      <c r="C15" s="47">
        <v>329431.5</v>
      </c>
      <c r="D15" s="47">
        <v>206060</v>
      </c>
      <c r="E15" s="23">
        <f t="shared" si="0"/>
        <v>-0.13456596035959478</v>
      </c>
      <c r="F15" s="23">
        <f t="shared" si="0"/>
        <v>-37.449818854602547</v>
      </c>
      <c r="G15" s="47">
        <v>857403</v>
      </c>
      <c r="H15" s="47">
        <v>713180</v>
      </c>
      <c r="I15" s="124">
        <v>718694</v>
      </c>
      <c r="J15" s="23">
        <f t="shared" si="1"/>
        <v>-16.820911520020346</v>
      </c>
      <c r="K15" s="23">
        <f t="shared" si="2"/>
        <v>0.773156846798841</v>
      </c>
      <c r="L15" s="47">
        <v>230</v>
      </c>
      <c r="M15" s="47">
        <v>708</v>
      </c>
      <c r="N15" s="47">
        <v>0</v>
      </c>
      <c r="O15" s="23">
        <f t="shared" si="3"/>
        <v>207.82608695652175</v>
      </c>
      <c r="P15" s="23">
        <f t="shared" si="4"/>
        <v>-100</v>
      </c>
      <c r="Q15" s="47">
        <v>15051</v>
      </c>
      <c r="R15" s="47">
        <v>13751</v>
      </c>
      <c r="S15" s="47">
        <v>12950.8</v>
      </c>
      <c r="T15" s="23">
        <f t="shared" si="5"/>
        <v>-8.6372998471862275</v>
      </c>
      <c r="U15" s="23">
        <f t="shared" si="6"/>
        <v>-5.8192131481346792</v>
      </c>
    </row>
    <row r="16" spans="1:21" ht="18">
      <c r="A16" s="77" t="s">
        <v>18</v>
      </c>
      <c r="B16" s="47">
        <v>10087.5</v>
      </c>
      <c r="C16" s="47">
        <v>10268.299999999999</v>
      </c>
      <c r="D16" s="47">
        <v>7965.8</v>
      </c>
      <c r="E16" s="23"/>
      <c r="F16" s="23">
        <f t="shared" si="0"/>
        <v>-22.423380695928245</v>
      </c>
      <c r="G16" s="47">
        <v>161</v>
      </c>
      <c r="H16" s="47">
        <v>128</v>
      </c>
      <c r="I16" s="124">
        <v>30.8</v>
      </c>
      <c r="J16" s="23"/>
      <c r="K16" s="23">
        <f t="shared" si="2"/>
        <v>-75.9375</v>
      </c>
      <c r="L16" s="47">
        <v>0</v>
      </c>
      <c r="M16" s="47">
        <v>0</v>
      </c>
      <c r="N16" s="47">
        <v>0</v>
      </c>
      <c r="O16" s="23"/>
      <c r="P16" s="23">
        <f t="shared" si="4"/>
        <v>0</v>
      </c>
      <c r="Q16" s="47">
        <v>0</v>
      </c>
      <c r="R16" s="47">
        <v>0</v>
      </c>
      <c r="S16" s="47">
        <v>0</v>
      </c>
      <c r="T16" s="23"/>
      <c r="U16" s="23">
        <f t="shared" si="6"/>
        <v>0</v>
      </c>
    </row>
    <row r="17" spans="1:21" ht="18">
      <c r="A17" s="77" t="s">
        <v>19</v>
      </c>
      <c r="B17" s="47">
        <v>4</v>
      </c>
      <c r="C17" s="47">
        <v>2.5</v>
      </c>
      <c r="D17" s="47">
        <v>2.5</v>
      </c>
      <c r="E17" s="23">
        <f t="shared" si="0"/>
        <v>-37.5</v>
      </c>
      <c r="F17" s="23">
        <f t="shared" si="0"/>
        <v>0</v>
      </c>
      <c r="G17" s="47">
        <v>772</v>
      </c>
      <c r="H17" s="47">
        <v>675</v>
      </c>
      <c r="I17" s="124">
        <v>780.5</v>
      </c>
      <c r="J17" s="23">
        <f t="shared" ref="J17:J40" si="7">IFERROR(H17/G17*100-100,0)</f>
        <v>-12.564766839378237</v>
      </c>
      <c r="K17" s="23">
        <f t="shared" si="2"/>
        <v>15.629629629629633</v>
      </c>
      <c r="L17" s="47">
        <v>0</v>
      </c>
      <c r="M17" s="47">
        <v>0</v>
      </c>
      <c r="N17" s="47">
        <v>0</v>
      </c>
      <c r="O17" s="23">
        <f t="shared" ref="O17:O40" si="8">IFERROR(M17/L17*100-100,0)</f>
        <v>0</v>
      </c>
      <c r="P17" s="23">
        <f t="shared" si="4"/>
        <v>0</v>
      </c>
      <c r="Q17" s="47">
        <v>0</v>
      </c>
      <c r="R17" s="47">
        <v>0</v>
      </c>
      <c r="S17" s="47">
        <v>0</v>
      </c>
      <c r="T17" s="23">
        <f t="shared" ref="T17:T40" si="9">IFERROR(R17/Q17*100-100,0)</f>
        <v>0</v>
      </c>
      <c r="U17" s="23">
        <f t="shared" si="6"/>
        <v>0</v>
      </c>
    </row>
    <row r="18" spans="1:21" ht="18">
      <c r="A18" s="77" t="s">
        <v>20</v>
      </c>
      <c r="B18" s="47">
        <v>5579.64</v>
      </c>
      <c r="C18" s="47">
        <v>5257.56</v>
      </c>
      <c r="D18" s="47">
        <v>5229.1200000000008</v>
      </c>
      <c r="E18" s="23">
        <f t="shared" si="0"/>
        <v>-5.7724154246510579</v>
      </c>
      <c r="F18" s="23">
        <f t="shared" si="0"/>
        <v>-0.54093533882635825</v>
      </c>
      <c r="G18" s="47">
        <v>20</v>
      </c>
      <c r="H18" s="47">
        <v>0</v>
      </c>
      <c r="I18" s="124">
        <v>28</v>
      </c>
      <c r="J18" s="23">
        <f t="shared" si="7"/>
        <v>-100</v>
      </c>
      <c r="K18" s="23">
        <f t="shared" si="2"/>
        <v>0</v>
      </c>
      <c r="L18" s="47">
        <v>2230</v>
      </c>
      <c r="M18" s="47">
        <v>2932</v>
      </c>
      <c r="N18" s="47">
        <v>2900</v>
      </c>
      <c r="O18" s="23">
        <f t="shared" si="8"/>
        <v>31.479820627802695</v>
      </c>
      <c r="P18" s="23">
        <f t="shared" si="4"/>
        <v>-1.0914051841746186</v>
      </c>
      <c r="Q18" s="47">
        <v>3424.3</v>
      </c>
      <c r="R18" s="47">
        <v>3940</v>
      </c>
      <c r="S18" s="47">
        <v>3911.86</v>
      </c>
      <c r="T18" s="23">
        <f t="shared" si="9"/>
        <v>15.060012265280491</v>
      </c>
      <c r="U18" s="23">
        <f t="shared" si="6"/>
        <v>-0.71421319796954208</v>
      </c>
    </row>
    <row r="19" spans="1:21" ht="18">
      <c r="A19" s="77" t="s">
        <v>209</v>
      </c>
      <c r="B19" s="47">
        <v>33319.919999999998</v>
      </c>
      <c r="C19" s="47">
        <v>34669.22</v>
      </c>
      <c r="D19" s="47">
        <v>34335.53</v>
      </c>
      <c r="E19" s="23">
        <f t="shared" si="0"/>
        <v>4.0495295306831594</v>
      </c>
      <c r="F19" s="23">
        <f t="shared" si="0"/>
        <v>-0.96249641612935477</v>
      </c>
      <c r="G19" s="47">
        <v>18882</v>
      </c>
      <c r="H19" s="47">
        <v>21717</v>
      </c>
      <c r="I19" s="124">
        <v>23279</v>
      </c>
      <c r="J19" s="23">
        <f t="shared" si="7"/>
        <v>15.014299332697803</v>
      </c>
      <c r="K19" s="23">
        <f t="shared" si="2"/>
        <v>7.1925219873831594</v>
      </c>
      <c r="L19" s="47">
        <v>8298</v>
      </c>
      <c r="M19" s="47">
        <v>11422.8773</v>
      </c>
      <c r="N19" s="47">
        <v>13064.935000000001</v>
      </c>
      <c r="O19" s="23">
        <f t="shared" si="8"/>
        <v>37.658198361050864</v>
      </c>
      <c r="P19" s="23">
        <f t="shared" si="4"/>
        <v>14.375167104351206</v>
      </c>
      <c r="Q19" s="47">
        <v>9995.98</v>
      </c>
      <c r="R19" s="47">
        <v>8787.4699999999993</v>
      </c>
      <c r="S19" s="47">
        <v>12341.18</v>
      </c>
      <c r="T19" s="23">
        <f t="shared" si="9"/>
        <v>-12.089960163985921</v>
      </c>
      <c r="U19" s="23">
        <f t="shared" si="6"/>
        <v>40.440650153001968</v>
      </c>
    </row>
    <row r="20" spans="1:21" ht="17.25">
      <c r="A20" s="77" t="s">
        <v>210</v>
      </c>
      <c r="B20" s="47">
        <v>42592.119999999995</v>
      </c>
      <c r="C20" s="47">
        <v>42693.590000000004</v>
      </c>
      <c r="D20" s="47">
        <v>42752.44</v>
      </c>
      <c r="E20" s="23">
        <f t="shared" si="0"/>
        <v>0.23823655643346342</v>
      </c>
      <c r="F20" s="23">
        <f t="shared" si="0"/>
        <v>0.13784270659833453</v>
      </c>
      <c r="G20" s="196">
        <v>36120</v>
      </c>
      <c r="H20" s="196">
        <v>21170</v>
      </c>
      <c r="I20" s="197">
        <v>16754</v>
      </c>
      <c r="J20" s="23">
        <f t="shared" si="7"/>
        <v>-41.389811738648952</v>
      </c>
      <c r="K20" s="23">
        <f t="shared" si="2"/>
        <v>-20.859707132735011</v>
      </c>
      <c r="L20" s="47">
        <v>13735</v>
      </c>
      <c r="M20" s="47">
        <v>11157</v>
      </c>
      <c r="N20" s="47">
        <v>11170.9</v>
      </c>
      <c r="O20" s="23">
        <f t="shared" si="8"/>
        <v>-18.769566800145611</v>
      </c>
      <c r="P20" s="23">
        <f t="shared" si="4"/>
        <v>0.12458546204176457</v>
      </c>
      <c r="Q20" s="47">
        <v>19746.199999999997</v>
      </c>
      <c r="R20" s="47">
        <v>21132.799999999999</v>
      </c>
      <c r="S20" s="47">
        <v>11587.43</v>
      </c>
      <c r="T20" s="23">
        <f t="shared" si="9"/>
        <v>7.0221105833021085</v>
      </c>
      <c r="U20" s="23">
        <f t="shared" si="6"/>
        <v>-45.168505829800118</v>
      </c>
    </row>
    <row r="21" spans="1:21" ht="17.25">
      <c r="A21" s="76" t="s">
        <v>176</v>
      </c>
      <c r="B21" s="22">
        <f>SUM(B22:B23)</f>
        <v>699893.65999999992</v>
      </c>
      <c r="C21" s="22">
        <f>SUM(C22:C23)</f>
        <v>733323.78</v>
      </c>
      <c r="D21" s="22">
        <f>SUM(D22:D23)</f>
        <v>686376.78</v>
      </c>
      <c r="E21" s="6">
        <f t="shared" si="0"/>
        <v>4.7764570406310156</v>
      </c>
      <c r="F21" s="6">
        <f t="shared" si="0"/>
        <v>-6.4019470362736541</v>
      </c>
      <c r="G21" s="22">
        <f>SUM(G22:G23)</f>
        <v>938995</v>
      </c>
      <c r="H21" s="22">
        <f>SUM(H22:H23)</f>
        <v>928983</v>
      </c>
      <c r="I21" s="22">
        <f>SUM(I22:I23)</f>
        <v>977601</v>
      </c>
      <c r="J21" s="6">
        <f t="shared" si="7"/>
        <v>-1.066246359139285</v>
      </c>
      <c r="K21" s="6">
        <f t="shared" si="2"/>
        <v>5.2334649826746045</v>
      </c>
      <c r="L21" s="22">
        <f>SUM(L22:L23)</f>
        <v>627668</v>
      </c>
      <c r="M21" s="22">
        <f>SUM(M22:M23)</f>
        <v>726833</v>
      </c>
      <c r="N21" s="22">
        <f>SUM(N22:N23)</f>
        <v>791096.1</v>
      </c>
      <c r="O21" s="6">
        <f t="shared" si="8"/>
        <v>15.798957410605595</v>
      </c>
      <c r="P21" s="6">
        <f t="shared" si="4"/>
        <v>8.8415220552726623</v>
      </c>
      <c r="Q21" s="22">
        <f>SUM(Q22:Q23)</f>
        <v>263659.45</v>
      </c>
      <c r="R21" s="22">
        <f>SUM(R22:R23)</f>
        <v>269221.21999999997</v>
      </c>
      <c r="S21" s="22">
        <f>SUM(S22:S23)</f>
        <v>254414.88</v>
      </c>
      <c r="T21" s="6">
        <f t="shared" si="9"/>
        <v>2.1094521740070178</v>
      </c>
      <c r="U21" s="6">
        <f t="shared" si="6"/>
        <v>-5.4996927805319302</v>
      </c>
    </row>
    <row r="22" spans="1:21" ht="17.25">
      <c r="A22" s="77" t="s">
        <v>24</v>
      </c>
      <c r="B22" s="192">
        <v>699893.65999999992</v>
      </c>
      <c r="C22" s="193">
        <v>733323.78</v>
      </c>
      <c r="D22" s="193">
        <v>686376.78</v>
      </c>
      <c r="E22" s="23">
        <f t="shared" si="0"/>
        <v>4.7764570406310156</v>
      </c>
      <c r="F22" s="23">
        <f t="shared" si="0"/>
        <v>-6.4019470362736541</v>
      </c>
      <c r="G22" s="196">
        <v>938995</v>
      </c>
      <c r="H22" s="196">
        <v>928983</v>
      </c>
      <c r="I22" s="197">
        <v>964493</v>
      </c>
      <c r="J22" s="23">
        <f t="shared" si="7"/>
        <v>-1.066246359139285</v>
      </c>
      <c r="K22" s="23">
        <f t="shared" si="2"/>
        <v>3.8224596144385856</v>
      </c>
      <c r="L22" s="206">
        <v>606153</v>
      </c>
      <c r="M22" s="206">
        <v>704811</v>
      </c>
      <c r="N22" s="141">
        <v>768186.1</v>
      </c>
      <c r="O22" s="23">
        <f t="shared" si="8"/>
        <v>16.276088710276127</v>
      </c>
      <c r="P22" s="23">
        <f t="shared" si="4"/>
        <v>8.9917864505519844</v>
      </c>
      <c r="Q22" s="47">
        <v>263659.45</v>
      </c>
      <c r="R22" s="47">
        <v>269221.21999999997</v>
      </c>
      <c r="S22" s="47">
        <v>254414.88</v>
      </c>
      <c r="T22" s="23">
        <f t="shared" si="9"/>
        <v>2.1094521740070178</v>
      </c>
      <c r="U22" s="23">
        <f t="shared" si="6"/>
        <v>-5.4996927805319302</v>
      </c>
    </row>
    <row r="23" spans="1:21" ht="17.25">
      <c r="A23" s="77" t="s">
        <v>25</v>
      </c>
      <c r="B23" s="47"/>
      <c r="C23" s="47"/>
      <c r="D23" s="47"/>
      <c r="E23" s="23">
        <f t="shared" si="0"/>
        <v>0</v>
      </c>
      <c r="F23" s="23">
        <f t="shared" si="0"/>
        <v>0</v>
      </c>
      <c r="G23" s="198">
        <v>0</v>
      </c>
      <c r="H23" s="198">
        <v>0</v>
      </c>
      <c r="I23" s="199">
        <v>13108</v>
      </c>
      <c r="J23" s="23">
        <f t="shared" si="7"/>
        <v>0</v>
      </c>
      <c r="K23" s="23">
        <f t="shared" si="2"/>
        <v>0</v>
      </c>
      <c r="L23" s="206">
        <v>21515</v>
      </c>
      <c r="M23" s="206">
        <v>22022</v>
      </c>
      <c r="N23" s="206">
        <v>22910</v>
      </c>
      <c r="O23" s="23">
        <f t="shared" si="8"/>
        <v>2.3564954682779415</v>
      </c>
      <c r="P23" s="23">
        <f t="shared" si="4"/>
        <v>4.0323313050585767</v>
      </c>
      <c r="Q23" s="47"/>
      <c r="R23" s="47"/>
      <c r="T23" s="23">
        <f t="shared" si="9"/>
        <v>0</v>
      </c>
      <c r="U23" s="23">
        <f t="shared" si="6"/>
        <v>0</v>
      </c>
    </row>
    <row r="24" spans="1:21" ht="16.5">
      <c r="A24" s="76" t="s">
        <v>163</v>
      </c>
      <c r="B24" s="48">
        <f>SUM(B25:B29)</f>
        <v>218322.13</v>
      </c>
      <c r="C24" s="48">
        <f t="shared" ref="C24:D24" si="10">SUM(C25:C29)</f>
        <v>211956.63</v>
      </c>
      <c r="D24" s="48">
        <f t="shared" si="10"/>
        <v>206396.27000000002</v>
      </c>
      <c r="E24" s="6">
        <f t="shared" si="0"/>
        <v>-2.9156457936719562</v>
      </c>
      <c r="F24" s="6">
        <f t="shared" si="0"/>
        <v>-2.62334799340789</v>
      </c>
      <c r="G24" s="48">
        <f>SUM(G25:G29)</f>
        <v>245109</v>
      </c>
      <c r="H24" s="48">
        <f t="shared" ref="H24:I24" si="11">SUM(H25:H29)</f>
        <v>273345</v>
      </c>
      <c r="I24" s="48">
        <f t="shared" si="11"/>
        <v>373029.5</v>
      </c>
      <c r="J24" s="6">
        <f t="shared" si="7"/>
        <v>11.519772835758772</v>
      </c>
      <c r="K24" s="6">
        <f t="shared" si="2"/>
        <v>36.468382447090676</v>
      </c>
      <c r="L24" s="48">
        <f>SUM(L25:L29)</f>
        <v>51861</v>
      </c>
      <c r="M24" s="48">
        <f t="shared" ref="M24:N24" si="12">SUM(M25:M29)</f>
        <v>57421</v>
      </c>
      <c r="N24" s="48">
        <f t="shared" si="12"/>
        <v>57206.400000000001</v>
      </c>
      <c r="O24" s="6">
        <f t="shared" si="8"/>
        <v>10.720965658201735</v>
      </c>
      <c r="P24" s="6">
        <f t="shared" si="4"/>
        <v>-0.37373086501453656</v>
      </c>
      <c r="Q24" s="48">
        <f>SUM(Q25:Q29)</f>
        <v>118223.95000000001</v>
      </c>
      <c r="R24" s="48">
        <f t="shared" ref="R24:S24" si="13">SUM(R25:R29)</f>
        <v>119903.29000000001</v>
      </c>
      <c r="S24" s="48">
        <f t="shared" si="13"/>
        <v>123436.91999999998</v>
      </c>
      <c r="T24" s="6">
        <f t="shared" si="9"/>
        <v>1.4204736011611772</v>
      </c>
      <c r="U24" s="6">
        <f t="shared" si="6"/>
        <v>2.9470667568837854</v>
      </c>
    </row>
    <row r="25" spans="1:21" ht="17.25">
      <c r="A25" s="77" t="s">
        <v>26</v>
      </c>
      <c r="B25" s="192">
        <v>55548</v>
      </c>
      <c r="C25" s="193">
        <v>49214.28</v>
      </c>
      <c r="D25" s="193">
        <v>52382.3</v>
      </c>
      <c r="E25" s="23">
        <f t="shared" si="0"/>
        <v>-11.40224670555196</v>
      </c>
      <c r="F25" s="23">
        <f t="shared" si="0"/>
        <v>6.437196683564224</v>
      </c>
      <c r="G25" s="200">
        <v>0</v>
      </c>
      <c r="H25" s="200">
        <v>0</v>
      </c>
      <c r="I25" s="201">
        <v>0</v>
      </c>
      <c r="J25" s="23">
        <f t="shared" si="7"/>
        <v>0</v>
      </c>
      <c r="K25" s="23">
        <f t="shared" si="2"/>
        <v>0</v>
      </c>
      <c r="L25" s="206">
        <v>20543</v>
      </c>
      <c r="M25" s="206">
        <v>22136.75</v>
      </c>
      <c r="N25" s="206">
        <v>23043.75</v>
      </c>
      <c r="O25" s="23">
        <f t="shared" si="8"/>
        <v>7.7581171201869239</v>
      </c>
      <c r="P25" s="23">
        <f t="shared" si="4"/>
        <v>4.0972590827470015</v>
      </c>
      <c r="Q25" s="47">
        <v>56920</v>
      </c>
      <c r="R25" s="47">
        <v>54530.6</v>
      </c>
      <c r="S25" s="47">
        <v>59441.599999999999</v>
      </c>
      <c r="T25" s="23">
        <f t="shared" si="9"/>
        <v>-4.1978215038650717</v>
      </c>
      <c r="U25" s="23">
        <f t="shared" si="6"/>
        <v>9.005952621097137</v>
      </c>
    </row>
    <row r="26" spans="1:21" ht="17.25">
      <c r="A26" s="77" t="s">
        <v>27</v>
      </c>
      <c r="B26" s="192">
        <v>26909.9</v>
      </c>
      <c r="C26" s="193">
        <v>26892.1</v>
      </c>
      <c r="D26" s="193">
        <v>23900.91</v>
      </c>
      <c r="E26" s="65">
        <f t="shared" si="0"/>
        <v>-6.6146659779491301E-2</v>
      </c>
      <c r="F26" s="65">
        <f t="shared" si="0"/>
        <v>-11.122932013490953</v>
      </c>
      <c r="G26" s="200">
        <v>139552</v>
      </c>
      <c r="H26" s="200">
        <v>160500</v>
      </c>
      <c r="I26" s="201">
        <v>217139.5</v>
      </c>
      <c r="J26" s="65">
        <f t="shared" si="7"/>
        <v>15.010891997248336</v>
      </c>
      <c r="K26" s="65">
        <f t="shared" si="2"/>
        <v>35.289408099688472</v>
      </c>
      <c r="L26" s="206">
        <v>2342</v>
      </c>
      <c r="M26" s="206">
        <v>3621</v>
      </c>
      <c r="N26" s="206">
        <v>3467</v>
      </c>
      <c r="O26" s="65">
        <f t="shared" si="8"/>
        <v>54.611443210930844</v>
      </c>
      <c r="P26" s="65">
        <f t="shared" si="4"/>
        <v>-4.2529687931510693</v>
      </c>
      <c r="Q26" s="47">
        <v>3871.25</v>
      </c>
      <c r="R26" s="47">
        <v>5855</v>
      </c>
      <c r="S26" s="47">
        <v>5786.2</v>
      </c>
      <c r="T26" s="65">
        <f t="shared" si="9"/>
        <v>51.24313852114949</v>
      </c>
      <c r="U26" s="65">
        <f t="shared" si="6"/>
        <v>-1.1750640478223744</v>
      </c>
    </row>
    <row r="27" spans="1:21" ht="17.25">
      <c r="A27" s="77" t="s">
        <v>28</v>
      </c>
      <c r="B27" s="192">
        <v>86278.86</v>
      </c>
      <c r="C27" s="193">
        <v>87338.2</v>
      </c>
      <c r="D27" s="193">
        <v>81053.89</v>
      </c>
      <c r="E27" s="65">
        <f t="shared" si="0"/>
        <v>1.2278094541351265</v>
      </c>
      <c r="F27" s="65">
        <f t="shared" si="0"/>
        <v>-7.1953738455795957</v>
      </c>
      <c r="G27" s="200">
        <v>84452</v>
      </c>
      <c r="H27" s="200">
        <v>93285</v>
      </c>
      <c r="I27" s="201">
        <v>128943</v>
      </c>
      <c r="J27" s="65">
        <f t="shared" si="7"/>
        <v>10.45919575616918</v>
      </c>
      <c r="K27" s="65">
        <f t="shared" si="2"/>
        <v>38.224794983116254</v>
      </c>
      <c r="L27" s="206">
        <v>6640</v>
      </c>
      <c r="M27" s="206">
        <v>7699.25</v>
      </c>
      <c r="N27" s="206">
        <v>8966.25</v>
      </c>
      <c r="O27" s="65">
        <f t="shared" si="8"/>
        <v>15.952560240963848</v>
      </c>
      <c r="P27" s="65">
        <f t="shared" si="4"/>
        <v>16.456148326135661</v>
      </c>
      <c r="Q27" s="47">
        <v>28526.16</v>
      </c>
      <c r="R27" s="47">
        <v>28670</v>
      </c>
      <c r="S27" s="47">
        <v>28002.52</v>
      </c>
      <c r="T27" s="65">
        <f t="shared" si="9"/>
        <v>0.50423891613873195</v>
      </c>
      <c r="U27" s="65">
        <f t="shared" si="6"/>
        <v>-2.3281478897802543</v>
      </c>
    </row>
    <row r="28" spans="1:21" ht="17.25">
      <c r="A28" s="77" t="s">
        <v>29</v>
      </c>
      <c r="B28" s="192">
        <v>2884</v>
      </c>
      <c r="C28" s="193">
        <v>2236.2400000000002</v>
      </c>
      <c r="D28" s="193">
        <v>2215.4999999999995</v>
      </c>
      <c r="E28" s="65">
        <f t="shared" si="0"/>
        <v>-22.460471567267675</v>
      </c>
      <c r="F28" s="65">
        <f t="shared" si="0"/>
        <v>-0.92744964762282223</v>
      </c>
      <c r="G28" s="200">
        <v>0</v>
      </c>
      <c r="H28" s="200">
        <v>0</v>
      </c>
      <c r="I28" s="201">
        <v>0</v>
      </c>
      <c r="J28" s="65">
        <f t="shared" si="7"/>
        <v>0</v>
      </c>
      <c r="K28" s="65">
        <f t="shared" si="2"/>
        <v>0</v>
      </c>
      <c r="L28" s="206">
        <v>867</v>
      </c>
      <c r="M28" s="206">
        <v>1047</v>
      </c>
      <c r="N28" s="206">
        <v>809.4</v>
      </c>
      <c r="O28" s="65">
        <f t="shared" si="8"/>
        <v>20.761245674740493</v>
      </c>
      <c r="P28" s="65">
        <f t="shared" si="4"/>
        <v>-22.693409742120338</v>
      </c>
      <c r="Q28" s="47">
        <v>7144.0700000000006</v>
      </c>
      <c r="R28" s="47">
        <v>9042</v>
      </c>
      <c r="S28" s="47">
        <v>8400.9</v>
      </c>
      <c r="T28" s="65">
        <f t="shared" si="9"/>
        <v>26.566509006770644</v>
      </c>
      <c r="U28" s="65">
        <f t="shared" si="6"/>
        <v>-7.0902455209024566</v>
      </c>
    </row>
    <row r="29" spans="1:21" ht="17.25">
      <c r="A29" s="77" t="s">
        <v>30</v>
      </c>
      <c r="B29" s="192">
        <v>46701.369999999995</v>
      </c>
      <c r="C29" s="193">
        <v>46275.81</v>
      </c>
      <c r="D29" s="193">
        <v>46843.67</v>
      </c>
      <c r="E29" s="65">
        <f t="shared" si="0"/>
        <v>-0.91123665108753471</v>
      </c>
      <c r="F29" s="65">
        <f t="shared" si="0"/>
        <v>1.2271206057765482</v>
      </c>
      <c r="G29" s="200">
        <v>21105</v>
      </c>
      <c r="H29" s="200">
        <v>19560</v>
      </c>
      <c r="I29" s="201">
        <v>26947</v>
      </c>
      <c r="J29" s="65">
        <f t="shared" si="7"/>
        <v>-7.3205401563610621</v>
      </c>
      <c r="K29" s="65">
        <f t="shared" si="2"/>
        <v>37.76584867075664</v>
      </c>
      <c r="L29" s="206">
        <v>21469</v>
      </c>
      <c r="M29" s="206">
        <v>22917</v>
      </c>
      <c r="N29" s="206">
        <v>20920</v>
      </c>
      <c r="O29" s="65">
        <f t="shared" si="8"/>
        <v>6.744608505286692</v>
      </c>
      <c r="P29" s="65">
        <f t="shared" si="4"/>
        <v>-8.7140550682899232</v>
      </c>
      <c r="Q29" s="47">
        <v>21762.47</v>
      </c>
      <c r="R29" s="47">
        <v>21805.690000000002</v>
      </c>
      <c r="S29" s="47">
        <v>21805.7</v>
      </c>
      <c r="T29" s="65">
        <f t="shared" si="9"/>
        <v>0.19859878037742362</v>
      </c>
      <c r="U29" s="65">
        <f t="shared" si="6"/>
        <v>4.585958986069727E-5</v>
      </c>
    </row>
    <row r="30" spans="1:21" ht="18">
      <c r="A30" s="76" t="s">
        <v>172</v>
      </c>
      <c r="B30" s="68">
        <v>253163.96000000002</v>
      </c>
      <c r="C30" s="68">
        <f t="shared" ref="C30:D30" si="14">SUM(C31:C36)</f>
        <v>149293.28999999998</v>
      </c>
      <c r="D30" s="68">
        <f t="shared" si="14"/>
        <v>131721.07999999999</v>
      </c>
      <c r="E30" s="63">
        <f t="shared" si="0"/>
        <v>-41.02901139640889</v>
      </c>
      <c r="F30" s="63">
        <f t="shared" si="0"/>
        <v>-11.770261074693977</v>
      </c>
      <c r="G30" s="68">
        <f>SUM(G31:G36)</f>
        <v>75402</v>
      </c>
      <c r="H30" s="68">
        <f t="shared" ref="H30:I30" si="15">SUM(H31:H36)</f>
        <v>63744</v>
      </c>
      <c r="I30" s="68">
        <f t="shared" si="15"/>
        <v>44591.6</v>
      </c>
      <c r="J30" s="63">
        <f t="shared" si="7"/>
        <v>-15.4611283520331</v>
      </c>
      <c r="K30" s="63">
        <f t="shared" si="2"/>
        <v>-30.045808232931719</v>
      </c>
      <c r="L30" s="68">
        <f>SUM(L31:L36)</f>
        <v>29356.04</v>
      </c>
      <c r="M30" s="68">
        <f t="shared" ref="M30:N30" si="16">SUM(M31:M36)</f>
        <v>55433.550300000003</v>
      </c>
      <c r="N30" s="68">
        <f t="shared" si="16"/>
        <v>54653.89</v>
      </c>
      <c r="O30" s="63">
        <f t="shared" si="8"/>
        <v>88.831839376155642</v>
      </c>
      <c r="P30" s="63">
        <f t="shared" si="4"/>
        <v>-1.4064772971974122</v>
      </c>
      <c r="Q30" s="68">
        <f>SUM(Q31:Q36)</f>
        <v>58068.41</v>
      </c>
      <c r="R30" s="68">
        <f t="shared" ref="R30" si="17">SUM(R31:R36)</f>
        <v>56503.899999999994</v>
      </c>
      <c r="S30" s="68">
        <f>SUM(S31:S36)</f>
        <v>56643.290000000008</v>
      </c>
      <c r="T30" s="63">
        <f t="shared" si="9"/>
        <v>-2.6942532092750753</v>
      </c>
      <c r="U30" s="63">
        <f t="shared" si="6"/>
        <v>0.24669093637785977</v>
      </c>
    </row>
    <row r="31" spans="1:21" ht="18">
      <c r="A31" s="77" t="s">
        <v>177</v>
      </c>
      <c r="B31" s="192">
        <v>5186.22</v>
      </c>
      <c r="C31" s="193">
        <v>5159.6000000000004</v>
      </c>
      <c r="D31" s="193">
        <v>4589.01</v>
      </c>
      <c r="E31" s="65">
        <f t="shared" si="0"/>
        <v>-0.51328327760873549</v>
      </c>
      <c r="F31" s="65">
        <f t="shared" si="0"/>
        <v>-11.058803007985119</v>
      </c>
      <c r="G31" s="200">
        <v>17319</v>
      </c>
      <c r="H31" s="200">
        <v>15640</v>
      </c>
      <c r="I31" s="201">
        <v>2153</v>
      </c>
      <c r="J31" s="65">
        <f t="shared" si="7"/>
        <v>-9.6945551128818153</v>
      </c>
      <c r="K31" s="65">
        <f t="shared" si="2"/>
        <v>-86.234015345268546</v>
      </c>
      <c r="L31" s="64">
        <v>2426</v>
      </c>
      <c r="M31" s="64">
        <v>9633.15</v>
      </c>
      <c r="N31" s="64">
        <v>9815.99</v>
      </c>
      <c r="O31" s="65">
        <f t="shared" si="8"/>
        <v>297.07955482275349</v>
      </c>
      <c r="P31" s="65">
        <f t="shared" si="4"/>
        <v>1.8980292012477804</v>
      </c>
      <c r="Q31" s="47">
        <v>3401.99</v>
      </c>
      <c r="R31" s="47">
        <v>2922.21</v>
      </c>
      <c r="S31" s="47">
        <v>2933.01</v>
      </c>
      <c r="T31" s="65">
        <f t="shared" si="9"/>
        <v>-14.102922113233717</v>
      </c>
      <c r="U31" s="65">
        <f t="shared" si="6"/>
        <v>0.36958329483508123</v>
      </c>
    </row>
    <row r="32" spans="1:21" ht="18">
      <c r="A32" s="77" t="s">
        <v>178</v>
      </c>
      <c r="B32" s="192">
        <v>10551</v>
      </c>
      <c r="C32" s="193">
        <v>18360.89</v>
      </c>
      <c r="D32" s="193">
        <v>10175</v>
      </c>
      <c r="E32" s="65">
        <f t="shared" si="0"/>
        <v>74.020377215429818</v>
      </c>
      <c r="F32" s="65">
        <f t="shared" si="0"/>
        <v>-44.583296343477897</v>
      </c>
      <c r="G32" s="200">
        <v>30007</v>
      </c>
      <c r="H32" s="200">
        <v>15344</v>
      </c>
      <c r="I32" s="201">
        <v>23677</v>
      </c>
      <c r="J32" s="65">
        <f t="shared" si="7"/>
        <v>-48.865264771553306</v>
      </c>
      <c r="K32" s="65">
        <f t="shared" si="2"/>
        <v>54.307872784150135</v>
      </c>
      <c r="L32" s="64">
        <v>909</v>
      </c>
      <c r="M32" s="64">
        <v>9203</v>
      </c>
      <c r="N32" s="64">
        <v>9408.1</v>
      </c>
      <c r="O32" s="65">
        <f t="shared" si="8"/>
        <v>912.43124312431246</v>
      </c>
      <c r="P32" s="65">
        <f t="shared" si="4"/>
        <v>2.2286211018146389</v>
      </c>
      <c r="Q32" s="47">
        <v>5728</v>
      </c>
      <c r="R32" s="47">
        <v>5915.35</v>
      </c>
      <c r="S32" s="47">
        <v>5943.16</v>
      </c>
      <c r="T32" s="65">
        <f t="shared" si="9"/>
        <v>3.2707751396648064</v>
      </c>
      <c r="U32" s="65">
        <f t="shared" si="6"/>
        <v>0.47013279011385123</v>
      </c>
    </row>
    <row r="33" spans="1:23" ht="18">
      <c r="A33" s="77" t="s">
        <v>179</v>
      </c>
      <c r="B33" s="192">
        <v>117959.6</v>
      </c>
      <c r="C33" s="193">
        <v>102282.13</v>
      </c>
      <c r="D33" s="193">
        <v>93029.42</v>
      </c>
      <c r="E33" s="65">
        <f t="shared" si="0"/>
        <v>-13.290541846530516</v>
      </c>
      <c r="F33" s="65">
        <f t="shared" si="0"/>
        <v>-9.0462625289481196</v>
      </c>
      <c r="G33" s="200">
        <v>14627</v>
      </c>
      <c r="H33" s="200">
        <v>14141</v>
      </c>
      <c r="I33" s="201">
        <v>13887</v>
      </c>
      <c r="J33" s="65">
        <f t="shared" si="7"/>
        <v>-3.3226225473439541</v>
      </c>
      <c r="K33" s="65">
        <f t="shared" si="2"/>
        <v>-1.7961954600098977</v>
      </c>
      <c r="L33" s="64">
        <v>9214</v>
      </c>
      <c r="M33" s="64">
        <v>17375.6803</v>
      </c>
      <c r="N33" s="64">
        <v>17066</v>
      </c>
      <c r="O33" s="65">
        <f t="shared" si="8"/>
        <v>88.5791219882787</v>
      </c>
      <c r="P33" s="65">
        <f t="shared" si="4"/>
        <v>-1.7822628792266642</v>
      </c>
      <c r="Q33" s="47">
        <v>30036.2</v>
      </c>
      <c r="R33" s="47">
        <v>30770</v>
      </c>
      <c r="S33" s="47">
        <v>30952.01</v>
      </c>
      <c r="T33" s="65">
        <f t="shared" si="9"/>
        <v>2.4430520505257078</v>
      </c>
      <c r="U33" s="65">
        <f t="shared" si="6"/>
        <v>0.59151771205718262</v>
      </c>
    </row>
    <row r="34" spans="1:23" ht="18">
      <c r="A34" s="77" t="s">
        <v>180</v>
      </c>
      <c r="B34" s="192">
        <v>7475.7400000000007</v>
      </c>
      <c r="C34" s="193">
        <v>7320.1699999999983</v>
      </c>
      <c r="D34" s="193">
        <v>7246.7400000000007</v>
      </c>
      <c r="E34" s="65">
        <f t="shared" si="0"/>
        <v>-2.0809980015356615</v>
      </c>
      <c r="F34" s="65">
        <f t="shared" si="0"/>
        <v>-1.0031187800283021</v>
      </c>
      <c r="G34" s="200">
        <v>0</v>
      </c>
      <c r="H34" s="200">
        <v>0</v>
      </c>
      <c r="I34" s="201">
        <v>0</v>
      </c>
      <c r="J34" s="65">
        <f t="shared" si="7"/>
        <v>0</v>
      </c>
      <c r="K34" s="65">
        <f t="shared" si="2"/>
        <v>0</v>
      </c>
      <c r="L34" s="64">
        <v>61.04</v>
      </c>
      <c r="M34" s="64">
        <v>195.04</v>
      </c>
      <c r="N34" s="64">
        <v>161.5</v>
      </c>
      <c r="O34" s="65">
        <f t="shared" si="8"/>
        <v>219.52817824377456</v>
      </c>
      <c r="P34" s="65">
        <f t="shared" si="4"/>
        <v>-17.196472518457753</v>
      </c>
      <c r="Q34" s="47">
        <v>675.22</v>
      </c>
      <c r="R34" s="47">
        <v>652</v>
      </c>
      <c r="S34" s="47">
        <v>436.16</v>
      </c>
      <c r="T34" s="65">
        <f t="shared" si="9"/>
        <v>-3.4388791801190877</v>
      </c>
      <c r="U34" s="65">
        <f t="shared" si="6"/>
        <v>-33.104294478527606</v>
      </c>
    </row>
    <row r="35" spans="1:23" ht="18">
      <c r="A35" s="77" t="s">
        <v>181</v>
      </c>
      <c r="B35" s="192">
        <v>14230.58</v>
      </c>
      <c r="C35" s="193">
        <v>13932.95</v>
      </c>
      <c r="D35" s="193">
        <v>14341.779999999999</v>
      </c>
      <c r="E35" s="65">
        <f t="shared" si="0"/>
        <v>-2.0914818651101967</v>
      </c>
      <c r="F35" s="65">
        <f t="shared" si="0"/>
        <v>2.9342673303212763</v>
      </c>
      <c r="G35" s="200">
        <v>13209</v>
      </c>
      <c r="H35" s="200">
        <v>13945</v>
      </c>
      <c r="I35" s="201">
        <v>4372</v>
      </c>
      <c r="J35" s="65">
        <f t="shared" si="7"/>
        <v>5.5719585131349874</v>
      </c>
      <c r="K35" s="65">
        <f t="shared" si="2"/>
        <v>-68.648261025457145</v>
      </c>
      <c r="L35" s="64">
        <v>506</v>
      </c>
      <c r="M35" s="64">
        <v>4307.68</v>
      </c>
      <c r="N35" s="64">
        <v>3469</v>
      </c>
      <c r="O35" s="65">
        <f t="shared" si="8"/>
        <v>751.32015810276687</v>
      </c>
      <c r="P35" s="65">
        <f t="shared" si="4"/>
        <v>-19.469412769750775</v>
      </c>
      <c r="Q35" s="47">
        <v>4087</v>
      </c>
      <c r="R35" s="47">
        <v>3709</v>
      </c>
      <c r="S35" s="47">
        <v>3744.5499999999997</v>
      </c>
      <c r="T35" s="65">
        <f t="shared" si="9"/>
        <v>-9.2488377783215014</v>
      </c>
      <c r="U35" s="65">
        <f t="shared" si="6"/>
        <v>0.95847937449447329</v>
      </c>
    </row>
    <row r="36" spans="1:23" ht="18">
      <c r="A36" s="77" t="s">
        <v>182</v>
      </c>
      <c r="B36" s="192">
        <v>2251.83</v>
      </c>
      <c r="C36" s="193">
        <v>2237.5500000000002</v>
      </c>
      <c r="D36" s="193">
        <v>2339.13</v>
      </c>
      <c r="E36" s="65">
        <f t="shared" si="0"/>
        <v>-0.63415089060896435</v>
      </c>
      <c r="F36" s="65">
        <f t="shared" si="0"/>
        <v>4.539786820406249</v>
      </c>
      <c r="G36" s="200">
        <v>240</v>
      </c>
      <c r="H36" s="200">
        <v>4674</v>
      </c>
      <c r="I36" s="201">
        <v>502.6</v>
      </c>
      <c r="J36" s="65">
        <f t="shared" si="7"/>
        <v>1847.5000000000002</v>
      </c>
      <c r="K36" s="65">
        <f t="shared" si="2"/>
        <v>-89.24689773213521</v>
      </c>
      <c r="L36" s="64">
        <v>16240</v>
      </c>
      <c r="M36" s="64">
        <v>14719</v>
      </c>
      <c r="N36" s="64">
        <v>14733.3</v>
      </c>
      <c r="O36" s="65">
        <f t="shared" si="8"/>
        <v>-9.3657635467980356</v>
      </c>
      <c r="P36" s="65">
        <f t="shared" si="4"/>
        <v>9.7153339221407009E-2</v>
      </c>
      <c r="Q36" s="47">
        <v>14140</v>
      </c>
      <c r="R36" s="47">
        <v>12535.34</v>
      </c>
      <c r="S36" s="47">
        <v>12634.4</v>
      </c>
      <c r="T36" s="65">
        <f t="shared" si="9"/>
        <v>-11.348373408769447</v>
      </c>
      <c r="U36" s="65">
        <f t="shared" si="6"/>
        <v>0.79024581702608998</v>
      </c>
    </row>
    <row r="37" spans="1:23" ht="18">
      <c r="A37" s="79" t="s">
        <v>31</v>
      </c>
      <c r="B37" s="64">
        <v>27218.3</v>
      </c>
      <c r="C37" s="64">
        <v>27216.9</v>
      </c>
      <c r="D37" s="64">
        <v>27468.46</v>
      </c>
      <c r="E37" s="63">
        <f t="shared" si="0"/>
        <v>-5.1435982408918335E-3</v>
      </c>
      <c r="F37" s="63">
        <f t="shared" si="0"/>
        <v>0.92427866509410705</v>
      </c>
      <c r="G37" s="200">
        <v>0</v>
      </c>
      <c r="H37" s="200">
        <v>0</v>
      </c>
      <c r="I37" s="201">
        <v>0</v>
      </c>
      <c r="J37" s="63">
        <f t="shared" si="7"/>
        <v>0</v>
      </c>
      <c r="K37" s="63">
        <f t="shared" si="2"/>
        <v>0</v>
      </c>
      <c r="L37" s="139">
        <v>8</v>
      </c>
      <c r="M37" s="139">
        <v>0</v>
      </c>
      <c r="N37" s="139">
        <v>0.72</v>
      </c>
      <c r="O37" s="63">
        <f t="shared" si="8"/>
        <v>-100</v>
      </c>
      <c r="P37" s="63">
        <f t="shared" si="4"/>
        <v>0</v>
      </c>
      <c r="Q37" s="68">
        <v>90.7</v>
      </c>
      <c r="R37" s="68">
        <v>92.1</v>
      </c>
      <c r="S37" s="68">
        <v>93.799999999999983</v>
      </c>
      <c r="T37" s="63">
        <f t="shared" si="9"/>
        <v>1.5435501653803669</v>
      </c>
      <c r="U37" s="63">
        <f t="shared" si="6"/>
        <v>1.8458197611291922</v>
      </c>
    </row>
    <row r="38" spans="1:23" ht="18.75" thickBot="1">
      <c r="A38" s="79" t="s">
        <v>32</v>
      </c>
      <c r="B38" s="64">
        <v>149.5</v>
      </c>
      <c r="C38" s="64">
        <v>172.9</v>
      </c>
      <c r="D38" s="64">
        <v>203.38</v>
      </c>
      <c r="E38" s="63">
        <f t="shared" si="0"/>
        <v>15.65217391304347</v>
      </c>
      <c r="F38" s="63">
        <f t="shared" si="0"/>
        <v>17.628687102371316</v>
      </c>
      <c r="G38" s="202">
        <v>0</v>
      </c>
      <c r="H38" s="202">
        <v>0</v>
      </c>
      <c r="I38" s="203">
        <v>0</v>
      </c>
      <c r="J38" s="63">
        <f t="shared" si="7"/>
        <v>0</v>
      </c>
      <c r="K38" s="63">
        <f t="shared" si="2"/>
        <v>0</v>
      </c>
      <c r="L38" s="139">
        <v>163</v>
      </c>
      <c r="M38" s="139">
        <v>210.24000000000004</v>
      </c>
      <c r="N38" s="139">
        <v>206.54</v>
      </c>
      <c r="O38" s="63">
        <f t="shared" si="8"/>
        <v>28.981595092024548</v>
      </c>
      <c r="P38" s="63">
        <f t="shared" si="4"/>
        <v>-1.7598934550989611</v>
      </c>
      <c r="Q38" s="68">
        <v>1659.78</v>
      </c>
      <c r="R38" s="68">
        <v>1899.61</v>
      </c>
      <c r="S38" s="68">
        <v>1917.9599999999998</v>
      </c>
      <c r="T38" s="63">
        <f t="shared" si="9"/>
        <v>14.449505356131539</v>
      </c>
      <c r="U38" s="63">
        <f t="shared" si="6"/>
        <v>0.96598775538137716</v>
      </c>
    </row>
    <row r="39" spans="1:23" ht="19.5" thickTop="1" thickBot="1">
      <c r="A39" s="79" t="s">
        <v>108</v>
      </c>
      <c r="B39" s="194">
        <v>52.879999999999995</v>
      </c>
      <c r="C39" s="195">
        <v>85.19</v>
      </c>
      <c r="D39" s="195">
        <v>89.26</v>
      </c>
      <c r="E39" s="63">
        <f t="shared" si="0"/>
        <v>61.100605143721651</v>
      </c>
      <c r="F39" s="63">
        <f t="shared" si="0"/>
        <v>4.7775560511797295</v>
      </c>
      <c r="G39" s="204">
        <v>350</v>
      </c>
      <c r="H39" s="204">
        <v>200</v>
      </c>
      <c r="I39" s="205">
        <v>340</v>
      </c>
      <c r="J39" s="63">
        <f t="shared" si="7"/>
        <v>-42.857142857142861</v>
      </c>
      <c r="K39" s="63">
        <f t="shared" si="2"/>
        <v>70</v>
      </c>
      <c r="L39" s="139">
        <v>11800</v>
      </c>
      <c r="M39" s="139">
        <v>17</v>
      </c>
      <c r="N39" s="139">
        <v>24</v>
      </c>
      <c r="O39" s="63">
        <f t="shared" si="8"/>
        <v>-99.855932203389827</v>
      </c>
      <c r="P39" s="63">
        <f t="shared" si="4"/>
        <v>41.176470588235304</v>
      </c>
      <c r="Q39" s="68">
        <v>452.5</v>
      </c>
      <c r="R39" s="68">
        <v>487.05</v>
      </c>
      <c r="S39" s="68">
        <v>358.75</v>
      </c>
      <c r="T39" s="63">
        <f t="shared" si="9"/>
        <v>7.6353591160221157</v>
      </c>
      <c r="U39" s="63">
        <f t="shared" si="6"/>
        <v>-26.34226465455292</v>
      </c>
    </row>
    <row r="40" spans="1:23" ht="18.75" thickTop="1">
      <c r="A40" s="83"/>
      <c r="B40" s="84">
        <f>B7+B21+B24+B30+B37+B38+B39</f>
        <v>4917245.2663474074</v>
      </c>
      <c r="C40" s="84">
        <f>C7+C21+C24+C30+C37+C38+C39</f>
        <v>5261133.6735333353</v>
      </c>
      <c r="D40" s="84">
        <f>D7+D21+D24+D30+D37+D38+D39</f>
        <v>5030676.693</v>
      </c>
      <c r="E40" s="85">
        <f t="shared" si="0"/>
        <v>6.9935174789719667</v>
      </c>
      <c r="F40" s="85">
        <f t="shared" si="0"/>
        <v>-4.3803673282941276</v>
      </c>
      <c r="G40" s="84">
        <f>G7+G21+G24+G30+G37+G38+G39</f>
        <v>4701267.6100000003</v>
      </c>
      <c r="H40" s="84">
        <f>H7+H21+H24+H30+H37+H38+H39</f>
        <v>4756122</v>
      </c>
      <c r="I40" s="84">
        <f>I7+I21+I24+I30+I37+I38+I39</f>
        <v>4252539.3999999994</v>
      </c>
      <c r="J40" s="85">
        <f t="shared" si="7"/>
        <v>1.1667999899286627</v>
      </c>
      <c r="K40" s="85">
        <f t="shared" si="2"/>
        <v>-10.588092567852556</v>
      </c>
      <c r="L40" s="84">
        <f>L7+L21+L24+L30+L37+L38+L39</f>
        <v>2214807.8053145953</v>
      </c>
      <c r="M40" s="84">
        <f>M7+M21+M24+M30+M37+M38+M39</f>
        <v>2302381.6676000003</v>
      </c>
      <c r="N40" s="84">
        <f>N7+N21+N24+N30+N37+N38+N39</f>
        <v>2266939.2850000001</v>
      </c>
      <c r="O40" s="85">
        <f t="shared" si="8"/>
        <v>3.954016329329562</v>
      </c>
      <c r="P40" s="85">
        <f t="shared" si="4"/>
        <v>-1.5393791176658027</v>
      </c>
      <c r="Q40" s="84">
        <f>Q7+Q21+Q24+Q30+Q37+Q38+Q39</f>
        <v>1827530.4699999995</v>
      </c>
      <c r="R40" s="84">
        <f>R7+R21+R24+R30+R37+R38+R39</f>
        <v>1722900.59</v>
      </c>
      <c r="S40" s="84">
        <f>S7+S21+S24+S30+S37+S38+S39</f>
        <v>1621710.3800000001</v>
      </c>
      <c r="T40" s="85">
        <f t="shared" si="9"/>
        <v>-5.7252057745444631</v>
      </c>
      <c r="U40" s="85">
        <f t="shared" si="6"/>
        <v>-5.8732471616368684</v>
      </c>
    </row>
    <row r="41" spans="1:23" ht="16.5">
      <c r="A41" s="554" t="s">
        <v>2</v>
      </c>
      <c r="B41" s="551" t="s">
        <v>107</v>
      </c>
      <c r="C41" s="551"/>
      <c r="D41" s="551"/>
      <c r="E41" s="551"/>
      <c r="F41" s="551"/>
      <c r="G41" s="551" t="s">
        <v>119</v>
      </c>
      <c r="H41" s="551"/>
      <c r="I41" s="551"/>
      <c r="J41" s="551"/>
      <c r="K41" s="551"/>
      <c r="L41" s="551" t="s">
        <v>120</v>
      </c>
      <c r="M41" s="551"/>
      <c r="N41" s="551"/>
      <c r="O41" s="551"/>
      <c r="P41" s="551"/>
      <c r="Q41" s="551" t="s">
        <v>34</v>
      </c>
      <c r="R41" s="551"/>
      <c r="S41" s="551"/>
      <c r="T41" s="551"/>
      <c r="U41" s="551"/>
    </row>
    <row r="42" spans="1:23" ht="17.25">
      <c r="A42" s="554"/>
      <c r="B42" s="82" t="s">
        <v>4</v>
      </c>
      <c r="C42" s="82" t="s">
        <v>5</v>
      </c>
      <c r="D42" s="82" t="s">
        <v>6</v>
      </c>
      <c r="E42" s="556" t="s">
        <v>7</v>
      </c>
      <c r="F42" s="556" t="s">
        <v>8</v>
      </c>
      <c r="G42" s="82" t="s">
        <v>4</v>
      </c>
      <c r="H42" s="82" t="s">
        <v>5</v>
      </c>
      <c r="I42" s="82" t="s">
        <v>6</v>
      </c>
      <c r="J42" s="556" t="s">
        <v>7</v>
      </c>
      <c r="K42" s="556" t="s">
        <v>8</v>
      </c>
      <c r="L42" s="82" t="s">
        <v>4</v>
      </c>
      <c r="M42" s="82" t="s">
        <v>5</v>
      </c>
      <c r="N42" s="82" t="s">
        <v>6</v>
      </c>
      <c r="O42" s="556" t="s">
        <v>7</v>
      </c>
      <c r="P42" s="556" t="s">
        <v>8</v>
      </c>
      <c r="Q42" s="82" t="s">
        <v>4</v>
      </c>
      <c r="R42" s="82" t="s">
        <v>5</v>
      </c>
      <c r="S42" s="82" t="s">
        <v>6</v>
      </c>
      <c r="T42" s="556" t="s">
        <v>7</v>
      </c>
      <c r="U42" s="561" t="s">
        <v>8</v>
      </c>
      <c r="V42" s="249"/>
    </row>
    <row r="43" spans="1:23" ht="47.25">
      <c r="A43" s="554"/>
      <c r="B43" s="123" t="s">
        <v>232</v>
      </c>
      <c r="C43" s="123" t="s">
        <v>233</v>
      </c>
      <c r="D43" s="123" t="s">
        <v>234</v>
      </c>
      <c r="E43" s="556"/>
      <c r="F43" s="556"/>
      <c r="G43" s="123" t="s">
        <v>232</v>
      </c>
      <c r="H43" s="123" t="s">
        <v>233</v>
      </c>
      <c r="I43" s="123" t="s">
        <v>234</v>
      </c>
      <c r="J43" s="556"/>
      <c r="K43" s="556"/>
      <c r="L43" s="123" t="s">
        <v>232</v>
      </c>
      <c r="M43" s="123" t="s">
        <v>233</v>
      </c>
      <c r="N43" s="123" t="s">
        <v>234</v>
      </c>
      <c r="O43" s="556"/>
      <c r="P43" s="556"/>
      <c r="Q43" s="123" t="s">
        <v>232</v>
      </c>
      <c r="R43" s="123" t="s">
        <v>233</v>
      </c>
      <c r="S43" s="123" t="s">
        <v>234</v>
      </c>
      <c r="T43" s="556"/>
      <c r="U43" s="556"/>
    </row>
    <row r="44" spans="1:23" ht="18">
      <c r="A44" s="76" t="s">
        <v>9</v>
      </c>
      <c r="B44" s="62">
        <f>SUM(B45:B57)</f>
        <v>3060156.4299999997</v>
      </c>
      <c r="C44" s="62">
        <f>SUM(C45:C57)</f>
        <v>3071459.54</v>
      </c>
      <c r="D44" s="62">
        <f>SUM(D45:D57)</f>
        <v>3008113.5999999996</v>
      </c>
      <c r="E44" s="6">
        <f>IFERROR(C44/B44*100-100,0)</f>
        <v>0.36936379752326332</v>
      </c>
      <c r="F44" s="6">
        <f>IFERROR(D44/C44*100-100,0)</f>
        <v>-2.062405158688847</v>
      </c>
      <c r="G44" s="62">
        <f>SUM(G45:G57)</f>
        <v>866290.25</v>
      </c>
      <c r="H44" s="62">
        <f>SUM(H45:H57)</f>
        <v>789110.20000000007</v>
      </c>
      <c r="I44" s="62">
        <f>SUM(I45:I57)</f>
        <v>805396.44</v>
      </c>
      <c r="J44" s="6">
        <f>IFERROR(H44/G44*100-100,0)</f>
        <v>-8.9092599160616004</v>
      </c>
      <c r="K44" s="6">
        <f>IFERROR(I44/H44*100-100,0)</f>
        <v>2.0638739684267051</v>
      </c>
      <c r="L44" s="62">
        <f>SUM(L45:L57)</f>
        <v>1412675.2999999998</v>
      </c>
      <c r="M44" s="62">
        <f>SUM(M45:M57)</f>
        <v>1423649.2573553845</v>
      </c>
      <c r="N44" s="62">
        <f>SUM(N45:N57)</f>
        <v>1395062.03</v>
      </c>
      <c r="O44" s="6">
        <f>IFERROR(M44/L44*100-100,0)</f>
        <v>0.77682092660533897</v>
      </c>
      <c r="P44" s="6">
        <f>IFERROR(N44/M44*100-100,0)</f>
        <v>-2.0080246035100657</v>
      </c>
      <c r="Q44" s="62">
        <f>B7+G7+L7+Q7+B44+G44+L44</f>
        <v>15378305.871662002</v>
      </c>
      <c r="R44" s="62">
        <f>C7+H7+M7+R7+C44+H44+M44</f>
        <v>15650414.278188717</v>
      </c>
      <c r="S44" s="62">
        <f>N44+I44+D44+S7+N7+I7+D7</f>
        <v>14592567.248</v>
      </c>
      <c r="T44" s="234">
        <f>IFERROR(R44/Q44*100-100,0)</f>
        <v>1.7694303182520059</v>
      </c>
      <c r="U44" s="234">
        <f>IFERROR(S44/R44*100-100,0)</f>
        <v>-6.759227017159489</v>
      </c>
      <c r="V44" s="15"/>
      <c r="W44" s="15"/>
    </row>
    <row r="45" spans="1:23" ht="18">
      <c r="A45" s="77" t="s">
        <v>10</v>
      </c>
      <c r="B45" s="207">
        <v>1315703.32</v>
      </c>
      <c r="C45" s="207">
        <v>1364032.4</v>
      </c>
      <c r="D45" s="207">
        <v>1357662</v>
      </c>
      <c r="E45" s="23">
        <f t="shared" ref="E45:E52" si="18">IFERROR(C45/B45*100-100,0)</f>
        <v>3.6732505926943873</v>
      </c>
      <c r="F45" s="23">
        <f t="shared" ref="F45:F77" si="19">IFERROR(D45/C45*100-100,0)</f>
        <v>-0.46702702956321218</v>
      </c>
      <c r="G45" s="64">
        <v>145062.85</v>
      </c>
      <c r="H45" s="64">
        <v>130191.24</v>
      </c>
      <c r="I45" s="130">
        <v>138996.34</v>
      </c>
      <c r="J45" s="23">
        <f t="shared" ref="J45:J52" si="20">IFERROR(H45/G45*100-100,0)</f>
        <v>-10.251839116631174</v>
      </c>
      <c r="K45" s="23">
        <f t="shared" ref="K45:K77" si="21">IFERROR(I45/H45*100-100,0)</f>
        <v>6.7632046518644415</v>
      </c>
      <c r="L45" s="130">
        <v>601276.11</v>
      </c>
      <c r="M45" s="130">
        <v>631750.93000000005</v>
      </c>
      <c r="N45" s="130">
        <v>620143</v>
      </c>
      <c r="O45" s="23">
        <f t="shared" ref="O45:O52" si="22">IFERROR(M45/L45*100-100,0)</f>
        <v>5.0683570315142106</v>
      </c>
      <c r="P45" s="23">
        <f t="shared" ref="P45:P77" si="23">IFERROR(N45/M45*100-100,0)</f>
        <v>-1.8374219092958128</v>
      </c>
      <c r="Q45" s="130">
        <f t="shared" ref="Q45:Q60" si="24">B8+G8+L8+Q8+B45+G45+L45</f>
        <v>5532872.0836800002</v>
      </c>
      <c r="R45" s="130">
        <f t="shared" ref="R45:R77" si="25">C8+H8+M8+R8+C45+H45+M45</f>
        <v>5756504.5700000003</v>
      </c>
      <c r="S45" s="130">
        <f t="shared" ref="S45:S77" si="26">D8+I8+N8+S8+D45+I45+N45</f>
        <v>5465961.1729999995</v>
      </c>
      <c r="T45" s="235">
        <f t="shared" ref="T45:U77" si="27">IFERROR(R45/Q45*100-100,0)</f>
        <v>4.0418878827803724</v>
      </c>
      <c r="U45" s="235">
        <f t="shared" si="27"/>
        <v>-5.0472190800328178</v>
      </c>
    </row>
    <row r="46" spans="1:23" ht="18">
      <c r="A46" s="77" t="s">
        <v>11</v>
      </c>
      <c r="B46" s="207">
        <v>458218</v>
      </c>
      <c r="C46" s="207">
        <v>477591</v>
      </c>
      <c r="D46" s="207">
        <v>478787</v>
      </c>
      <c r="E46" s="23">
        <f t="shared" si="18"/>
        <v>4.2279002570828794</v>
      </c>
      <c r="F46" s="23">
        <f t="shared" si="19"/>
        <v>0.250423479504434</v>
      </c>
      <c r="G46" s="64">
        <v>248796</v>
      </c>
      <c r="H46" s="64">
        <v>217304.06000000003</v>
      </c>
      <c r="I46" s="64">
        <v>217847</v>
      </c>
      <c r="J46" s="23">
        <f t="shared" si="20"/>
        <v>-12.657735654914063</v>
      </c>
      <c r="K46" s="23">
        <f t="shared" si="21"/>
        <v>0.24985267187366844</v>
      </c>
      <c r="L46" s="130">
        <v>134784</v>
      </c>
      <c r="M46" s="130">
        <v>117469.42032873232</v>
      </c>
      <c r="N46" s="130">
        <v>110161</v>
      </c>
      <c r="O46" s="23">
        <f t="shared" si="22"/>
        <v>-12.846168440814694</v>
      </c>
      <c r="P46" s="23">
        <f t="shared" si="23"/>
        <v>-6.221551369096801</v>
      </c>
      <c r="Q46" s="130">
        <f t="shared" si="24"/>
        <v>2809234.4647059878</v>
      </c>
      <c r="R46" s="130">
        <f t="shared" si="25"/>
        <v>3053550.2003287324</v>
      </c>
      <c r="S46" s="130">
        <f t="shared" si="26"/>
        <v>2980568</v>
      </c>
      <c r="T46" s="235">
        <f t="shared" si="27"/>
        <v>8.6968794770327094</v>
      </c>
      <c r="U46" s="235">
        <f t="shared" si="27"/>
        <v>-2.3900769773123614</v>
      </c>
    </row>
    <row r="47" spans="1:23" ht="18">
      <c r="A47" s="78" t="s">
        <v>221</v>
      </c>
      <c r="B47" s="207">
        <v>456204</v>
      </c>
      <c r="C47" s="207">
        <v>586417</v>
      </c>
      <c r="D47" s="207">
        <v>601077</v>
      </c>
      <c r="E47" s="23">
        <f t="shared" si="18"/>
        <v>28.5427133475375</v>
      </c>
      <c r="F47" s="23">
        <f t="shared" si="19"/>
        <v>2.4999275259755365</v>
      </c>
      <c r="G47" s="64">
        <v>188324</v>
      </c>
      <c r="H47" s="64">
        <v>165044.37999999998</v>
      </c>
      <c r="I47" s="64">
        <v>169170</v>
      </c>
      <c r="J47" s="23">
        <f t="shared" si="20"/>
        <v>-12.361472780951985</v>
      </c>
      <c r="K47" s="23">
        <f t="shared" si="21"/>
        <v>2.4997034131062321</v>
      </c>
      <c r="L47" s="130">
        <v>0</v>
      </c>
      <c r="M47" s="130"/>
      <c r="N47" s="130"/>
      <c r="O47" s="23">
        <f t="shared" si="22"/>
        <v>0</v>
      </c>
      <c r="P47" s="23">
        <f t="shared" si="23"/>
        <v>0</v>
      </c>
      <c r="Q47" s="130">
        <f t="shared" si="24"/>
        <v>1491194.8662830926</v>
      </c>
      <c r="R47" s="130">
        <f t="shared" si="25"/>
        <v>1711420.7233333332</v>
      </c>
      <c r="S47" s="130">
        <f t="shared" si="26"/>
        <v>1568104</v>
      </c>
      <c r="T47" s="235">
        <f t="shared" si="27"/>
        <v>14.768415720151239</v>
      </c>
      <c r="U47" s="235">
        <f t="shared" si="27"/>
        <v>-8.3741374274231788</v>
      </c>
    </row>
    <row r="48" spans="1:23" ht="18">
      <c r="A48" s="77" t="s">
        <v>13</v>
      </c>
      <c r="B48" s="207">
        <v>14312</v>
      </c>
      <c r="C48" s="207">
        <v>11152</v>
      </c>
      <c r="D48" s="207">
        <v>11190</v>
      </c>
      <c r="E48" s="23">
        <f t="shared" si="18"/>
        <v>-22.079373951928446</v>
      </c>
      <c r="F48" s="23">
        <f t="shared" si="19"/>
        <v>0.34074605451937146</v>
      </c>
      <c r="G48" s="64">
        <v>26547</v>
      </c>
      <c r="H48" s="64">
        <v>17183.05</v>
      </c>
      <c r="I48" s="64">
        <v>17242</v>
      </c>
      <c r="J48" s="64">
        <f t="shared" si="20"/>
        <v>-35.273100538667265</v>
      </c>
      <c r="K48" s="64">
        <f t="shared" si="21"/>
        <v>0.34307064228993056</v>
      </c>
      <c r="L48" s="130">
        <v>23901</v>
      </c>
      <c r="M48" s="130">
        <v>18757.752023854391</v>
      </c>
      <c r="N48" s="130">
        <v>18737</v>
      </c>
      <c r="O48" s="23">
        <f t="shared" si="22"/>
        <v>-21.518965633846321</v>
      </c>
      <c r="P48" s="23">
        <f t="shared" si="23"/>
        <v>-0.11063172083734685</v>
      </c>
      <c r="Q48" s="130">
        <f t="shared" si="24"/>
        <v>354814.89656301128</v>
      </c>
      <c r="R48" s="130">
        <f t="shared" si="25"/>
        <v>283167.27722385438</v>
      </c>
      <c r="S48" s="130">
        <f t="shared" si="26"/>
        <v>265984</v>
      </c>
      <c r="T48" s="235">
        <f t="shared" si="27"/>
        <v>-20.192956956764377</v>
      </c>
      <c r="U48" s="235">
        <f t="shared" si="27"/>
        <v>-6.0682425569499543</v>
      </c>
    </row>
    <row r="49" spans="1:21" ht="18">
      <c r="A49" s="77" t="s">
        <v>14</v>
      </c>
      <c r="B49" s="207">
        <v>3186</v>
      </c>
      <c r="C49" s="207">
        <v>4025</v>
      </c>
      <c r="D49" s="207">
        <v>4578</v>
      </c>
      <c r="E49" s="23">
        <f t="shared" si="18"/>
        <v>26.333961079723792</v>
      </c>
      <c r="F49" s="23">
        <f t="shared" si="19"/>
        <v>13.739130434782609</v>
      </c>
      <c r="G49" s="64">
        <v>10778</v>
      </c>
      <c r="H49" s="64">
        <v>9212.5999999999985</v>
      </c>
      <c r="I49" s="64">
        <v>10478</v>
      </c>
      <c r="J49" s="23">
        <f t="shared" si="20"/>
        <v>-14.524030432362238</v>
      </c>
      <c r="K49" s="23">
        <f t="shared" si="21"/>
        <v>13.735536113583578</v>
      </c>
      <c r="L49" s="130"/>
      <c r="M49" s="130"/>
      <c r="N49" s="130"/>
      <c r="O49" s="23">
        <f t="shared" si="22"/>
        <v>0</v>
      </c>
      <c r="P49" s="23">
        <f t="shared" si="23"/>
        <v>0</v>
      </c>
      <c r="Q49" s="130">
        <f t="shared" si="24"/>
        <v>19295.853866413076</v>
      </c>
      <c r="R49" s="130">
        <f t="shared" si="25"/>
        <v>17324.954999999998</v>
      </c>
      <c r="S49" s="130">
        <f t="shared" si="26"/>
        <v>19804</v>
      </c>
      <c r="T49" s="235">
        <f t="shared" si="27"/>
        <v>-10.214105476014623</v>
      </c>
      <c r="U49" s="235">
        <f t="shared" si="27"/>
        <v>14.309099215553516</v>
      </c>
    </row>
    <row r="50" spans="1:21" ht="18">
      <c r="A50" s="77" t="s">
        <v>15</v>
      </c>
      <c r="B50" s="207">
        <v>1503.89</v>
      </c>
      <c r="C50" s="207">
        <v>648.79999999999995</v>
      </c>
      <c r="D50" s="207">
        <v>664</v>
      </c>
      <c r="E50" s="23">
        <f t="shared" si="18"/>
        <v>-56.85854683520737</v>
      </c>
      <c r="F50" s="23">
        <f t="shared" si="19"/>
        <v>2.3427866831072777</v>
      </c>
      <c r="G50" s="64">
        <v>3071</v>
      </c>
      <c r="H50" s="64">
        <v>3095.17</v>
      </c>
      <c r="I50" s="64">
        <v>3173</v>
      </c>
      <c r="J50" s="23">
        <f t="shared" si="20"/>
        <v>0.78704005210028072</v>
      </c>
      <c r="K50" s="23">
        <f t="shared" si="21"/>
        <v>2.5145630126939693</v>
      </c>
      <c r="L50" s="130">
        <v>368</v>
      </c>
      <c r="M50" s="130">
        <v>121.06500279776901</v>
      </c>
      <c r="N50" s="130">
        <v>50</v>
      </c>
      <c r="O50" s="23">
        <f t="shared" si="22"/>
        <v>-67.101901413649728</v>
      </c>
      <c r="P50" s="23">
        <f t="shared" si="23"/>
        <v>-58.699872924034324</v>
      </c>
      <c r="Q50" s="130">
        <f t="shared" si="24"/>
        <v>14123.196563498193</v>
      </c>
      <c r="R50" s="130">
        <f t="shared" si="25"/>
        <v>11781.025002797767</v>
      </c>
      <c r="S50" s="130">
        <f t="shared" si="26"/>
        <v>12223</v>
      </c>
      <c r="T50" s="235">
        <f t="shared" si="27"/>
        <v>-16.583862939030652</v>
      </c>
      <c r="U50" s="235">
        <f t="shared" si="27"/>
        <v>3.7515835599811709</v>
      </c>
    </row>
    <row r="51" spans="1:21" ht="18">
      <c r="A51" s="77" t="s">
        <v>16</v>
      </c>
      <c r="B51" s="207">
        <v>338923.86</v>
      </c>
      <c r="C51" s="207">
        <v>294488.5</v>
      </c>
      <c r="D51" s="207">
        <v>257588</v>
      </c>
      <c r="E51" s="23">
        <f t="shared" si="18"/>
        <v>-13.110720502239062</v>
      </c>
      <c r="F51" s="23">
        <f t="shared" si="19"/>
        <v>-12.530370455892168</v>
      </c>
      <c r="G51" s="64">
        <v>200103</v>
      </c>
      <c r="H51" s="64">
        <v>205681</v>
      </c>
      <c r="I51" s="130">
        <v>202863</v>
      </c>
      <c r="J51" s="23">
        <f t="shared" si="20"/>
        <v>2.7875644043317607</v>
      </c>
      <c r="K51" s="23">
        <f t="shared" si="21"/>
        <v>-1.3700827981194266</v>
      </c>
      <c r="L51" s="130">
        <v>226702</v>
      </c>
      <c r="M51" s="130">
        <v>223218.95</v>
      </c>
      <c r="N51" s="130">
        <v>231347.45</v>
      </c>
      <c r="O51" s="23">
        <f t="shared" si="22"/>
        <v>-1.536400208202835</v>
      </c>
      <c r="P51" s="23">
        <f t="shared" si="23"/>
        <v>3.6414919073851024</v>
      </c>
      <c r="Q51" s="130">
        <f t="shared" si="24"/>
        <v>2807885.5</v>
      </c>
      <c r="R51" s="130">
        <f t="shared" si="25"/>
        <v>2756807.0300000003</v>
      </c>
      <c r="S51" s="130">
        <f t="shared" si="26"/>
        <v>2399266</v>
      </c>
      <c r="T51" s="235">
        <f t="shared" si="27"/>
        <v>-1.8191080084996258</v>
      </c>
      <c r="U51" s="235">
        <f t="shared" si="27"/>
        <v>-12.969389083428169</v>
      </c>
    </row>
    <row r="52" spans="1:21" ht="18">
      <c r="A52" s="77" t="s">
        <v>17</v>
      </c>
      <c r="B52" s="207">
        <v>345531.44</v>
      </c>
      <c r="C52" s="207">
        <v>229206.5</v>
      </c>
      <c r="D52" s="207">
        <v>235866.80000000002</v>
      </c>
      <c r="E52" s="23">
        <f t="shared" si="18"/>
        <v>-33.665515358023569</v>
      </c>
      <c r="F52" s="23">
        <f t="shared" si="19"/>
        <v>2.9058076450711496</v>
      </c>
      <c r="G52" s="64">
        <v>243.1</v>
      </c>
      <c r="H52" s="64">
        <v>239.1</v>
      </c>
      <c r="I52" s="64">
        <v>159.1</v>
      </c>
      <c r="J52" s="23">
        <f t="shared" si="20"/>
        <v>-1.6454134101192892</v>
      </c>
      <c r="K52" s="23">
        <f t="shared" si="21"/>
        <v>-33.458803847762439</v>
      </c>
      <c r="L52" s="130">
        <v>357572</v>
      </c>
      <c r="M52" s="130">
        <v>361631.6</v>
      </c>
      <c r="N52" s="130">
        <v>357942.5</v>
      </c>
      <c r="O52" s="23">
        <f t="shared" si="22"/>
        <v>1.1353237949279986</v>
      </c>
      <c r="P52" s="23">
        <f t="shared" si="23"/>
        <v>-1.0201265597364824</v>
      </c>
      <c r="Q52" s="130">
        <f t="shared" si="24"/>
        <v>1905905.94</v>
      </c>
      <c r="R52" s="130">
        <f t="shared" si="25"/>
        <v>1648147.7000000002</v>
      </c>
      <c r="S52" s="130">
        <f t="shared" si="26"/>
        <v>1531673.2000000002</v>
      </c>
      <c r="T52" s="235">
        <f t="shared" si="27"/>
        <v>-13.524184724457072</v>
      </c>
      <c r="U52" s="235">
        <f t="shared" si="27"/>
        <v>-7.0669940564186078</v>
      </c>
    </row>
    <row r="53" spans="1:21" ht="18">
      <c r="A53" s="77" t="s">
        <v>18</v>
      </c>
      <c r="B53" s="207">
        <v>0</v>
      </c>
      <c r="C53" s="207">
        <v>0</v>
      </c>
      <c r="D53" s="207">
        <v>0</v>
      </c>
      <c r="E53" s="23"/>
      <c r="F53" s="23">
        <f t="shared" si="19"/>
        <v>0</v>
      </c>
      <c r="G53" s="64">
        <v>0</v>
      </c>
      <c r="H53" s="64">
        <v>0</v>
      </c>
      <c r="I53" s="64">
        <v>0</v>
      </c>
      <c r="J53" s="23"/>
      <c r="K53" s="23">
        <f t="shared" si="21"/>
        <v>0</v>
      </c>
      <c r="L53" s="130">
        <v>0</v>
      </c>
      <c r="M53" s="130">
        <v>0</v>
      </c>
      <c r="N53" s="130">
        <v>0</v>
      </c>
      <c r="O53" s="23"/>
      <c r="P53" s="23">
        <f t="shared" si="23"/>
        <v>0</v>
      </c>
      <c r="Q53" s="130">
        <f t="shared" si="24"/>
        <v>10248.5</v>
      </c>
      <c r="R53" s="130">
        <f t="shared" si="25"/>
        <v>10396.299999999999</v>
      </c>
      <c r="S53" s="130">
        <f t="shared" si="26"/>
        <v>7996.6</v>
      </c>
      <c r="T53" s="235">
        <f t="shared" si="27"/>
        <v>1.442162267648925</v>
      </c>
      <c r="U53" s="235">
        <f t="shared" si="27"/>
        <v>-23.08225041601338</v>
      </c>
    </row>
    <row r="54" spans="1:21" ht="18">
      <c r="A54" s="77" t="s">
        <v>19</v>
      </c>
      <c r="B54" s="207">
        <v>0</v>
      </c>
      <c r="C54" s="207">
        <v>0</v>
      </c>
      <c r="D54" s="207">
        <v>0</v>
      </c>
      <c r="E54" s="23">
        <f t="shared" ref="E54:E77" si="28">IFERROR(C54/B54*100-100,0)</f>
        <v>0</v>
      </c>
      <c r="F54" s="23">
        <f t="shared" si="19"/>
        <v>0</v>
      </c>
      <c r="G54" s="64">
        <v>0</v>
      </c>
      <c r="H54" s="64">
        <v>0</v>
      </c>
      <c r="I54" s="64">
        <v>0</v>
      </c>
      <c r="J54" s="23">
        <f t="shared" ref="J54:J77" si="29">IFERROR(H54/G54*100-100,0)</f>
        <v>0</v>
      </c>
      <c r="K54" s="23">
        <f t="shared" si="21"/>
        <v>0</v>
      </c>
      <c r="L54" s="130">
        <v>0</v>
      </c>
      <c r="M54" s="130">
        <v>26</v>
      </c>
      <c r="N54" s="130">
        <v>0</v>
      </c>
      <c r="O54" s="23">
        <f t="shared" ref="O54:O77" si="30">IFERROR(M54/L54*100-100,0)</f>
        <v>0</v>
      </c>
      <c r="P54" s="23">
        <f t="shared" si="23"/>
        <v>-100</v>
      </c>
      <c r="Q54" s="130">
        <f t="shared" si="24"/>
        <v>776</v>
      </c>
      <c r="R54" s="130">
        <f t="shared" si="25"/>
        <v>703.5</v>
      </c>
      <c r="S54" s="130">
        <f t="shared" si="26"/>
        <v>783</v>
      </c>
      <c r="T54" s="235">
        <f t="shared" si="27"/>
        <v>-9.3427835051546424</v>
      </c>
      <c r="U54" s="235">
        <f t="shared" si="27"/>
        <v>11.300639658848624</v>
      </c>
    </row>
    <row r="55" spans="1:21" ht="18">
      <c r="A55" s="77" t="s">
        <v>20</v>
      </c>
      <c r="B55" s="207">
        <v>1970.8</v>
      </c>
      <c r="C55" s="207">
        <v>2093.9899999999998</v>
      </c>
      <c r="D55" s="207">
        <v>1744</v>
      </c>
      <c r="E55" s="23">
        <f t="shared" si="28"/>
        <v>6.2507611122386777</v>
      </c>
      <c r="F55" s="23">
        <f t="shared" si="19"/>
        <v>-16.714024422275159</v>
      </c>
      <c r="G55" s="64">
        <v>5538</v>
      </c>
      <c r="H55" s="64">
        <v>7084.6</v>
      </c>
      <c r="I55" s="64">
        <v>7121</v>
      </c>
      <c r="J55" s="23">
        <f t="shared" si="29"/>
        <v>27.92704947634526</v>
      </c>
      <c r="K55" s="23">
        <f t="shared" si="21"/>
        <v>0.51379047511504439</v>
      </c>
      <c r="L55" s="130">
        <v>13898</v>
      </c>
      <c r="M55" s="130">
        <v>12530</v>
      </c>
      <c r="N55" s="130">
        <v>13598.02</v>
      </c>
      <c r="O55" s="23">
        <f t="shared" si="30"/>
        <v>-9.8431428982587335</v>
      </c>
      <c r="P55" s="23">
        <f t="shared" si="23"/>
        <v>8.5237031125299296</v>
      </c>
      <c r="Q55" s="130">
        <f t="shared" si="24"/>
        <v>32660.739999999998</v>
      </c>
      <c r="R55" s="130">
        <f t="shared" si="25"/>
        <v>33838.15</v>
      </c>
      <c r="S55" s="130">
        <f t="shared" si="26"/>
        <v>34532</v>
      </c>
      <c r="T55" s="235">
        <f t="shared" si="27"/>
        <v>3.6049703711551047</v>
      </c>
      <c r="U55" s="235">
        <f t="shared" si="27"/>
        <v>2.0504962593995231</v>
      </c>
    </row>
    <row r="56" spans="1:21" ht="18">
      <c r="A56" s="77" t="s">
        <v>209</v>
      </c>
      <c r="B56" s="207">
        <v>77733.05</v>
      </c>
      <c r="C56" s="207">
        <v>69695.58</v>
      </c>
      <c r="D56" s="207">
        <v>46164.9</v>
      </c>
      <c r="E56" s="23">
        <f t="shared" si="28"/>
        <v>-10.339836144342712</v>
      </c>
      <c r="F56" s="23">
        <f t="shared" si="19"/>
        <v>-33.762083621371687</v>
      </c>
      <c r="G56" s="64">
        <v>16671.8</v>
      </c>
      <c r="H56" s="64">
        <v>10446</v>
      </c>
      <c r="I56" s="64">
        <v>14105</v>
      </c>
      <c r="J56" s="23">
        <f t="shared" si="29"/>
        <v>-37.343298264134638</v>
      </c>
      <c r="K56" s="23">
        <f t="shared" si="21"/>
        <v>35.027761822707248</v>
      </c>
      <c r="L56" s="130">
        <v>25358.2</v>
      </c>
      <c r="M56" s="130">
        <v>24245.200000000001</v>
      </c>
      <c r="N56" s="130">
        <v>19477.849999999999</v>
      </c>
      <c r="O56" s="23">
        <f t="shared" si="30"/>
        <v>-4.3891127919173982</v>
      </c>
      <c r="P56" s="23">
        <f t="shared" si="23"/>
        <v>-19.663067328790859</v>
      </c>
      <c r="Q56" s="130">
        <f t="shared" si="24"/>
        <v>190258.95</v>
      </c>
      <c r="R56" s="130">
        <f t="shared" si="25"/>
        <v>180983.34730000002</v>
      </c>
      <c r="S56" s="130">
        <f t="shared" si="26"/>
        <v>162768.39499999999</v>
      </c>
      <c r="T56" s="235">
        <f t="shared" si="27"/>
        <v>-4.875251703007919</v>
      </c>
      <c r="U56" s="235">
        <f t="shared" si="27"/>
        <v>-10.064435525002608</v>
      </c>
    </row>
    <row r="57" spans="1:21" ht="18">
      <c r="A57" s="77" t="s">
        <v>21</v>
      </c>
      <c r="B57" s="207">
        <v>46870.07</v>
      </c>
      <c r="C57" s="207">
        <v>32108.77</v>
      </c>
      <c r="D57" s="207">
        <v>12791.9</v>
      </c>
      <c r="E57" s="23">
        <f t="shared" si="28"/>
        <v>-31.494085671303679</v>
      </c>
      <c r="F57" s="23">
        <f t="shared" si="19"/>
        <v>-60.160728673194278</v>
      </c>
      <c r="G57" s="149">
        <v>21155.5</v>
      </c>
      <c r="H57" s="149">
        <v>23629</v>
      </c>
      <c r="I57" s="130">
        <v>24242</v>
      </c>
      <c r="J57" s="23">
        <f t="shared" si="29"/>
        <v>11.691994989482637</v>
      </c>
      <c r="K57" s="23">
        <f t="shared" si="21"/>
        <v>2.5942697532692875</v>
      </c>
      <c r="L57" s="130">
        <v>28815.989999999998</v>
      </c>
      <c r="M57" s="130">
        <v>33898.339999999997</v>
      </c>
      <c r="N57" s="130">
        <v>23605.21</v>
      </c>
      <c r="O57" s="23">
        <f t="shared" si="30"/>
        <v>17.637256259458709</v>
      </c>
      <c r="P57" s="23">
        <f t="shared" si="23"/>
        <v>-30.364702224356705</v>
      </c>
      <c r="Q57" s="130">
        <f t="shared" si="24"/>
        <v>209034.87999999998</v>
      </c>
      <c r="R57" s="130">
        <f t="shared" si="25"/>
        <v>185789.5</v>
      </c>
      <c r="S57" s="130">
        <f t="shared" si="26"/>
        <v>142903.87999999998</v>
      </c>
      <c r="T57" s="235">
        <f t="shared" si="27"/>
        <v>-11.120335515297725</v>
      </c>
      <c r="U57" s="235">
        <f t="shared" si="27"/>
        <v>-23.082908345197126</v>
      </c>
    </row>
    <row r="58" spans="1:21" ht="18">
      <c r="A58" s="76" t="s">
        <v>176</v>
      </c>
      <c r="B58" s="166">
        <f>SUM(B59:B60)</f>
        <v>405431.86000000004</v>
      </c>
      <c r="C58" s="166">
        <f>SUM(C59:C60)</f>
        <v>392474.6</v>
      </c>
      <c r="D58" s="166">
        <f>SUM(D59:D60)</f>
        <v>466809.5</v>
      </c>
      <c r="E58" s="6">
        <f t="shared" si="28"/>
        <v>-3.1959155849271497</v>
      </c>
      <c r="F58" s="6">
        <f t="shared" si="19"/>
        <v>18.94005370029042</v>
      </c>
      <c r="G58" s="62">
        <f>SUM(G59:G60)</f>
        <v>297412</v>
      </c>
      <c r="H58" s="62">
        <f>SUM(H59:H60)</f>
        <v>284517</v>
      </c>
      <c r="I58" s="62">
        <f>SUM(I59:I60)</f>
        <v>271115</v>
      </c>
      <c r="J58" s="6">
        <f t="shared" si="29"/>
        <v>-4.3357362850187684</v>
      </c>
      <c r="K58" s="6">
        <f t="shared" si="21"/>
        <v>-4.7104390950277235</v>
      </c>
      <c r="L58" s="62">
        <f>SUM(L59:L60)</f>
        <v>305673.20999999996</v>
      </c>
      <c r="M58" s="62">
        <f>SUM(M59:M60)</f>
        <v>332966.46000000002</v>
      </c>
      <c r="N58" s="62">
        <f>SUM(N59:N60)</f>
        <v>258273.25</v>
      </c>
      <c r="O58" s="6">
        <f t="shared" si="30"/>
        <v>8.9288982832352417</v>
      </c>
      <c r="P58" s="6">
        <f t="shared" si="23"/>
        <v>-22.432652826353745</v>
      </c>
      <c r="Q58" s="62">
        <f t="shared" si="24"/>
        <v>3538733.18</v>
      </c>
      <c r="R58" s="62">
        <f t="shared" si="25"/>
        <v>3668319.06</v>
      </c>
      <c r="S58" s="62">
        <f t="shared" si="26"/>
        <v>3705686.51</v>
      </c>
      <c r="T58" s="234">
        <f t="shared" si="27"/>
        <v>3.6619285322890676</v>
      </c>
      <c r="U58" s="234">
        <f t="shared" si="27"/>
        <v>1.0186532138782809</v>
      </c>
    </row>
    <row r="59" spans="1:21" ht="18">
      <c r="A59" s="77" t="s">
        <v>24</v>
      </c>
      <c r="B59" s="207">
        <v>405431.86000000004</v>
      </c>
      <c r="C59" s="207">
        <v>392474.6</v>
      </c>
      <c r="D59" s="207">
        <v>466809.5</v>
      </c>
      <c r="E59" s="23">
        <f t="shared" si="28"/>
        <v>-3.1959155849271497</v>
      </c>
      <c r="F59" s="23">
        <f t="shared" si="19"/>
        <v>18.94005370029042</v>
      </c>
      <c r="G59" s="64">
        <v>265965</v>
      </c>
      <c r="H59" s="64">
        <v>264700</v>
      </c>
      <c r="I59" s="64">
        <v>250468</v>
      </c>
      <c r="J59" s="23">
        <f t="shared" si="29"/>
        <v>-0.4756264922076241</v>
      </c>
      <c r="K59" s="23">
        <f t="shared" si="21"/>
        <v>-5.3766528145069827</v>
      </c>
      <c r="L59" s="130">
        <v>299873.20999999996</v>
      </c>
      <c r="M59" s="130">
        <v>327526.46000000002</v>
      </c>
      <c r="N59" s="130">
        <v>251202.25</v>
      </c>
      <c r="O59" s="23">
        <f t="shared" si="30"/>
        <v>9.2216473755691908</v>
      </c>
      <c r="P59" s="23">
        <f t="shared" si="23"/>
        <v>-23.30321953224788</v>
      </c>
      <c r="Q59" s="130">
        <f t="shared" si="24"/>
        <v>3479971.18</v>
      </c>
      <c r="R59" s="130">
        <f t="shared" si="25"/>
        <v>3621040.06</v>
      </c>
      <c r="S59" s="130">
        <f t="shared" si="26"/>
        <v>3641950.51</v>
      </c>
      <c r="T59" s="235">
        <f t="shared" si="27"/>
        <v>4.0537370197416323</v>
      </c>
      <c r="U59" s="235">
        <f t="shared" si="27"/>
        <v>0.57747082753898837</v>
      </c>
    </row>
    <row r="60" spans="1:21" ht="18">
      <c r="A60" s="77" t="s">
        <v>25</v>
      </c>
      <c r="B60" s="164"/>
      <c r="C60" s="164"/>
      <c r="D60" s="164"/>
      <c r="E60" s="23">
        <f t="shared" si="28"/>
        <v>0</v>
      </c>
      <c r="F60" s="23">
        <f t="shared" si="19"/>
        <v>0</v>
      </c>
      <c r="G60" s="64">
        <v>31447</v>
      </c>
      <c r="H60" s="64">
        <v>19817</v>
      </c>
      <c r="I60" s="64">
        <v>20647</v>
      </c>
      <c r="J60" s="23">
        <f t="shared" si="29"/>
        <v>-36.982860050243275</v>
      </c>
      <c r="K60" s="23">
        <f t="shared" si="21"/>
        <v>4.1883231568855024</v>
      </c>
      <c r="L60" s="64">
        <v>5800</v>
      </c>
      <c r="M60" s="64">
        <v>5440</v>
      </c>
      <c r="N60">
        <v>7071</v>
      </c>
      <c r="O60" s="23">
        <f t="shared" si="30"/>
        <v>-6.2068965517241423</v>
      </c>
      <c r="P60" s="23">
        <f t="shared" si="23"/>
        <v>29.981617647058812</v>
      </c>
      <c r="Q60" s="130">
        <f t="shared" si="24"/>
        <v>58762</v>
      </c>
      <c r="R60" s="130">
        <f t="shared" si="25"/>
        <v>47279</v>
      </c>
      <c r="S60" s="130">
        <f t="shared" si="26"/>
        <v>63736</v>
      </c>
      <c r="T60" s="235">
        <f t="shared" si="27"/>
        <v>-19.541540451312073</v>
      </c>
      <c r="U60" s="235">
        <f t="shared" si="27"/>
        <v>34.808265826265341</v>
      </c>
    </row>
    <row r="61" spans="1:21" ht="18">
      <c r="A61" s="76" t="s">
        <v>185</v>
      </c>
      <c r="B61" s="167">
        <f>SUM(B62:B66)</f>
        <v>180728.65</v>
      </c>
      <c r="C61" s="167">
        <f t="shared" ref="C61:D61" si="31">SUM(C62:C66)</f>
        <v>181010.2</v>
      </c>
      <c r="D61" s="167">
        <f t="shared" si="31"/>
        <v>144105.70000000001</v>
      </c>
      <c r="E61" s="6">
        <f t="shared" si="28"/>
        <v>0.15578603613761288</v>
      </c>
      <c r="F61" s="6">
        <f t="shared" si="19"/>
        <v>-20.38807757794865</v>
      </c>
      <c r="G61" s="67">
        <f>SUM(G62:G66)</f>
        <v>72928</v>
      </c>
      <c r="H61" s="67">
        <f t="shared" ref="H61:I61" si="32">SUM(H62:H66)</f>
        <v>80563</v>
      </c>
      <c r="I61" s="67">
        <f t="shared" si="32"/>
        <v>77251</v>
      </c>
      <c r="J61" s="6">
        <f t="shared" si="29"/>
        <v>10.469229925405884</v>
      </c>
      <c r="K61" s="6">
        <f t="shared" si="21"/>
        <v>-4.1110683564415353</v>
      </c>
      <c r="L61" s="137">
        <f>SUM(L62:L66)</f>
        <v>86103.45</v>
      </c>
      <c r="M61" s="137">
        <f t="shared" ref="M61:N61" si="33">SUM(M62:M66)</f>
        <v>85685.01</v>
      </c>
      <c r="N61" s="137">
        <f t="shared" si="33"/>
        <v>94210.800000000017</v>
      </c>
      <c r="O61" s="6">
        <f t="shared" si="30"/>
        <v>-0.48597355855079627</v>
      </c>
      <c r="P61" s="6">
        <f t="shared" si="23"/>
        <v>9.9501534749193894</v>
      </c>
      <c r="Q61" s="62">
        <f t="shared" ref="Q61:Q77" si="34">B24+G24+L24+Q24+B61+G61+L61</f>
        <v>973276.18</v>
      </c>
      <c r="R61" s="62">
        <f t="shared" si="25"/>
        <v>1009884.1300000001</v>
      </c>
      <c r="S61" s="62">
        <f t="shared" si="26"/>
        <v>1075636.5900000001</v>
      </c>
      <c r="T61" s="234">
        <f t="shared" si="27"/>
        <v>3.7613116145511754</v>
      </c>
      <c r="U61" s="234">
        <f t="shared" si="27"/>
        <v>6.5108915019785485</v>
      </c>
    </row>
    <row r="62" spans="1:21" ht="18">
      <c r="A62" s="77" t="s">
        <v>26</v>
      </c>
      <c r="B62" s="208">
        <v>35559.5</v>
      </c>
      <c r="C62" s="208">
        <v>39515.9</v>
      </c>
      <c r="D62" s="208">
        <v>38456.699999999997</v>
      </c>
      <c r="E62" s="23">
        <f t="shared" si="28"/>
        <v>11.126140693766786</v>
      </c>
      <c r="F62" s="23">
        <f t="shared" si="19"/>
        <v>-2.6804400254075063</v>
      </c>
      <c r="G62" s="64">
        <v>22369</v>
      </c>
      <c r="H62" s="64">
        <v>24901</v>
      </c>
      <c r="I62" s="64">
        <v>21770</v>
      </c>
      <c r="J62" s="23">
        <f t="shared" si="29"/>
        <v>11.319236443292041</v>
      </c>
      <c r="K62" s="23">
        <f t="shared" si="21"/>
        <v>-12.573792217180042</v>
      </c>
      <c r="L62" s="130">
        <v>17212.64</v>
      </c>
      <c r="M62" s="130">
        <v>14101.9</v>
      </c>
      <c r="N62" s="130">
        <v>16711.330000000002</v>
      </c>
      <c r="O62" s="23">
        <f t="shared" si="30"/>
        <v>-18.07241654969836</v>
      </c>
      <c r="P62" s="23">
        <f t="shared" si="23"/>
        <v>18.504102284089385</v>
      </c>
      <c r="Q62" s="130">
        <f t="shared" si="34"/>
        <v>208152.14</v>
      </c>
      <c r="R62" s="130">
        <f t="shared" si="25"/>
        <v>204400.43</v>
      </c>
      <c r="S62" s="130">
        <f t="shared" si="26"/>
        <v>211805.68</v>
      </c>
      <c r="T62" s="235">
        <f t="shared" si="27"/>
        <v>-1.8023883876476248</v>
      </c>
      <c r="U62" s="235">
        <f t="shared" si="27"/>
        <v>3.6229131220516564</v>
      </c>
    </row>
    <row r="63" spans="1:21" ht="18">
      <c r="A63" s="77" t="s">
        <v>27</v>
      </c>
      <c r="B63" s="207">
        <v>34281</v>
      </c>
      <c r="C63" s="207">
        <v>36987.479999999996</v>
      </c>
      <c r="D63" s="208">
        <v>26372.799999999999</v>
      </c>
      <c r="E63" s="65">
        <f t="shared" si="28"/>
        <v>7.8949855605145558</v>
      </c>
      <c r="F63" s="65">
        <f t="shared" si="19"/>
        <v>-28.698035118910497</v>
      </c>
      <c r="G63" s="64">
        <v>8024</v>
      </c>
      <c r="H63" s="64">
        <v>8908</v>
      </c>
      <c r="I63" s="62">
        <v>8997</v>
      </c>
      <c r="J63" s="65">
        <f t="shared" si="29"/>
        <v>11.016949152542367</v>
      </c>
      <c r="K63" s="65">
        <f t="shared" si="21"/>
        <v>0.99910193084866705</v>
      </c>
      <c r="L63" s="130">
        <v>13302.060000000001</v>
      </c>
      <c r="M63" s="130">
        <v>14511.52</v>
      </c>
      <c r="N63" s="130">
        <v>15096.75</v>
      </c>
      <c r="O63" s="65">
        <f t="shared" si="30"/>
        <v>9.0922759332013214</v>
      </c>
      <c r="P63" s="65">
        <f t="shared" si="23"/>
        <v>4.032864923867379</v>
      </c>
      <c r="Q63" s="130">
        <f t="shared" si="34"/>
        <v>228282.21</v>
      </c>
      <c r="R63" s="130">
        <f t="shared" si="25"/>
        <v>257275.1</v>
      </c>
      <c r="S63" s="130">
        <f t="shared" si="26"/>
        <v>300760.16000000003</v>
      </c>
      <c r="T63" s="235">
        <f t="shared" si="27"/>
        <v>12.70045966350159</v>
      </c>
      <c r="U63" s="235">
        <f t="shared" si="27"/>
        <v>16.902164259191821</v>
      </c>
    </row>
    <row r="64" spans="1:21" ht="18">
      <c r="A64" s="77" t="s">
        <v>28</v>
      </c>
      <c r="B64" s="207">
        <v>93927.15</v>
      </c>
      <c r="C64" s="207">
        <v>89156.97</v>
      </c>
      <c r="D64" s="208">
        <v>68946.2</v>
      </c>
      <c r="E64" s="65">
        <f t="shared" si="28"/>
        <v>-5.0785954859697</v>
      </c>
      <c r="F64" s="65">
        <f t="shared" si="19"/>
        <v>-22.668749285669989</v>
      </c>
      <c r="G64" s="64">
        <v>4219</v>
      </c>
      <c r="H64" s="64">
        <v>4269</v>
      </c>
      <c r="I64" s="64">
        <v>4205</v>
      </c>
      <c r="J64" s="65">
        <f t="shared" si="29"/>
        <v>1.1851149561507412</v>
      </c>
      <c r="K64" s="65">
        <f t="shared" si="21"/>
        <v>-1.4991801358631989</v>
      </c>
      <c r="L64" s="130">
        <v>33416.75</v>
      </c>
      <c r="M64" s="130">
        <v>30776.5</v>
      </c>
      <c r="N64" s="130">
        <v>33350.020000000004</v>
      </c>
      <c r="O64" s="65">
        <f t="shared" si="30"/>
        <v>-7.9009778030478657</v>
      </c>
      <c r="P64" s="65">
        <f t="shared" si="23"/>
        <v>8.361964485890212</v>
      </c>
      <c r="Q64" s="130">
        <f t="shared" si="34"/>
        <v>337459.92</v>
      </c>
      <c r="R64" s="130">
        <f t="shared" si="25"/>
        <v>341194.92000000004</v>
      </c>
      <c r="S64" s="130">
        <f t="shared" si="26"/>
        <v>353466.88</v>
      </c>
      <c r="T64" s="235">
        <f t="shared" si="27"/>
        <v>1.1067981050905331</v>
      </c>
      <c r="U64" s="235">
        <f t="shared" si="27"/>
        <v>3.5967592952438991</v>
      </c>
    </row>
    <row r="65" spans="1:21" ht="18">
      <c r="A65" s="77" t="s">
        <v>29</v>
      </c>
      <c r="B65" s="208">
        <v>4049</v>
      </c>
      <c r="C65" s="208">
        <v>4303.1000000000004</v>
      </c>
      <c r="D65" s="208">
        <v>4000</v>
      </c>
      <c r="E65" s="65">
        <f t="shared" si="28"/>
        <v>6.2756236107680934</v>
      </c>
      <c r="F65" s="65">
        <f t="shared" si="19"/>
        <v>-7.0437591503799695</v>
      </c>
      <c r="G65" s="64">
        <v>38316</v>
      </c>
      <c r="H65" s="64">
        <v>42485</v>
      </c>
      <c r="I65" s="64">
        <v>42279</v>
      </c>
      <c r="J65" s="65">
        <f t="shared" si="29"/>
        <v>10.880572084768758</v>
      </c>
      <c r="K65" s="65">
        <f t="shared" si="21"/>
        <v>-0.48487701541721151</v>
      </c>
      <c r="L65" s="130">
        <v>3803</v>
      </c>
      <c r="M65" s="130">
        <v>3472.7400000000002</v>
      </c>
      <c r="N65" s="130">
        <v>3957.85</v>
      </c>
      <c r="O65" s="65">
        <f t="shared" si="30"/>
        <v>-8.6841966868261835</v>
      </c>
      <c r="P65" s="65">
        <f t="shared" si="23"/>
        <v>13.969084930055217</v>
      </c>
      <c r="Q65" s="130">
        <f t="shared" si="34"/>
        <v>57063.07</v>
      </c>
      <c r="R65" s="130">
        <f t="shared" si="25"/>
        <v>62586.079999999994</v>
      </c>
      <c r="S65" s="130">
        <f t="shared" si="26"/>
        <v>61662.65</v>
      </c>
      <c r="T65" s="235">
        <f t="shared" si="27"/>
        <v>9.6787817409753671</v>
      </c>
      <c r="U65" s="235">
        <f t="shared" si="27"/>
        <v>-1.4754558841198957</v>
      </c>
    </row>
    <row r="66" spans="1:21" ht="18">
      <c r="A66" s="77" t="s">
        <v>30</v>
      </c>
      <c r="B66" s="207">
        <v>12912</v>
      </c>
      <c r="C66" s="207">
        <v>11046.75</v>
      </c>
      <c r="D66" s="208">
        <v>6330</v>
      </c>
      <c r="E66" s="65">
        <f t="shared" si="28"/>
        <v>-14.445864312267659</v>
      </c>
      <c r="F66" s="65">
        <f t="shared" si="19"/>
        <v>-42.698078620408722</v>
      </c>
      <c r="G66" s="64"/>
      <c r="H66" s="64"/>
      <c r="I66" s="64"/>
      <c r="J66" s="65">
        <f t="shared" si="29"/>
        <v>0</v>
      </c>
      <c r="K66" s="65">
        <f t="shared" si="21"/>
        <v>0</v>
      </c>
      <c r="L66" s="130">
        <v>18369</v>
      </c>
      <c r="M66" s="130">
        <v>22822.35</v>
      </c>
      <c r="N66" s="130">
        <v>25094.85</v>
      </c>
      <c r="O66" s="65">
        <f t="shared" si="30"/>
        <v>24.243834721541731</v>
      </c>
      <c r="P66" s="65">
        <f t="shared" si="23"/>
        <v>9.957344445247756</v>
      </c>
      <c r="Q66" s="130">
        <f t="shared" si="34"/>
        <v>142318.84</v>
      </c>
      <c r="R66" s="130">
        <f t="shared" si="25"/>
        <v>144427.6</v>
      </c>
      <c r="S66" s="130">
        <f t="shared" si="26"/>
        <v>147941.22</v>
      </c>
      <c r="T66" s="235">
        <f t="shared" si="27"/>
        <v>1.4817152809846021</v>
      </c>
      <c r="U66" s="235">
        <f t="shared" si="27"/>
        <v>2.4327898545707427</v>
      </c>
    </row>
    <row r="67" spans="1:21" s="18" customFormat="1" ht="18">
      <c r="A67" s="76" t="s">
        <v>172</v>
      </c>
      <c r="B67" s="168">
        <f>SUM(B68:B73)</f>
        <v>93070.109999999986</v>
      </c>
      <c r="C67" s="168">
        <f t="shared" ref="C67:D67" si="35">SUM(C68:C73)</f>
        <v>66653.099999999991</v>
      </c>
      <c r="D67" s="168">
        <f t="shared" si="35"/>
        <v>73704.489999999991</v>
      </c>
      <c r="E67" s="63">
        <f t="shared" si="28"/>
        <v>-28.383989231343989</v>
      </c>
      <c r="F67" s="63">
        <f t="shared" si="19"/>
        <v>10.579237874907548</v>
      </c>
      <c r="G67" s="68">
        <f t="shared" ref="G67:I67" si="36">SUM(G68:G73)</f>
        <v>66395.8</v>
      </c>
      <c r="H67" s="68">
        <f t="shared" si="36"/>
        <v>66684.5</v>
      </c>
      <c r="I67" s="68">
        <f t="shared" si="36"/>
        <v>66518.5</v>
      </c>
      <c r="J67" s="63">
        <f t="shared" si="29"/>
        <v>0.43481666008993614</v>
      </c>
      <c r="K67" s="63">
        <f t="shared" si="21"/>
        <v>-0.24893341031274474</v>
      </c>
      <c r="L67" s="212">
        <v>79366.2</v>
      </c>
      <c r="M67" s="212">
        <v>79061.03</v>
      </c>
      <c r="N67" s="212">
        <v>78926.080000000002</v>
      </c>
      <c r="O67" s="63">
        <f t="shared" si="30"/>
        <v>-0.38450877073616141</v>
      </c>
      <c r="P67" s="63">
        <f t="shared" si="23"/>
        <v>-0.17069092067228553</v>
      </c>
      <c r="Q67" s="62">
        <f t="shared" si="34"/>
        <v>654822.52</v>
      </c>
      <c r="R67" s="62">
        <f t="shared" si="25"/>
        <v>537373.37029999995</v>
      </c>
      <c r="S67" s="62">
        <f t="shared" si="26"/>
        <v>506758.93</v>
      </c>
      <c r="T67" s="234">
        <f t="shared" si="27"/>
        <v>-17.936027872101903</v>
      </c>
      <c r="U67" s="234">
        <f t="shared" si="27"/>
        <v>-5.6970519925296657</v>
      </c>
    </row>
    <row r="68" spans="1:21" ht="18">
      <c r="A68" s="77" t="s">
        <v>177</v>
      </c>
      <c r="B68" s="164">
        <v>11079.8</v>
      </c>
      <c r="C68" s="164">
        <v>5785.1500000000005</v>
      </c>
      <c r="D68" s="164">
        <v>11875</v>
      </c>
      <c r="E68" s="65">
        <f t="shared" si="28"/>
        <v>-47.786512391920425</v>
      </c>
      <c r="F68" s="65">
        <f t="shared" si="19"/>
        <v>105.26693344165662</v>
      </c>
      <c r="G68" s="64">
        <v>6128</v>
      </c>
      <c r="H68" s="64">
        <v>6414</v>
      </c>
      <c r="I68" s="64">
        <v>6358</v>
      </c>
      <c r="J68" s="65">
        <f t="shared" si="29"/>
        <v>4.6671018276762481</v>
      </c>
      <c r="K68" s="65">
        <f t="shared" si="21"/>
        <v>-0.87309011537261938</v>
      </c>
      <c r="L68" s="64"/>
      <c r="M68" s="64"/>
      <c r="N68" s="130"/>
      <c r="O68" s="65">
        <f t="shared" si="30"/>
        <v>0</v>
      </c>
      <c r="P68" s="65">
        <f t="shared" si="23"/>
        <v>0</v>
      </c>
      <c r="Q68" s="130">
        <f t="shared" si="34"/>
        <v>45541.009999999995</v>
      </c>
      <c r="R68" s="130">
        <f t="shared" si="25"/>
        <v>45554.11</v>
      </c>
      <c r="S68" s="130">
        <f t="shared" si="26"/>
        <v>37724.01</v>
      </c>
      <c r="T68" s="235">
        <f>IFERROR(R68/Q68*100-100,0)</f>
        <v>2.8765282105098322E-2</v>
      </c>
      <c r="U68" s="235">
        <f t="shared" si="27"/>
        <v>-17.188569812910401</v>
      </c>
    </row>
    <row r="69" spans="1:21" ht="18">
      <c r="A69" s="77" t="s">
        <v>178</v>
      </c>
      <c r="B69" s="164">
        <v>11089.8</v>
      </c>
      <c r="C69" s="164">
        <v>3532.95</v>
      </c>
      <c r="D69" s="164">
        <v>8019</v>
      </c>
      <c r="E69" s="65">
        <f t="shared" si="28"/>
        <v>-68.142347021587398</v>
      </c>
      <c r="F69" s="65">
        <f t="shared" si="19"/>
        <v>126.97745510126103</v>
      </c>
      <c r="G69" s="64">
        <v>13772</v>
      </c>
      <c r="H69" s="64">
        <v>14424</v>
      </c>
      <c r="I69" s="62">
        <v>14177</v>
      </c>
      <c r="J69" s="65">
        <f t="shared" si="29"/>
        <v>4.73424339239034</v>
      </c>
      <c r="K69" s="65">
        <f t="shared" si="21"/>
        <v>-1.7124237382140848</v>
      </c>
      <c r="L69" s="64"/>
      <c r="M69" s="64"/>
      <c r="N69" s="130"/>
      <c r="O69" s="65">
        <f t="shared" si="30"/>
        <v>0</v>
      </c>
      <c r="P69" s="65">
        <f t="shared" si="23"/>
        <v>0</v>
      </c>
      <c r="Q69" s="130">
        <f t="shared" si="34"/>
        <v>72056.800000000003</v>
      </c>
      <c r="R69" s="130">
        <f t="shared" si="25"/>
        <v>66780.19</v>
      </c>
      <c r="S69" s="130">
        <f t="shared" si="26"/>
        <v>71399.259999999995</v>
      </c>
      <c r="T69" s="235">
        <f>IFERROR(R69/Q69*100-100,0)</f>
        <v>-7.3228480865095378</v>
      </c>
      <c r="U69" s="235">
        <f t="shared" si="27"/>
        <v>6.9168266816850803</v>
      </c>
    </row>
    <row r="70" spans="1:21" ht="18">
      <c r="A70" s="77" t="s">
        <v>179</v>
      </c>
      <c r="B70" s="164">
        <v>46242.460000000006</v>
      </c>
      <c r="C70" s="164">
        <v>38941</v>
      </c>
      <c r="D70" s="164">
        <v>38560.699999999997</v>
      </c>
      <c r="E70" s="65">
        <f t="shared" si="28"/>
        <v>-15.789514658173474</v>
      </c>
      <c r="F70" s="65">
        <f t="shared" si="19"/>
        <v>-0.97660563416451396</v>
      </c>
      <c r="G70" s="64">
        <v>35874</v>
      </c>
      <c r="H70" s="64">
        <v>35131</v>
      </c>
      <c r="I70" s="64">
        <v>35229</v>
      </c>
      <c r="J70" s="65">
        <f t="shared" si="29"/>
        <v>-2.0711378714389213</v>
      </c>
      <c r="K70" s="65">
        <f t="shared" si="21"/>
        <v>0.27895590788762092</v>
      </c>
      <c r="L70" s="64"/>
      <c r="M70" s="64"/>
      <c r="N70" s="130"/>
      <c r="O70" s="65">
        <f t="shared" si="30"/>
        <v>0</v>
      </c>
      <c r="P70" s="65">
        <f t="shared" si="23"/>
        <v>0</v>
      </c>
      <c r="Q70" s="130">
        <f t="shared" si="34"/>
        <v>253953.26</v>
      </c>
      <c r="R70" s="130">
        <f t="shared" si="25"/>
        <v>238640.81030000001</v>
      </c>
      <c r="S70" s="130">
        <f t="shared" si="26"/>
        <v>228724.13</v>
      </c>
      <c r="T70" s="235">
        <f t="shared" si="27"/>
        <v>-6.0296330513733096</v>
      </c>
      <c r="U70" s="235">
        <f t="shared" si="27"/>
        <v>-4.1554838367895144</v>
      </c>
    </row>
    <row r="71" spans="1:21" ht="18">
      <c r="A71" s="77" t="s">
        <v>180</v>
      </c>
      <c r="B71" s="164">
        <v>137.27999999999997</v>
      </c>
      <c r="C71" s="164">
        <v>133.44999999999999</v>
      </c>
      <c r="D71" s="164">
        <v>21.45</v>
      </c>
      <c r="E71" s="65">
        <f t="shared" si="28"/>
        <v>-2.7899184149184038</v>
      </c>
      <c r="F71" s="65">
        <f t="shared" si="19"/>
        <v>-83.926564256275753</v>
      </c>
      <c r="G71" s="64">
        <v>59.8</v>
      </c>
      <c r="H71" s="64">
        <v>55.5</v>
      </c>
      <c r="I71" s="64">
        <v>52.5</v>
      </c>
      <c r="J71" s="65">
        <f t="shared" si="29"/>
        <v>-7.1906354515050168</v>
      </c>
      <c r="K71" s="65">
        <f t="shared" si="21"/>
        <v>-5.4054054054054035</v>
      </c>
      <c r="L71" s="64"/>
      <c r="M71" s="64"/>
      <c r="N71" s="130"/>
      <c r="O71" s="65">
        <f t="shared" si="30"/>
        <v>0</v>
      </c>
      <c r="P71" s="65">
        <f t="shared" si="23"/>
        <v>0</v>
      </c>
      <c r="Q71" s="130">
        <f t="shared" si="34"/>
        <v>8409.08</v>
      </c>
      <c r="R71" s="130">
        <f t="shared" si="25"/>
        <v>8356.159999999998</v>
      </c>
      <c r="S71" s="130">
        <f t="shared" si="26"/>
        <v>7918.35</v>
      </c>
      <c r="T71" s="235">
        <f t="shared" si="27"/>
        <v>-0.62931973533373764</v>
      </c>
      <c r="U71" s="235">
        <f t="shared" si="27"/>
        <v>-5.2393683222915541</v>
      </c>
    </row>
    <row r="72" spans="1:21" ht="18">
      <c r="A72" s="77" t="s">
        <v>181</v>
      </c>
      <c r="B72" s="164">
        <v>12461.2</v>
      </c>
      <c r="C72" s="164">
        <v>10958.35</v>
      </c>
      <c r="D72" s="164">
        <v>15135.7</v>
      </c>
      <c r="E72" s="65">
        <f t="shared" si="28"/>
        <v>-12.060234969344847</v>
      </c>
      <c r="F72" s="65">
        <f t="shared" si="19"/>
        <v>38.120246204948728</v>
      </c>
      <c r="G72" s="64">
        <v>9726</v>
      </c>
      <c r="H72" s="64">
        <v>9825</v>
      </c>
      <c r="I72" s="64">
        <v>9852</v>
      </c>
      <c r="J72" s="65">
        <f t="shared" si="29"/>
        <v>1.0178901912399709</v>
      </c>
      <c r="K72" s="65">
        <f t="shared" si="21"/>
        <v>0.2748091603053382</v>
      </c>
      <c r="L72" s="64"/>
      <c r="M72" s="64"/>
      <c r="N72" s="130"/>
      <c r="O72" s="65">
        <f t="shared" si="30"/>
        <v>0</v>
      </c>
      <c r="P72" s="65">
        <f t="shared" si="23"/>
        <v>0</v>
      </c>
      <c r="Q72" s="130">
        <f t="shared" si="34"/>
        <v>54219.78</v>
      </c>
      <c r="R72" s="130">
        <f t="shared" si="25"/>
        <v>56677.98</v>
      </c>
      <c r="S72" s="130">
        <f t="shared" si="26"/>
        <v>50915.03</v>
      </c>
      <c r="T72" s="235">
        <f t="shared" si="27"/>
        <v>4.5337697792207905</v>
      </c>
      <c r="U72" s="235">
        <f t="shared" si="27"/>
        <v>-10.167881777014642</v>
      </c>
    </row>
    <row r="73" spans="1:21" ht="18">
      <c r="A73" s="77" t="s">
        <v>182</v>
      </c>
      <c r="B73" s="169">
        <v>12059.57</v>
      </c>
      <c r="C73" s="164">
        <v>7302.2</v>
      </c>
      <c r="D73" s="164">
        <v>92.64</v>
      </c>
      <c r="E73" s="65">
        <f t="shared" si="28"/>
        <v>-39.448918991307316</v>
      </c>
      <c r="F73" s="65">
        <f t="shared" si="19"/>
        <v>-98.731341239626417</v>
      </c>
      <c r="G73" s="64">
        <v>836</v>
      </c>
      <c r="H73" s="64">
        <v>835</v>
      </c>
      <c r="I73" s="64">
        <v>850</v>
      </c>
      <c r="J73" s="65">
        <f t="shared" si="29"/>
        <v>-0.11961722488038617</v>
      </c>
      <c r="K73" s="65">
        <f t="shared" si="21"/>
        <v>1.7964071856287518</v>
      </c>
      <c r="L73" s="64"/>
      <c r="M73" s="64"/>
      <c r="N73" s="130"/>
      <c r="O73" s="65">
        <f t="shared" si="30"/>
        <v>0</v>
      </c>
      <c r="P73" s="65">
        <f t="shared" si="23"/>
        <v>0</v>
      </c>
      <c r="Q73" s="130">
        <f t="shared" si="34"/>
        <v>45767.4</v>
      </c>
      <c r="R73" s="130">
        <f t="shared" si="25"/>
        <v>42303.09</v>
      </c>
      <c r="S73" s="130">
        <f t="shared" si="26"/>
        <v>31152.07</v>
      </c>
      <c r="T73" s="235">
        <f t="shared" si="27"/>
        <v>-7.5693834476068247</v>
      </c>
      <c r="U73" s="235">
        <f t="shared" si="27"/>
        <v>-26.359823833199897</v>
      </c>
    </row>
    <row r="74" spans="1:21" ht="18">
      <c r="A74" s="76" t="s">
        <v>183</v>
      </c>
      <c r="B74" s="209">
        <v>0</v>
      </c>
      <c r="C74" s="209">
        <v>0</v>
      </c>
      <c r="D74" s="210">
        <v>0</v>
      </c>
      <c r="E74" s="63">
        <f t="shared" si="28"/>
        <v>0</v>
      </c>
      <c r="F74" s="63">
        <f t="shared" si="19"/>
        <v>0</v>
      </c>
      <c r="G74" s="164">
        <v>0</v>
      </c>
      <c r="H74" s="164">
        <v>0</v>
      </c>
      <c r="I74" s="164">
        <v>0</v>
      </c>
      <c r="J74" s="63">
        <f t="shared" si="29"/>
        <v>0</v>
      </c>
      <c r="K74" s="63">
        <f t="shared" si="21"/>
        <v>0</v>
      </c>
      <c r="L74" s="64">
        <v>0</v>
      </c>
      <c r="M74" s="64">
        <v>5</v>
      </c>
      <c r="N74" s="130">
        <v>0</v>
      </c>
      <c r="O74" s="63">
        <f t="shared" si="30"/>
        <v>0</v>
      </c>
      <c r="P74" s="63">
        <f t="shared" si="23"/>
        <v>-100</v>
      </c>
      <c r="Q74" s="130">
        <f t="shared" si="34"/>
        <v>27317</v>
      </c>
      <c r="R74" s="130">
        <f t="shared" si="25"/>
        <v>27314</v>
      </c>
      <c r="S74" s="130">
        <f t="shared" si="26"/>
        <v>27562.98</v>
      </c>
      <c r="T74" s="235">
        <f t="shared" si="27"/>
        <v>-1.0982172273671154E-2</v>
      </c>
      <c r="U74" s="234">
        <f>IFERROR(S74/R74*100-100,0)</f>
        <v>0.91154719191624167</v>
      </c>
    </row>
    <row r="75" spans="1:21" ht="18">
      <c r="A75" s="76" t="s">
        <v>184</v>
      </c>
      <c r="B75" s="211">
        <v>133.65</v>
      </c>
      <c r="C75" s="211">
        <v>126.65</v>
      </c>
      <c r="D75" s="211">
        <v>64</v>
      </c>
      <c r="E75" s="63">
        <f t="shared" si="28"/>
        <v>-5.2375607931163444</v>
      </c>
      <c r="F75" s="63">
        <f t="shared" si="19"/>
        <v>-49.467035136202128</v>
      </c>
      <c r="G75" s="164">
        <v>1.3</v>
      </c>
      <c r="H75" s="164">
        <v>1.3</v>
      </c>
      <c r="I75" s="166">
        <v>1.3</v>
      </c>
      <c r="J75" s="63">
        <f t="shared" si="29"/>
        <v>0</v>
      </c>
      <c r="K75" s="63">
        <f t="shared" si="21"/>
        <v>0</v>
      </c>
      <c r="L75" s="64">
        <v>0</v>
      </c>
      <c r="M75" s="64">
        <v>5</v>
      </c>
      <c r="N75" s="130">
        <v>4.5</v>
      </c>
      <c r="O75" s="63">
        <f t="shared" si="30"/>
        <v>0</v>
      </c>
      <c r="P75" s="63">
        <f t="shared" si="23"/>
        <v>-10</v>
      </c>
      <c r="Q75" s="130">
        <f t="shared" si="34"/>
        <v>2107.23</v>
      </c>
      <c r="R75" s="130">
        <f t="shared" si="25"/>
        <v>2415.7000000000003</v>
      </c>
      <c r="S75" s="130">
        <f t="shared" si="26"/>
        <v>2397.6799999999998</v>
      </c>
      <c r="T75" s="234">
        <f>IFERROR(R75/Q75*100-100,0)</f>
        <v>14.638648842319071</v>
      </c>
      <c r="U75" s="234">
        <f t="shared" si="27"/>
        <v>-0.74595355383534923</v>
      </c>
    </row>
    <row r="76" spans="1:21" ht="18">
      <c r="A76" s="76" t="s">
        <v>108</v>
      </c>
      <c r="B76" s="207">
        <v>1576.1899999999998</v>
      </c>
      <c r="C76" s="207">
        <v>1710.7200000000003</v>
      </c>
      <c r="D76" s="207">
        <v>1438.2</v>
      </c>
      <c r="E76" s="63">
        <f t="shared" si="28"/>
        <v>8.5351385302533629</v>
      </c>
      <c r="F76" s="63">
        <f t="shared" si="19"/>
        <v>-15.930134680134685</v>
      </c>
      <c r="G76" s="164">
        <v>448.5</v>
      </c>
      <c r="H76" s="164">
        <v>421</v>
      </c>
      <c r="I76" s="164">
        <v>421.5</v>
      </c>
      <c r="J76" s="63">
        <f t="shared" si="29"/>
        <v>-6.1315496098104774</v>
      </c>
      <c r="K76" s="63">
        <f t="shared" si="21"/>
        <v>0.11876484560569622</v>
      </c>
      <c r="L76" s="64">
        <v>37.869999999999997</v>
      </c>
      <c r="M76" s="64">
        <v>38.96</v>
      </c>
      <c r="N76" s="130">
        <v>41.37</v>
      </c>
      <c r="O76" s="63">
        <f t="shared" si="30"/>
        <v>2.8782677581199039</v>
      </c>
      <c r="P76" s="63">
        <f t="shared" si="23"/>
        <v>6.185831622176579</v>
      </c>
      <c r="Q76" s="130">
        <f t="shared" si="34"/>
        <v>14717.94</v>
      </c>
      <c r="R76" s="130">
        <f t="shared" si="25"/>
        <v>2959.92</v>
      </c>
      <c r="S76" s="130">
        <f t="shared" si="26"/>
        <v>2713.08</v>
      </c>
      <c r="T76" s="234">
        <f>IFERROR(R76/Q76*100-100,0)</f>
        <v>-79.889033383748</v>
      </c>
      <c r="U76" s="234">
        <f t="shared" si="27"/>
        <v>-8.3394145787724057</v>
      </c>
    </row>
    <row r="77" spans="1:21" s="18" customFormat="1" ht="18">
      <c r="A77" s="76"/>
      <c r="B77" s="168">
        <f>B44+B58+B61+B67+B74+B75+B76</f>
        <v>3741096.8899999992</v>
      </c>
      <c r="C77" s="168">
        <f>C44+C58+C61+C67+C74+C75+C76</f>
        <v>3713434.8100000005</v>
      </c>
      <c r="D77" s="168">
        <f>D44+D58+D61+D67+D74+D75+D76</f>
        <v>3694235.49</v>
      </c>
      <c r="E77" s="85">
        <f t="shared" si="28"/>
        <v>-0.73941094853596212</v>
      </c>
      <c r="F77" s="85">
        <f t="shared" si="19"/>
        <v>-0.5170232138799804</v>
      </c>
      <c r="G77" s="87">
        <f>G44+G58+G61+G67+G74+G75+G76</f>
        <v>1303475.8500000001</v>
      </c>
      <c r="H77" s="87">
        <f>H44+H58+H61+H67+H74+H75+H76</f>
        <v>1221297.0000000002</v>
      </c>
      <c r="I77" s="87">
        <f>I44+I58+I61+I67+I74+I75+I76</f>
        <v>1220703.74</v>
      </c>
      <c r="J77" s="85">
        <f t="shared" si="29"/>
        <v>-6.3045932151332096</v>
      </c>
      <c r="K77" s="85">
        <f t="shared" si="21"/>
        <v>-4.8576226749119655E-2</v>
      </c>
      <c r="L77" s="68">
        <f>L44+L58+L61+L67+L74+L75</f>
        <v>1883818.1599999997</v>
      </c>
      <c r="M77" s="68">
        <f t="shared" ref="M77:N77" si="37">M44+M58+M61+M67+M74+M75</f>
        <v>1921371.7573553845</v>
      </c>
      <c r="N77" s="68">
        <f t="shared" si="37"/>
        <v>1826476.6600000001</v>
      </c>
      <c r="O77" s="85">
        <f t="shared" si="30"/>
        <v>1.9934831372145254</v>
      </c>
      <c r="P77" s="85">
        <f t="shared" si="23"/>
        <v>-4.9389243384112262</v>
      </c>
      <c r="Q77" s="62">
        <f t="shared" si="34"/>
        <v>20589242.051662002</v>
      </c>
      <c r="R77" s="62">
        <f t="shared" si="25"/>
        <v>20898641.498488721</v>
      </c>
      <c r="S77" s="62">
        <f t="shared" si="26"/>
        <v>19913281.647999998</v>
      </c>
      <c r="T77" s="234">
        <f t="shared" si="27"/>
        <v>1.5027238304857491</v>
      </c>
      <c r="U77" s="234">
        <f>IFERROR(S77/R77*100-100,0)</f>
        <v>-4.7149469048501516</v>
      </c>
    </row>
    <row r="78" spans="1:21" ht="18">
      <c r="A78" s="76" t="s">
        <v>236</v>
      </c>
      <c r="B78" s="76"/>
      <c r="C78" s="76"/>
      <c r="D78" s="76"/>
      <c r="E78" s="76"/>
      <c r="F78" s="76"/>
      <c r="G78" s="76"/>
      <c r="H78" s="76"/>
      <c r="I78" s="76"/>
      <c r="J78" s="76"/>
      <c r="N78" s="130"/>
      <c r="T78" s="63">
        <f t="shared" ref="T78" si="38">IFERROR(R78/Q78*100-100,0)</f>
        <v>0</v>
      </c>
    </row>
    <row r="81" spans="1:19" ht="18">
      <c r="A81" s="560"/>
      <c r="B81" s="250"/>
      <c r="C81" s="250"/>
      <c r="D81" s="250"/>
      <c r="E81" s="251"/>
      <c r="F81" s="251"/>
    </row>
    <row r="82" spans="1:19" ht="18">
      <c r="A82" s="560"/>
      <c r="B82" s="250"/>
      <c r="C82" s="250"/>
      <c r="D82" s="250"/>
      <c r="E82" s="251"/>
      <c r="F82" s="251"/>
    </row>
    <row r="83" spans="1:19">
      <c r="A83" s="252"/>
      <c r="B83" s="252"/>
      <c r="C83" s="252"/>
      <c r="D83" s="252"/>
      <c r="E83" s="253"/>
      <c r="F83" s="253"/>
      <c r="Q83" s="254"/>
      <c r="R83" s="254"/>
      <c r="S83" s="254"/>
    </row>
    <row r="84" spans="1:19" ht="18">
      <c r="A84" s="252"/>
      <c r="B84" s="252"/>
      <c r="C84" s="252"/>
      <c r="D84" s="252"/>
      <c r="E84" s="253"/>
      <c r="F84" s="253"/>
      <c r="K84" s="4"/>
      <c r="L84" s="4"/>
      <c r="M84" s="4"/>
      <c r="P84" s="255"/>
      <c r="Q84" s="256"/>
      <c r="R84" s="256"/>
      <c r="S84" s="256"/>
    </row>
    <row r="85" spans="1:19" ht="18">
      <c r="A85" s="252"/>
      <c r="B85" s="252"/>
      <c r="C85" s="252"/>
      <c r="D85" s="252"/>
      <c r="E85" s="253"/>
      <c r="F85" s="253"/>
      <c r="K85" s="4"/>
      <c r="L85" s="257"/>
      <c r="M85" s="258"/>
      <c r="P85" s="255"/>
      <c r="Q85" s="256"/>
      <c r="R85" s="256"/>
      <c r="S85" s="256"/>
    </row>
    <row r="86" spans="1:19" ht="18">
      <c r="A86" s="252"/>
      <c r="B86" s="252"/>
      <c r="C86" s="252"/>
      <c r="D86" s="252"/>
      <c r="E86" s="253"/>
      <c r="F86" s="253"/>
      <c r="K86" s="4"/>
      <c r="L86" s="257"/>
      <c r="M86" s="258"/>
      <c r="P86" s="259"/>
      <c r="Q86" s="256"/>
      <c r="R86" s="256"/>
      <c r="S86" s="256"/>
    </row>
    <row r="87" spans="1:19" ht="18">
      <c r="A87" s="252"/>
      <c r="B87" s="252"/>
      <c r="C87" s="252"/>
      <c r="D87" s="252"/>
      <c r="E87" s="253"/>
      <c r="F87" s="253"/>
      <c r="K87" s="4"/>
      <c r="L87" s="257"/>
      <c r="M87" s="258"/>
      <c r="P87" s="255"/>
      <c r="Q87" s="256"/>
      <c r="R87" s="256"/>
      <c r="S87" s="256"/>
    </row>
    <row r="88" spans="1:19" ht="18">
      <c r="A88" s="252"/>
      <c r="B88" s="252"/>
      <c r="C88" s="252"/>
      <c r="D88" s="252"/>
      <c r="E88" s="253"/>
      <c r="F88" s="253"/>
      <c r="K88" s="4"/>
      <c r="L88" s="257"/>
      <c r="M88" s="258"/>
      <c r="P88" s="81"/>
      <c r="Q88" s="256"/>
      <c r="R88" s="256"/>
      <c r="S88" s="256"/>
    </row>
    <row r="89" spans="1:19" ht="18">
      <c r="A89" s="252"/>
      <c r="B89" s="252"/>
      <c r="C89" s="252"/>
      <c r="D89" s="252"/>
      <c r="E89" s="253"/>
      <c r="F89" s="253"/>
      <c r="K89" s="4"/>
      <c r="L89" s="257"/>
      <c r="M89" s="258"/>
      <c r="P89" s="81"/>
      <c r="Q89" s="256"/>
      <c r="R89" s="256"/>
      <c r="S89" s="256"/>
    </row>
    <row r="90" spans="1:19" ht="17.25">
      <c r="A90" s="252"/>
      <c r="B90" s="252"/>
      <c r="C90" s="252"/>
      <c r="D90" s="252"/>
      <c r="E90" s="253"/>
      <c r="F90" s="253"/>
      <c r="K90" s="4"/>
      <c r="L90" s="257"/>
      <c r="M90" s="258"/>
    </row>
    <row r="91" spans="1:19" ht="17.25">
      <c r="A91" s="252"/>
      <c r="B91" s="252"/>
      <c r="C91" s="252"/>
      <c r="D91" s="252"/>
      <c r="E91" s="253"/>
      <c r="F91" s="253"/>
      <c r="K91" s="4"/>
      <c r="L91" s="257"/>
      <c r="M91" s="258"/>
    </row>
    <row r="92" spans="1:19" ht="17.25">
      <c r="A92" s="252"/>
      <c r="B92" s="252"/>
      <c r="C92" s="252"/>
      <c r="D92" s="252"/>
      <c r="E92" s="253"/>
      <c r="F92" s="253"/>
      <c r="K92" s="4"/>
      <c r="L92" s="257"/>
      <c r="M92" s="258"/>
    </row>
    <row r="93" spans="1:19" ht="18">
      <c r="A93" s="252"/>
      <c r="B93" s="252"/>
      <c r="C93" s="252"/>
      <c r="D93" s="260"/>
      <c r="E93" s="253"/>
      <c r="F93" s="253"/>
      <c r="I93" s="559"/>
      <c r="J93" s="261"/>
      <c r="K93" s="261"/>
      <c r="L93" s="261"/>
      <c r="M93" s="43"/>
    </row>
    <row r="94" spans="1:19">
      <c r="I94" s="559"/>
      <c r="J94" s="262"/>
      <c r="K94" s="262"/>
      <c r="L94" s="262"/>
    </row>
    <row r="95" spans="1:19" ht="15.75" customHeight="1">
      <c r="I95" s="263"/>
      <c r="J95" s="263"/>
      <c r="K95" s="263"/>
      <c r="L95" s="264"/>
      <c r="M95" s="15"/>
    </row>
    <row r="96" spans="1:19">
      <c r="I96" s="263"/>
      <c r="J96" s="263"/>
      <c r="K96" s="263"/>
      <c r="L96" s="264"/>
      <c r="M96" s="15"/>
    </row>
    <row r="97" spans="1:13">
      <c r="I97" s="263"/>
      <c r="J97" s="263"/>
      <c r="K97" s="263"/>
      <c r="L97" s="264"/>
      <c r="M97" s="15"/>
    </row>
    <row r="98" spans="1:13" ht="15.75">
      <c r="A98" s="558"/>
      <c r="B98" s="558"/>
      <c r="C98" s="558"/>
      <c r="D98" s="558"/>
      <c r="E98" s="558"/>
      <c r="F98" s="558"/>
      <c r="G98" s="558"/>
      <c r="H98" s="558"/>
      <c r="I98" s="558"/>
      <c r="J98" s="263"/>
      <c r="K98" s="263"/>
      <c r="L98" s="264"/>
      <c r="M98" s="15"/>
    </row>
    <row r="99" spans="1:13" ht="15.75">
      <c r="A99" s="558"/>
      <c r="B99" s="265"/>
      <c r="C99" s="266"/>
      <c r="D99" s="266"/>
      <c r="E99" s="266"/>
      <c r="F99" s="266"/>
      <c r="G99" s="266"/>
      <c r="H99" s="266"/>
      <c r="I99" s="266"/>
      <c r="J99" s="263"/>
      <c r="K99" s="263"/>
      <c r="L99" s="264"/>
      <c r="M99" s="15"/>
    </row>
    <row r="100" spans="1:13" ht="15.75">
      <c r="A100" s="267"/>
      <c r="B100" s="268"/>
      <c r="C100" s="268"/>
      <c r="D100" s="268"/>
      <c r="E100" s="268"/>
      <c r="F100" s="269"/>
      <c r="G100" s="269"/>
      <c r="H100" s="269"/>
      <c r="I100" s="269"/>
      <c r="J100" s="263"/>
      <c r="K100" s="263"/>
      <c r="L100" s="264"/>
      <c r="M100" s="15"/>
    </row>
    <row r="101" spans="1:13" ht="15.75">
      <c r="A101" s="267"/>
      <c r="B101" s="268"/>
      <c r="C101" s="268"/>
      <c r="D101" s="268"/>
      <c r="E101" s="268"/>
      <c r="F101" s="269"/>
      <c r="G101" s="269"/>
      <c r="H101" s="269"/>
      <c r="I101" s="269"/>
      <c r="J101" s="263"/>
      <c r="K101" s="263"/>
      <c r="L101" s="264"/>
      <c r="M101" s="15"/>
    </row>
    <row r="102" spans="1:13" ht="15.75">
      <c r="A102" s="267"/>
      <c r="B102" s="268"/>
      <c r="C102" s="268"/>
      <c r="D102" s="268"/>
      <c r="E102" s="268"/>
      <c r="F102" s="269"/>
      <c r="G102" s="269"/>
      <c r="H102" s="269"/>
      <c r="I102" s="269"/>
      <c r="J102" s="263"/>
      <c r="K102" s="263"/>
      <c r="L102" s="264"/>
      <c r="M102" s="15"/>
    </row>
    <row r="103" spans="1:13" ht="15.75">
      <c r="A103" s="267"/>
      <c r="B103" s="268"/>
      <c r="C103" s="268"/>
      <c r="D103" s="268"/>
      <c r="E103" s="268"/>
      <c r="F103" s="269"/>
      <c r="G103" s="269"/>
      <c r="H103" s="269"/>
      <c r="I103" s="269"/>
      <c r="J103" s="263"/>
      <c r="K103" s="263"/>
      <c r="L103" s="264"/>
      <c r="M103" s="15"/>
    </row>
    <row r="104" spans="1:13" ht="15.75">
      <c r="A104" s="267"/>
      <c r="B104" s="268"/>
      <c r="C104" s="268"/>
      <c r="D104" s="268"/>
      <c r="E104" s="268"/>
      <c r="F104" s="269"/>
      <c r="G104" s="269"/>
      <c r="H104" s="269"/>
      <c r="I104" s="269"/>
      <c r="J104" s="263"/>
      <c r="K104" s="263"/>
      <c r="L104" s="264"/>
      <c r="M104" s="15"/>
    </row>
    <row r="105" spans="1:13" ht="15.75">
      <c r="A105" s="267"/>
      <c r="B105" s="268"/>
      <c r="C105" s="268"/>
      <c r="D105" s="268"/>
      <c r="E105" s="268"/>
      <c r="F105" s="269"/>
      <c r="G105" s="269"/>
      <c r="H105" s="269"/>
      <c r="I105" s="269"/>
      <c r="J105" s="263"/>
      <c r="K105" s="263"/>
      <c r="L105" s="264"/>
      <c r="M105" s="15"/>
    </row>
    <row r="106" spans="1:13" ht="15.75">
      <c r="A106" s="267"/>
      <c r="B106" s="268"/>
      <c r="C106" s="268"/>
      <c r="D106" s="268"/>
      <c r="E106" s="268"/>
      <c r="F106" s="269"/>
      <c r="G106" s="269"/>
      <c r="H106" s="269"/>
      <c r="I106" s="269"/>
    </row>
    <row r="107" spans="1:13" ht="15.75">
      <c r="A107" s="270"/>
      <c r="B107" s="271"/>
      <c r="C107" s="271"/>
      <c r="D107" s="271"/>
      <c r="E107" s="271"/>
      <c r="F107" s="272"/>
      <c r="G107" s="272"/>
      <c r="H107" s="272"/>
      <c r="I107" s="272"/>
    </row>
    <row r="111" spans="1:13">
      <c r="F111" s="43"/>
      <c r="G111" s="43"/>
      <c r="H111" s="43"/>
      <c r="I111" s="43"/>
    </row>
    <row r="114" ht="15" customHeight="1"/>
  </sheetData>
  <customSheetViews>
    <customSheetView guid="{62EA56A0-18BB-45A4-9B93-8F9305D00B2F}" fitToPage="1">
      <pane xSplit="1" ySplit="6" topLeftCell="B55" activePane="bottomRight" state="frozen"/>
      <selection pane="bottomRight" activeCell="A39" sqref="A39"/>
      <pageMargins left="0.7" right="0.7" top="0.75" bottom="0.75" header="0.3" footer="0.3"/>
      <pageSetup paperSize="9" scale="35" orientation="landscape" r:id="rId1"/>
    </customSheetView>
    <customSheetView guid="{5D933180-90A2-4635-8406-162CDBA83F77}" fitToPage="1">
      <pane xSplit="1" ySplit="6" topLeftCell="G43" activePane="bottomRight" state="frozen"/>
      <selection pane="bottomRight" activeCell="I55" sqref="I55"/>
      <pageMargins left="0.7" right="0.7" top="0.75" bottom="0.75" header="0.3" footer="0.3"/>
      <pageSetup paperSize="9" scale="35" orientation="landscape" r:id="rId2"/>
    </customSheetView>
    <customSheetView guid="{57D09834-7566-4B23-A236-55447A728EAF}" fitToPage="1">
      <pane xSplit="1" ySplit="6" topLeftCell="G43" activePane="bottomRight" state="frozen"/>
      <selection pane="bottomRight" activeCell="I55" sqref="I55"/>
      <pageMargins left="0.7" right="0.7" top="0.75" bottom="0.75" header="0.3" footer="0.3"/>
      <pageSetup paperSize="9" scale="35" orientation="landscape" r:id="rId3"/>
    </customSheetView>
  </customSheetViews>
  <mergeCells count="35">
    <mergeCell ref="U42:U43"/>
    <mergeCell ref="O42:O43"/>
    <mergeCell ref="A41:A43"/>
    <mergeCell ref="B41:F41"/>
    <mergeCell ref="G41:K41"/>
    <mergeCell ref="L41:P41"/>
    <mergeCell ref="Q41:U41"/>
    <mergeCell ref="E42:E43"/>
    <mergeCell ref="F42:F43"/>
    <mergeCell ref="J42:J43"/>
    <mergeCell ref="K42:K43"/>
    <mergeCell ref="O5:O6"/>
    <mergeCell ref="P5:P6"/>
    <mergeCell ref="I93:I94"/>
    <mergeCell ref="A81:A82"/>
    <mergeCell ref="T5:T6"/>
    <mergeCell ref="P42:P43"/>
    <mergeCell ref="T42:T43"/>
    <mergeCell ref="J5:J6"/>
    <mergeCell ref="A98:A99"/>
    <mergeCell ref="B98:E98"/>
    <mergeCell ref="F98:I98"/>
    <mergeCell ref="A1:U1"/>
    <mergeCell ref="A2:U2"/>
    <mergeCell ref="N3:P3"/>
    <mergeCell ref="S3:U3"/>
    <mergeCell ref="A4:A6"/>
    <mergeCell ref="B4:F4"/>
    <mergeCell ref="G4:K4"/>
    <mergeCell ref="L4:P4"/>
    <mergeCell ref="Q4:U4"/>
    <mergeCell ref="E5:E6"/>
    <mergeCell ref="U5:U6"/>
    <mergeCell ref="F5:F6"/>
    <mergeCell ref="K5:K6"/>
  </mergeCells>
  <conditionalFormatting sqref="D74">
    <cfRule type="cellIs" dxfId="3" priority="3" operator="notBetween">
      <formula>-10</formula>
      <formula>10</formula>
    </cfRule>
  </conditionalFormatting>
  <hyperlinks>
    <hyperlink ref="D6" r:id="rId4" display="cf=j=@)^^÷^&amp;                        -;fpg–kf}if_ " xr:uid="{00000000-0004-0000-0400-000000000000}"/>
    <hyperlink ref="C6" r:id="rId5" display="cf=j=@)^^÷^&amp;                        -;fpg–kf}if_ " xr:uid="{00000000-0004-0000-0400-000001000000}"/>
    <hyperlink ref="B6" r:id="rId6" display="cf=j=@)^^÷^&amp;                        -;fpg–kf}if_ " xr:uid="{00000000-0004-0000-0400-000002000000}"/>
    <hyperlink ref="I6" r:id="rId7" display="cf=j=@)^^÷^&amp;                        -;fpg–kf}if_ " xr:uid="{00000000-0004-0000-0400-000003000000}"/>
    <hyperlink ref="H6" r:id="rId8" display="cf=j=@)^^÷^&amp;                        -;fpg–kf}if_ " xr:uid="{00000000-0004-0000-0400-000004000000}"/>
    <hyperlink ref="G6" r:id="rId9" display="cf=j=@)^^÷^&amp;                        -;fpg–kf}if_ " xr:uid="{00000000-0004-0000-0400-000005000000}"/>
    <hyperlink ref="N6" r:id="rId10" display="cf=j=@)^^÷^&amp;                        -;fpg–kf}if_ " xr:uid="{00000000-0004-0000-0400-000006000000}"/>
    <hyperlink ref="M6" r:id="rId11" display="cf=j=@)^^÷^&amp;                        -;fpg–kf}if_ " xr:uid="{00000000-0004-0000-0400-000007000000}"/>
    <hyperlink ref="L6" r:id="rId12" display="cf=j=@)^^÷^&amp;                        -;fpg–kf}if_ " xr:uid="{00000000-0004-0000-0400-000008000000}"/>
    <hyperlink ref="S6" r:id="rId13" display="cf=j=@)^^÷^&amp;                        -;fpg–kf}if_ " xr:uid="{00000000-0004-0000-0400-000009000000}"/>
    <hyperlink ref="R6" r:id="rId14" display="cf=j=@)^^÷^&amp;                        -;fpg–kf}if_ " xr:uid="{00000000-0004-0000-0400-00000A000000}"/>
    <hyperlink ref="Q6" r:id="rId15" display="cf=j=@)^^÷^&amp;                        -;fpg–kf}if_ " xr:uid="{00000000-0004-0000-0400-00000B000000}"/>
    <hyperlink ref="D43" r:id="rId16" display="cf=j=@)^^÷^&amp;                        -;fpg–kf}if_ " xr:uid="{00000000-0004-0000-0400-00000C000000}"/>
    <hyperlink ref="C43" r:id="rId17" display="cf=j=@)^^÷^&amp;                        -;fpg–kf}if_ " xr:uid="{00000000-0004-0000-0400-00000D000000}"/>
    <hyperlink ref="B43" r:id="rId18" display="cf=j=@)^^÷^&amp;                        -;fpg–kf}if_ " xr:uid="{00000000-0004-0000-0400-00000E000000}"/>
    <hyperlink ref="I43" r:id="rId19" display="cf=j=@)^^÷^&amp;                        -;fpg–kf}if_ " xr:uid="{00000000-0004-0000-0400-00000F000000}"/>
    <hyperlink ref="H43" r:id="rId20" display="cf=j=@)^^÷^&amp;                        -;fpg–kf}if_ " xr:uid="{00000000-0004-0000-0400-000010000000}"/>
    <hyperlink ref="G43" r:id="rId21" display="cf=j=@)^^÷^&amp;                        -;fpg–kf}if_ " xr:uid="{00000000-0004-0000-0400-000011000000}"/>
    <hyperlink ref="N43" r:id="rId22" display="cf=j=@)^^÷^&amp;                        -;fpg–kf}if_ " xr:uid="{00000000-0004-0000-0400-000012000000}"/>
    <hyperlink ref="M43" r:id="rId23" display="cf=j=@)^^÷^&amp;                        -;fpg–kf}if_ " xr:uid="{00000000-0004-0000-0400-000013000000}"/>
    <hyperlink ref="L43" r:id="rId24" display="cf=j=@)^^÷^&amp;                        -;fpg–kf}if_ " xr:uid="{00000000-0004-0000-0400-000014000000}"/>
    <hyperlink ref="S43" r:id="rId25" display="cf=j=@)^^÷^&amp;                        -;fpg–kf}if_ " xr:uid="{00000000-0004-0000-0400-000015000000}"/>
    <hyperlink ref="R43" r:id="rId26" display="cf=j=@)^^÷^&amp;                        -;fpg–kf}if_ " xr:uid="{00000000-0004-0000-0400-000016000000}"/>
    <hyperlink ref="Q43" r:id="rId27" display="cf=j=@)^^÷^&amp;                        -;fpg–kf}if_ " xr:uid="{00000000-0004-0000-0400-000017000000}"/>
  </hyperlinks>
  <pageMargins left="0.7" right="0.7" top="0.75" bottom="0.75" header="0.3" footer="0.3"/>
  <pageSetup paperSize="9" scale="24" fitToWidth="2" orientation="portrait" r:id="rId2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0"/>
    <pageSetUpPr fitToPage="1"/>
  </sheetPr>
  <dimension ref="A1:G41"/>
  <sheetViews>
    <sheetView view="pageBreakPreview" zoomScaleNormal="100" zoomScaleSheetLayoutView="100" workbookViewId="0">
      <selection activeCell="A21" sqref="A21"/>
    </sheetView>
  </sheetViews>
  <sheetFormatPr defaultColWidth="15.7109375" defaultRowHeight="15"/>
  <cols>
    <col min="1" max="1" width="15.42578125" customWidth="1"/>
    <col min="2" max="2" width="12" customWidth="1"/>
    <col min="3" max="3" width="13.7109375" customWidth="1"/>
    <col min="4" max="4" width="14.42578125" customWidth="1"/>
    <col min="5" max="5" width="13" bestFit="1" customWidth="1"/>
    <col min="6" max="6" width="10.140625" customWidth="1"/>
    <col min="7" max="7" width="12.28515625" customWidth="1"/>
    <col min="13" max="13" width="17.140625" bestFit="1" customWidth="1"/>
    <col min="14" max="14" width="7.28515625" customWidth="1"/>
    <col min="15" max="15" width="7.140625" customWidth="1"/>
    <col min="16" max="16" width="6.85546875" customWidth="1"/>
    <col min="17" max="17" width="7" customWidth="1"/>
  </cols>
  <sheetData>
    <row r="1" spans="1:7" ht="18">
      <c r="A1" s="538" t="s">
        <v>113</v>
      </c>
      <c r="B1" s="538"/>
      <c r="C1" s="538"/>
      <c r="D1" s="538"/>
      <c r="E1" s="538"/>
      <c r="F1" s="538"/>
      <c r="G1" s="538"/>
    </row>
    <row r="2" spans="1:7" ht="18">
      <c r="A2" s="538" t="s">
        <v>38</v>
      </c>
      <c r="B2" s="538"/>
      <c r="C2" s="538"/>
      <c r="D2" s="538"/>
      <c r="E2" s="538"/>
      <c r="F2" s="538"/>
      <c r="G2" s="538"/>
    </row>
    <row r="3" spans="1:7" ht="15.75">
      <c r="A3" s="562" t="s">
        <v>39</v>
      </c>
      <c r="B3" s="562" t="s">
        <v>40</v>
      </c>
      <c r="C3" s="546" t="s">
        <v>3</v>
      </c>
      <c r="D3" s="546"/>
      <c r="E3" s="546"/>
      <c r="F3" s="546"/>
      <c r="G3" s="546"/>
    </row>
    <row r="4" spans="1:7">
      <c r="A4" s="562"/>
      <c r="B4" s="562"/>
      <c r="C4" s="3" t="s">
        <v>4</v>
      </c>
      <c r="D4" s="3" t="s">
        <v>5</v>
      </c>
      <c r="E4" s="3" t="s">
        <v>6</v>
      </c>
      <c r="F4" s="547" t="s">
        <v>7</v>
      </c>
      <c r="G4" s="547" t="s">
        <v>8</v>
      </c>
    </row>
    <row r="5" spans="1:7" ht="47.25">
      <c r="A5" s="562"/>
      <c r="B5" s="562"/>
      <c r="C5" s="123" t="s">
        <v>228</v>
      </c>
      <c r="D5" s="123" t="s">
        <v>231</v>
      </c>
      <c r="E5" s="123" t="s">
        <v>235</v>
      </c>
      <c r="F5" s="547"/>
      <c r="G5" s="547"/>
    </row>
    <row r="6" spans="1:7" ht="15.75">
      <c r="A6" s="25" t="s">
        <v>41</v>
      </c>
      <c r="B6" s="8"/>
      <c r="C6" s="9"/>
      <c r="D6" s="9"/>
      <c r="E6" s="9"/>
      <c r="F6" s="10"/>
      <c r="G6" s="10"/>
    </row>
    <row r="7" spans="1:7" ht="15.75">
      <c r="A7" s="26" t="s">
        <v>42</v>
      </c>
      <c r="B7" s="11" t="s">
        <v>43</v>
      </c>
      <c r="C7" s="12">
        <f>'Table 3b'!R25</f>
        <v>2387431.0699999998</v>
      </c>
      <c r="D7" s="12">
        <f>'Table 3b'!S25</f>
        <v>2379153.6399999997</v>
      </c>
      <c r="E7" s="12">
        <f>'Table 3b'!T25</f>
        <v>1761278.6300000001</v>
      </c>
      <c r="F7" s="132">
        <f>'Table 3b'!U25</f>
        <v>-0.34670864863964823</v>
      </c>
      <c r="G7" s="132">
        <f>'Table 3b'!V25</f>
        <v>-25.970370286805007</v>
      </c>
    </row>
    <row r="8" spans="1:7" ht="15.75">
      <c r="A8" s="25" t="s">
        <v>44</v>
      </c>
      <c r="B8" s="13" t="s">
        <v>45</v>
      </c>
      <c r="C8" s="12">
        <f>'Table 3b'!R26</f>
        <v>310800.25</v>
      </c>
      <c r="D8" s="12">
        <f>'Table 3b'!S26</f>
        <v>309492.95800000004</v>
      </c>
      <c r="E8" s="12">
        <f>'Table 3b'!T26</f>
        <v>332292.67300000001</v>
      </c>
      <c r="F8" s="132">
        <f>'Table 3b'!U26</f>
        <v>-0.42062128328403503</v>
      </c>
      <c r="G8" s="132">
        <f>'Table 3b'!V26</f>
        <v>7.3667960483934252</v>
      </c>
    </row>
    <row r="9" spans="1:7" ht="15.75">
      <c r="A9" s="27" t="s">
        <v>46</v>
      </c>
      <c r="B9" s="8" t="s">
        <v>45</v>
      </c>
      <c r="C9" s="9">
        <f>'Table 3b'!R27</f>
        <v>123336.50999999998</v>
      </c>
      <c r="D9" s="9">
        <f>'Table 3b'!S27</f>
        <v>117308.13</v>
      </c>
      <c r="E9" s="9">
        <f>'Table 3b'!T27</f>
        <v>113928.33300000001</v>
      </c>
      <c r="F9" s="133">
        <f>'Table 3b'!U27</f>
        <v>-4.8877497830934118</v>
      </c>
      <c r="G9" s="133">
        <f>'Table 3b'!V27</f>
        <v>-2.8811276763170497</v>
      </c>
    </row>
    <row r="10" spans="1:7" ht="15.75">
      <c r="A10" s="27" t="s">
        <v>47</v>
      </c>
      <c r="B10" s="8" t="s">
        <v>45</v>
      </c>
      <c r="C10" s="9">
        <f>'Table 3b'!R28</f>
        <v>93839.890000000014</v>
      </c>
      <c r="D10" s="9">
        <f>'Table 3b'!S28</f>
        <v>100277.478</v>
      </c>
      <c r="E10" s="9">
        <f>'Table 3b'!T28</f>
        <v>108422.81999999999</v>
      </c>
      <c r="F10" s="133">
        <f>'Table 3b'!U28</f>
        <v>6.8601828071196422</v>
      </c>
      <c r="G10" s="133">
        <f>'Table 3b'!V28</f>
        <v>8.1228030086675886</v>
      </c>
    </row>
    <row r="11" spans="1:7" ht="15.75">
      <c r="A11" s="27" t="s">
        <v>48</v>
      </c>
      <c r="B11" s="8" t="s">
        <v>45</v>
      </c>
      <c r="C11" s="9">
        <f>'Table 3b'!R29</f>
        <v>26590.110000000004</v>
      </c>
      <c r="D11" s="9">
        <f>'Table 3b'!S29</f>
        <v>25156.890000000003</v>
      </c>
      <c r="E11" s="9">
        <f>'Table 3b'!T29</f>
        <v>26818.300000000003</v>
      </c>
      <c r="F11" s="133">
        <f>'Table 3b'!U29</f>
        <v>-5.3900491573746763</v>
      </c>
      <c r="G11" s="133">
        <f>'Table 3b'!V29</f>
        <v>6.6041947156425067</v>
      </c>
    </row>
    <row r="12" spans="1:7" ht="15.75">
      <c r="A12" s="27" t="s">
        <v>49</v>
      </c>
      <c r="B12" s="8" t="s">
        <v>45</v>
      </c>
      <c r="C12" s="9">
        <f>'Table 3b'!R30</f>
        <v>67033.740000000005</v>
      </c>
      <c r="D12" s="9">
        <f>'Table 3b'!S30</f>
        <v>66750.459999999992</v>
      </c>
      <c r="E12" s="9">
        <f>'Table 3b'!T30</f>
        <v>83123.22</v>
      </c>
      <c r="F12" s="133">
        <f>'Table 3b'!U30</f>
        <v>-0.42259315980282963</v>
      </c>
      <c r="G12" s="133">
        <f>'Table 3b'!V30</f>
        <v>24.528310366700111</v>
      </c>
    </row>
    <row r="13" spans="1:7" ht="15.75">
      <c r="A13" s="28" t="s">
        <v>50</v>
      </c>
      <c r="B13" s="13" t="s">
        <v>51</v>
      </c>
      <c r="C13" s="12">
        <f>'Table 3b'!R31</f>
        <v>535848.89</v>
      </c>
      <c r="D13" s="12">
        <f>'Table 3b'!S31</f>
        <v>566121.97499999998</v>
      </c>
      <c r="E13" s="12">
        <f>'Table 3b'!T31</f>
        <v>604194.65500000003</v>
      </c>
      <c r="F13" s="132">
        <f>'Table 3b'!U31</f>
        <v>5.6495563516050282</v>
      </c>
      <c r="G13" s="132">
        <f>'Table 3b'!V31</f>
        <v>6.725172609665961</v>
      </c>
    </row>
    <row r="14" spans="1:7" ht="15.75">
      <c r="A14" s="27" t="s">
        <v>52</v>
      </c>
      <c r="B14" s="8" t="s">
        <v>51</v>
      </c>
      <c r="C14" s="9">
        <f>'Table 3b'!R32</f>
        <v>495860.10000000003</v>
      </c>
      <c r="D14" s="9">
        <f>'Table 3b'!S32</f>
        <v>524279.63000000006</v>
      </c>
      <c r="E14" s="9">
        <f>'Table 3b'!T32</f>
        <v>565301.37999999989</v>
      </c>
      <c r="F14" s="133">
        <f>'Table 3b'!U32</f>
        <v>5.7313605188237631</v>
      </c>
      <c r="G14" s="133">
        <f>'Table 3b'!V32</f>
        <v>7.824402790548973</v>
      </c>
    </row>
    <row r="15" spans="1:7" ht="15.75">
      <c r="A15" s="27" t="s">
        <v>53</v>
      </c>
      <c r="B15" s="8" t="s">
        <v>51</v>
      </c>
      <c r="C15" s="9">
        <f>'Table 3b'!R33</f>
        <v>39988.79</v>
      </c>
      <c r="D15" s="9">
        <f>'Table 3b'!S33</f>
        <v>41842.345000000001</v>
      </c>
      <c r="E15" s="9">
        <f>'Table 3b'!T33</f>
        <v>38893.274999999994</v>
      </c>
      <c r="F15" s="133">
        <f>'Table 3b'!U33</f>
        <v>4.635186511019711</v>
      </c>
      <c r="G15" s="133">
        <f>'Table 3b'!V33</f>
        <v>-7.0480514416675533</v>
      </c>
    </row>
    <row r="16" spans="1:7" ht="15.75">
      <c r="A16" s="29" t="s">
        <v>54</v>
      </c>
      <c r="B16" s="8" t="s">
        <v>55</v>
      </c>
      <c r="C16" s="9">
        <f>'Table 3b'!R34</f>
        <v>142820.25</v>
      </c>
      <c r="D16" s="9">
        <f>'Table 3b'!S34</f>
        <v>156036.94</v>
      </c>
      <c r="E16" s="9">
        <f>'Table 3b'!T34</f>
        <v>160388.73000000001</v>
      </c>
      <c r="F16" s="133">
        <f>'Table 3b'!U34</f>
        <v>9.2540728643172088</v>
      </c>
      <c r="G16" s="133">
        <f>'Table 3b'!V34</f>
        <v>2.7889485656409363</v>
      </c>
    </row>
    <row r="17" spans="1:7" ht="15.75">
      <c r="A17" s="29" t="s">
        <v>56</v>
      </c>
      <c r="B17" s="8" t="s">
        <v>57</v>
      </c>
      <c r="C17" s="9">
        <f>'Table 3b'!R35</f>
        <v>22756.402999999998</v>
      </c>
      <c r="D17" s="9">
        <f>'Table 3b'!S35</f>
        <v>22512.329999999998</v>
      </c>
      <c r="E17" s="9">
        <f>'Table 3b'!T35</f>
        <v>28339.399999999998</v>
      </c>
      <c r="F17" s="133">
        <f>'Table 3b'!U35</f>
        <v>-1.0725464828514504</v>
      </c>
      <c r="G17" s="133">
        <f>'Table 3b'!V35</f>
        <v>25.883904509217842</v>
      </c>
    </row>
    <row r="18" spans="1:7" ht="15.75">
      <c r="A18" s="25" t="s">
        <v>58</v>
      </c>
      <c r="B18" s="13" t="s">
        <v>45</v>
      </c>
      <c r="C18" s="12">
        <f>'Table 3b'!R36</f>
        <v>62273.73</v>
      </c>
      <c r="D18" s="12">
        <f>'Table 3b'!S36</f>
        <v>59397.719999999994</v>
      </c>
      <c r="E18" s="12">
        <f>'Table 3b'!T36</f>
        <v>63342.780000000013</v>
      </c>
      <c r="F18" s="132">
        <f>'Table 3b'!U36</f>
        <v>-4.6183358536577259</v>
      </c>
      <c r="G18" s="132">
        <f>'Table 3b'!V36</f>
        <v>6.6417700881448383</v>
      </c>
    </row>
    <row r="19" spans="1:7" ht="15.75">
      <c r="A19" s="25" t="s">
        <v>59</v>
      </c>
      <c r="B19" s="8" t="s">
        <v>45</v>
      </c>
      <c r="C19" s="9">
        <f>'Table 3b'!R37</f>
        <v>62273.73</v>
      </c>
      <c r="D19" s="9">
        <f>'Table 3b'!S37</f>
        <v>59397.719999999994</v>
      </c>
      <c r="E19" s="9">
        <f>'Table 3b'!T37</f>
        <v>63342.780000000013</v>
      </c>
      <c r="F19" s="133">
        <f>'Table 3b'!U37</f>
        <v>-4.6183358536577259</v>
      </c>
      <c r="G19" s="133">
        <f>'Table 3b'!V37</f>
        <v>6.6417700881448383</v>
      </c>
    </row>
    <row r="20" spans="1:7">
      <c r="A20" s="4" t="s">
        <v>186</v>
      </c>
    </row>
    <row r="21" spans="1:7">
      <c r="A21" s="4" t="s">
        <v>238</v>
      </c>
    </row>
    <row r="25" spans="1:7" ht="15" customHeight="1"/>
    <row r="26" spans="1:7" ht="15" customHeight="1"/>
    <row r="27" spans="1:7" ht="15.75" customHeight="1"/>
    <row r="39" ht="15" customHeight="1"/>
    <row r="40" ht="15" customHeight="1"/>
    <row r="41" ht="15.75" customHeight="1"/>
  </sheetData>
  <customSheetViews>
    <customSheetView guid="{62EA56A0-18BB-45A4-9B93-8F9305D00B2F}">
      <selection activeCell="A13" sqref="A13"/>
      <pageMargins left="0.7" right="0.41" top="0.75" bottom="0.75" header="0.3" footer="0.3"/>
      <pageSetup paperSize="9" orientation="portrait" r:id="rId1"/>
    </customSheetView>
    <customSheetView guid="{5D933180-90A2-4635-8406-162CDBA83F77}">
      <selection activeCell="E5" sqref="E5"/>
      <pageMargins left="0.7" right="0.41" top="0.75" bottom="0.75" header="0.3" footer="0.3"/>
      <pageSetup paperSize="9" orientation="portrait" r:id="rId2"/>
    </customSheetView>
    <customSheetView guid="{57D09834-7566-4B23-A236-55447A728EAF}">
      <selection activeCell="E5" sqref="E5"/>
      <pageMargins left="0.7" right="0.41" top="0.75" bottom="0.75" header="0.3" footer="0.3"/>
      <pageSetup paperSize="9" orientation="portrait" r:id="rId3"/>
    </customSheetView>
  </customSheetViews>
  <mergeCells count="7">
    <mergeCell ref="A1:G1"/>
    <mergeCell ref="A2:G2"/>
    <mergeCell ref="A3:A5"/>
    <mergeCell ref="B3:B5"/>
    <mergeCell ref="C3:G3"/>
    <mergeCell ref="F4:F5"/>
    <mergeCell ref="G4:G5"/>
  </mergeCells>
  <hyperlinks>
    <hyperlink ref="E5" r:id="rId4" display="cf=j=@)^^÷^&amp;                        -;fpg–kf}if_ " xr:uid="{00000000-0004-0000-0500-000000000000}"/>
    <hyperlink ref="D5" r:id="rId5" display="cf=j=@)^^÷^&amp;                        -;fpg–kf}if_ " xr:uid="{00000000-0004-0000-0500-000001000000}"/>
    <hyperlink ref="C5" r:id="rId6" display="cf=j=@)^^÷^&amp;                        -;fpg–kf}if_ " xr:uid="{00000000-0004-0000-0500-000002000000}"/>
  </hyperlinks>
  <pageMargins left="0.7" right="0.41" top="0.75" bottom="0.75" header="0.3" footer="0.3"/>
  <pageSetup paperSize="9" orientation="landscape"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0"/>
  </sheetPr>
  <dimension ref="A1:V58"/>
  <sheetViews>
    <sheetView view="pageBreakPreview" zoomScaleNormal="100" zoomScaleSheetLayoutView="100" workbookViewId="0">
      <pane xSplit="2" ySplit="5" topLeftCell="C15" activePane="bottomRight" state="frozen"/>
      <selection activeCell="L19" sqref="L19"/>
      <selection pane="topRight" activeCell="L19" sqref="L19"/>
      <selection pane="bottomLeft" activeCell="L19" sqref="L19"/>
      <selection pane="bottomRight" activeCell="A29" sqref="A29"/>
    </sheetView>
  </sheetViews>
  <sheetFormatPr defaultColWidth="15.7109375" defaultRowHeight="15"/>
  <cols>
    <col min="1" max="1" width="16.5703125" customWidth="1"/>
    <col min="2" max="2" width="18.5703125" customWidth="1"/>
  </cols>
  <sheetData>
    <row r="1" spans="1:22" ht="18">
      <c r="A1" s="565" t="s">
        <v>216</v>
      </c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</row>
    <row r="2" spans="1:22" ht="18">
      <c r="A2" s="566" t="s">
        <v>215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566"/>
      <c r="S2" s="566"/>
      <c r="T2" s="566"/>
      <c r="U2" s="566"/>
      <c r="V2" s="566"/>
    </row>
    <row r="3" spans="1:22" s="57" customFormat="1" ht="16.5">
      <c r="A3" s="567" t="s">
        <v>39</v>
      </c>
      <c r="B3" s="567" t="s">
        <v>40</v>
      </c>
      <c r="C3" s="551" t="s">
        <v>211</v>
      </c>
      <c r="D3" s="551"/>
      <c r="E3" s="551"/>
      <c r="F3" s="551"/>
      <c r="G3" s="551"/>
      <c r="H3" s="551" t="s">
        <v>194</v>
      </c>
      <c r="I3" s="551"/>
      <c r="J3" s="551"/>
      <c r="K3" s="551"/>
      <c r="L3" s="551"/>
      <c r="M3" s="551" t="s">
        <v>117</v>
      </c>
      <c r="N3" s="551"/>
      <c r="O3" s="551"/>
      <c r="P3" s="551"/>
      <c r="Q3" s="551"/>
      <c r="R3" s="551" t="s">
        <v>118</v>
      </c>
      <c r="S3" s="551"/>
      <c r="T3" s="551"/>
      <c r="U3" s="551"/>
      <c r="V3" s="551"/>
    </row>
    <row r="4" spans="1:22" s="57" customFormat="1" ht="15" customHeight="1">
      <c r="A4" s="567"/>
      <c r="B4" s="567"/>
      <c r="C4" s="75" t="s">
        <v>4</v>
      </c>
      <c r="D4" s="75" t="s">
        <v>5</v>
      </c>
      <c r="E4" s="75" t="s">
        <v>6</v>
      </c>
      <c r="F4" s="552" t="s">
        <v>7</v>
      </c>
      <c r="G4" s="552" t="s">
        <v>8</v>
      </c>
      <c r="H4" s="75" t="s">
        <v>4</v>
      </c>
      <c r="I4" s="75" t="s">
        <v>5</v>
      </c>
      <c r="J4" s="75" t="s">
        <v>6</v>
      </c>
      <c r="K4" s="552" t="s">
        <v>7</v>
      </c>
      <c r="L4" s="552" t="s">
        <v>8</v>
      </c>
      <c r="M4" s="75" t="s">
        <v>4</v>
      </c>
      <c r="N4" s="75" t="s">
        <v>5</v>
      </c>
      <c r="O4" s="75" t="s">
        <v>6</v>
      </c>
      <c r="P4" s="552" t="s">
        <v>7</v>
      </c>
      <c r="Q4" s="552" t="s">
        <v>8</v>
      </c>
      <c r="R4" s="75" t="s">
        <v>4</v>
      </c>
      <c r="S4" s="75" t="s">
        <v>5</v>
      </c>
      <c r="T4" s="75" t="s">
        <v>6</v>
      </c>
      <c r="U4" s="552" t="s">
        <v>7</v>
      </c>
      <c r="V4" s="552" t="s">
        <v>8</v>
      </c>
    </row>
    <row r="5" spans="1:22" s="57" customFormat="1" ht="45" customHeight="1">
      <c r="A5" s="567"/>
      <c r="B5" s="567"/>
      <c r="C5" s="123" t="s">
        <v>228</v>
      </c>
      <c r="D5" s="123" t="s">
        <v>231</v>
      </c>
      <c r="E5" s="123" t="s">
        <v>235</v>
      </c>
      <c r="F5" s="552"/>
      <c r="G5" s="552"/>
      <c r="H5" s="123" t="s">
        <v>228</v>
      </c>
      <c r="I5" s="123" t="s">
        <v>231</v>
      </c>
      <c r="J5" s="123" t="s">
        <v>235</v>
      </c>
      <c r="K5" s="552"/>
      <c r="L5" s="552"/>
      <c r="M5" s="123" t="s">
        <v>228</v>
      </c>
      <c r="N5" s="123" t="s">
        <v>231</v>
      </c>
      <c r="O5" s="123" t="s">
        <v>235</v>
      </c>
      <c r="P5" s="552"/>
      <c r="Q5" s="552"/>
      <c r="R5" s="123" t="s">
        <v>228</v>
      </c>
      <c r="S5" s="123" t="s">
        <v>231</v>
      </c>
      <c r="T5" s="123" t="s">
        <v>235</v>
      </c>
      <c r="U5" s="552"/>
      <c r="V5" s="552"/>
    </row>
    <row r="6" spans="1:22" ht="18">
      <c r="A6" s="88" t="s">
        <v>41</v>
      </c>
      <c r="B6" s="94"/>
      <c r="C6" s="72"/>
      <c r="D6" s="72"/>
      <c r="E6" s="72"/>
      <c r="F6" s="98"/>
      <c r="G6" s="98"/>
      <c r="H6" s="72"/>
      <c r="I6" s="72"/>
      <c r="J6" s="72"/>
      <c r="K6" s="98"/>
      <c r="L6" s="98"/>
      <c r="M6" s="72"/>
      <c r="N6" s="72"/>
      <c r="O6" s="72"/>
      <c r="P6" s="98"/>
      <c r="Q6" s="98"/>
      <c r="R6" s="72"/>
      <c r="S6" s="72"/>
      <c r="T6" s="72"/>
      <c r="U6" s="98"/>
      <c r="V6" s="98"/>
    </row>
    <row r="7" spans="1:22" ht="18">
      <c r="A7" s="89" t="s">
        <v>42</v>
      </c>
      <c r="B7" s="95" t="s">
        <v>43</v>
      </c>
      <c r="C7" s="99">
        <v>346294.47</v>
      </c>
      <c r="D7" s="99">
        <v>313590.8</v>
      </c>
      <c r="E7" s="99">
        <v>319567.29000000004</v>
      </c>
      <c r="F7" s="100">
        <f>IFERROR(D7/C7*100-100,0)</f>
        <v>-9.4438903399179281</v>
      </c>
      <c r="G7" s="100">
        <f>IFERROR(E7/D7*100-100,0)</f>
        <v>1.9058244055629245</v>
      </c>
      <c r="H7" s="217">
        <v>373081</v>
      </c>
      <c r="I7" s="218">
        <v>392734.22</v>
      </c>
      <c r="J7" s="218">
        <v>436190</v>
      </c>
      <c r="K7" s="100">
        <f>IFERROR(I7/H7*100-100,0)</f>
        <v>5.2678158362392935</v>
      </c>
      <c r="L7" s="100">
        <f>IFERROR(J7/I7*100-100,0)</f>
        <v>11.064933430043354</v>
      </c>
      <c r="M7" s="218">
        <v>957173.75</v>
      </c>
      <c r="N7" s="218">
        <v>980279.63</v>
      </c>
      <c r="O7" s="218">
        <v>261335.76</v>
      </c>
      <c r="P7" s="100">
        <f>IFERROR(N7/M7*100-100,0)</f>
        <v>2.4139692506193455</v>
      </c>
      <c r="Q7" s="100">
        <f>IFERROR(O7/N7*100-100,0)</f>
        <v>-73.340692594010136</v>
      </c>
      <c r="R7" s="218">
        <v>180502.08000000002</v>
      </c>
      <c r="S7" s="218">
        <v>182204.58</v>
      </c>
      <c r="T7" s="218">
        <v>183548.82</v>
      </c>
      <c r="U7" s="100">
        <f>IFERROR(S7/R7*100-100,0)</f>
        <v>0.94320242736259274</v>
      </c>
      <c r="V7" s="100">
        <f>IFERROR(T7/S7*100-100,0)</f>
        <v>0.73776411108876516</v>
      </c>
    </row>
    <row r="8" spans="1:22" ht="18">
      <c r="A8" s="88" t="s">
        <v>44</v>
      </c>
      <c r="B8" s="96" t="s">
        <v>45</v>
      </c>
      <c r="C8" s="101">
        <f>SUM(C9:C12)</f>
        <v>49287.220000000008</v>
      </c>
      <c r="D8" s="101">
        <f>SUM(D9:D12)</f>
        <v>46155.03</v>
      </c>
      <c r="E8" s="101">
        <f>SUM(E9:E12)</f>
        <v>43824.28</v>
      </c>
      <c r="F8" s="100">
        <f t="shared" ref="F8:F19" si="0">IFERROR(D8/C8*100-100,0)</f>
        <v>-6.354973966882298</v>
      </c>
      <c r="G8" s="100">
        <f t="shared" ref="G8:G19" si="1">IFERROR(E8/D8*100-100,0)</f>
        <v>-5.0498288052244789</v>
      </c>
      <c r="H8" s="101">
        <f>SUM(H9:H12)</f>
        <v>87716</v>
      </c>
      <c r="I8" s="101">
        <f>SUM(I9:I12)</f>
        <v>89217.65</v>
      </c>
      <c r="J8" s="127">
        <f>SUM(J9:J12)</f>
        <v>119537</v>
      </c>
      <c r="K8" s="100">
        <f t="shared" ref="K8:K18" si="2">IFERROR(I8/H8*100-100,0)</f>
        <v>1.7119453691458659</v>
      </c>
      <c r="L8" s="100">
        <f t="shared" ref="L8:L19" si="3">IFERROR(J8/I8*100-100,0)</f>
        <v>33.983578361456523</v>
      </c>
      <c r="M8" s="127">
        <f t="shared" ref="M8:N8" si="4">SUM(M9:M12)</f>
        <v>28890.05</v>
      </c>
      <c r="N8" s="127">
        <f t="shared" si="4"/>
        <v>30106.819999999996</v>
      </c>
      <c r="O8" s="127">
        <f>SUM(O9:O12)</f>
        <v>29277.572999999997</v>
      </c>
      <c r="P8" s="100">
        <f t="shared" ref="P8:P18" si="5">IFERROR(N8/M8*100-100,0)</f>
        <v>4.2117268748236683</v>
      </c>
      <c r="Q8" s="100">
        <f t="shared" ref="Q8:Q19" si="6">IFERROR(O8/N8*100-100,0)</f>
        <v>-2.7543493467592981</v>
      </c>
      <c r="R8" s="101">
        <f>SUM(R9:R12)</f>
        <v>31886.660000000003</v>
      </c>
      <c r="S8" s="101">
        <f t="shared" ref="S8:T8" si="7">SUM(S9:S12)</f>
        <v>32014.260000000002</v>
      </c>
      <c r="T8" s="101">
        <f t="shared" si="7"/>
        <v>27606.059999999998</v>
      </c>
      <c r="U8" s="100">
        <f t="shared" ref="U8:U19" si="8">IFERROR(S8/R8*100-100,0)</f>
        <v>0.40016734270693632</v>
      </c>
      <c r="V8" s="100">
        <f t="shared" ref="V8:V19" si="9">IFERROR(T8/S8*100-100,0)</f>
        <v>-13.769488971477102</v>
      </c>
    </row>
    <row r="9" spans="1:22" ht="18">
      <c r="A9" s="90" t="s">
        <v>46</v>
      </c>
      <c r="B9" s="94" t="s">
        <v>45</v>
      </c>
      <c r="C9" s="215">
        <v>17139.18</v>
      </c>
      <c r="D9" s="216">
        <v>16594.78</v>
      </c>
      <c r="E9" s="216">
        <v>9856.2000000000007</v>
      </c>
      <c r="F9" s="102">
        <f t="shared" si="0"/>
        <v>-3.1763479933112393</v>
      </c>
      <c r="G9" s="102">
        <f t="shared" si="1"/>
        <v>-40.60662449276218</v>
      </c>
      <c r="H9" s="219">
        <v>29524</v>
      </c>
      <c r="I9" s="220">
        <v>31469.65</v>
      </c>
      <c r="J9" s="220">
        <v>38419</v>
      </c>
      <c r="K9" s="102">
        <f t="shared" si="2"/>
        <v>6.5900623221785821</v>
      </c>
      <c r="L9" s="102">
        <f t="shared" si="3"/>
        <v>22.082705082516</v>
      </c>
      <c r="M9" s="141">
        <v>11928.6</v>
      </c>
      <c r="N9" s="141">
        <v>12198.89</v>
      </c>
      <c r="O9" s="141">
        <v>11682.703</v>
      </c>
      <c r="P9" s="102">
        <f t="shared" si="5"/>
        <v>2.2658987643143291</v>
      </c>
      <c r="Q9" s="102">
        <f t="shared" si="6"/>
        <v>-4.2314259740025619</v>
      </c>
      <c r="R9" s="72">
        <v>15900.43</v>
      </c>
      <c r="S9" s="72">
        <v>15567.45</v>
      </c>
      <c r="T9" s="72">
        <v>12611.45</v>
      </c>
      <c r="U9" s="102">
        <f t="shared" si="8"/>
        <v>-2.094157202037934</v>
      </c>
      <c r="V9" s="102">
        <f t="shared" si="9"/>
        <v>-18.98833784595422</v>
      </c>
    </row>
    <row r="10" spans="1:22" ht="18">
      <c r="A10" s="90" t="s">
        <v>47</v>
      </c>
      <c r="B10" s="94" t="s">
        <v>45</v>
      </c>
      <c r="C10" s="215">
        <v>11015.94</v>
      </c>
      <c r="D10" s="216">
        <v>10485.97</v>
      </c>
      <c r="E10" s="216">
        <v>11037.33</v>
      </c>
      <c r="F10" s="102">
        <f t="shared" si="0"/>
        <v>-4.810937604961552</v>
      </c>
      <c r="G10" s="102">
        <f t="shared" si="1"/>
        <v>5.2580734066567203</v>
      </c>
      <c r="H10" s="219">
        <v>28242</v>
      </c>
      <c r="I10" s="220">
        <v>29477</v>
      </c>
      <c r="J10" s="220">
        <v>40575</v>
      </c>
      <c r="K10" s="102">
        <f t="shared" si="2"/>
        <v>4.3729197648891898</v>
      </c>
      <c r="L10" s="102">
        <f t="shared" si="3"/>
        <v>37.649692980968211</v>
      </c>
      <c r="M10" s="141">
        <v>5579</v>
      </c>
      <c r="N10" s="141">
        <v>6032.6399999999994</v>
      </c>
      <c r="O10" s="141">
        <v>6308.66</v>
      </c>
      <c r="P10" s="102">
        <f t="shared" si="5"/>
        <v>8.1312063093744342</v>
      </c>
      <c r="Q10" s="102">
        <f t="shared" si="6"/>
        <v>4.5754429238277226</v>
      </c>
      <c r="R10" s="72">
        <v>7914.38</v>
      </c>
      <c r="S10" s="72">
        <v>8408.27</v>
      </c>
      <c r="T10" s="72">
        <v>8017.09</v>
      </c>
      <c r="U10" s="102">
        <f t="shared" si="8"/>
        <v>6.240413020350303</v>
      </c>
      <c r="V10" s="102">
        <f t="shared" si="9"/>
        <v>-4.6523244377261932</v>
      </c>
    </row>
    <row r="11" spans="1:22" ht="18">
      <c r="A11" s="90" t="s">
        <v>48</v>
      </c>
      <c r="B11" s="94" t="s">
        <v>45</v>
      </c>
      <c r="C11" s="215">
        <v>11878.410000000002</v>
      </c>
      <c r="D11" s="216">
        <v>9500.18</v>
      </c>
      <c r="E11" s="216">
        <v>9649.93</v>
      </c>
      <c r="F11" s="102">
        <f t="shared" si="0"/>
        <v>-20.021450682372475</v>
      </c>
      <c r="G11" s="102">
        <f t="shared" si="1"/>
        <v>1.5762859230035673</v>
      </c>
      <c r="H11" s="219">
        <v>4310</v>
      </c>
      <c r="I11" s="220">
        <v>4758</v>
      </c>
      <c r="J11" s="220">
        <v>7816</v>
      </c>
      <c r="K11" s="102">
        <f t="shared" si="2"/>
        <v>10.394431554524346</v>
      </c>
      <c r="L11" s="102">
        <f t="shared" si="3"/>
        <v>64.270701975620028</v>
      </c>
      <c r="M11" s="141">
        <v>1162.55</v>
      </c>
      <c r="N11" s="141">
        <v>1165.0999999999999</v>
      </c>
      <c r="O11" s="141">
        <v>1256.19</v>
      </c>
      <c r="P11" s="102">
        <f t="shared" si="5"/>
        <v>0.21934540449872486</v>
      </c>
      <c r="Q11" s="102">
        <f t="shared" si="6"/>
        <v>7.8182130289245606</v>
      </c>
      <c r="R11" s="72">
        <v>3030.3800000000006</v>
      </c>
      <c r="S11" s="72">
        <v>3202.41</v>
      </c>
      <c r="T11" s="72">
        <v>2228.67</v>
      </c>
      <c r="U11" s="102">
        <f t="shared" si="8"/>
        <v>5.6768458081164539</v>
      </c>
      <c r="V11" s="102">
        <f t="shared" si="9"/>
        <v>-30.406475123422666</v>
      </c>
    </row>
    <row r="12" spans="1:22" ht="18">
      <c r="A12" s="90" t="s">
        <v>49</v>
      </c>
      <c r="B12" s="94" t="s">
        <v>45</v>
      </c>
      <c r="C12" s="215">
        <v>9253.69</v>
      </c>
      <c r="D12" s="216">
        <v>9574.0999999999985</v>
      </c>
      <c r="E12" s="216">
        <v>13280.82</v>
      </c>
      <c r="F12" s="102">
        <f t="shared" si="0"/>
        <v>3.4625106308942435</v>
      </c>
      <c r="G12" s="102">
        <f t="shared" si="1"/>
        <v>38.716119530817537</v>
      </c>
      <c r="H12" s="219">
        <v>25640</v>
      </c>
      <c r="I12" s="220">
        <v>23513</v>
      </c>
      <c r="J12" s="220">
        <v>32727</v>
      </c>
      <c r="K12" s="102">
        <f t="shared" si="2"/>
        <v>-8.2956318252730057</v>
      </c>
      <c r="L12" s="102">
        <f t="shared" si="3"/>
        <v>39.18683281588909</v>
      </c>
      <c r="M12" s="141">
        <v>10219.900000000001</v>
      </c>
      <c r="N12" s="141">
        <v>10710.189999999999</v>
      </c>
      <c r="O12" s="141">
        <v>10030.02</v>
      </c>
      <c r="P12" s="102">
        <f t="shared" si="5"/>
        <v>4.7974050626718139</v>
      </c>
      <c r="Q12" s="102">
        <f t="shared" si="6"/>
        <v>-6.3506809869852816</v>
      </c>
      <c r="R12" s="72">
        <v>5041.47</v>
      </c>
      <c r="S12" s="72">
        <v>4836.13</v>
      </c>
      <c r="T12" s="72">
        <v>4748.8499999999995</v>
      </c>
      <c r="U12" s="102">
        <f t="shared" si="8"/>
        <v>-4.0730183855105793</v>
      </c>
      <c r="V12" s="102">
        <f t="shared" si="9"/>
        <v>-1.8047488384307542</v>
      </c>
    </row>
    <row r="13" spans="1:22" ht="18">
      <c r="A13" s="91" t="s">
        <v>222</v>
      </c>
      <c r="B13" s="96" t="s">
        <v>51</v>
      </c>
      <c r="C13" s="103">
        <f>SUM(C14:C15)</f>
        <v>82740.399999999994</v>
      </c>
      <c r="D13" s="103">
        <f>SUM(D14:D15)</f>
        <v>89281.55</v>
      </c>
      <c r="E13" s="103">
        <f>SUM(E14:E15)</f>
        <v>72727.98000000001</v>
      </c>
      <c r="F13" s="100">
        <f t="shared" si="0"/>
        <v>7.9056301395690696</v>
      </c>
      <c r="G13" s="100">
        <f t="shared" si="1"/>
        <v>-18.540863145857116</v>
      </c>
      <c r="H13" s="103">
        <f>SUM(H14:H15)</f>
        <v>49294</v>
      </c>
      <c r="I13" s="103">
        <f t="shared" ref="I13:J13" si="10">SUM(I14:I15)</f>
        <v>50378</v>
      </c>
      <c r="J13" s="103">
        <f t="shared" si="10"/>
        <v>62195</v>
      </c>
      <c r="K13" s="100">
        <f t="shared" si="2"/>
        <v>2.1990505943928298</v>
      </c>
      <c r="L13" s="100">
        <f t="shared" si="3"/>
        <v>23.456667592996936</v>
      </c>
      <c r="M13" s="103">
        <f t="shared" ref="M13:O13" si="11">SUM(M14:M15)</f>
        <v>136155.34000000003</v>
      </c>
      <c r="N13" s="103">
        <f t="shared" si="11"/>
        <v>135588.595</v>
      </c>
      <c r="O13" s="103">
        <f t="shared" si="11"/>
        <v>134212.99</v>
      </c>
      <c r="P13" s="100">
        <f t="shared" si="5"/>
        <v>-0.41624882285191234</v>
      </c>
      <c r="Q13" s="100">
        <f t="shared" si="6"/>
        <v>-1.0145432954740841</v>
      </c>
      <c r="R13" s="103">
        <f>SUM(R14:R15)</f>
        <v>118542.09</v>
      </c>
      <c r="S13" s="103">
        <f t="shared" ref="S13:T13" si="12">SUM(S14:S15)</f>
        <v>116304.26999999999</v>
      </c>
      <c r="T13" s="103">
        <f t="shared" si="12"/>
        <v>143723.43000000002</v>
      </c>
      <c r="U13" s="100">
        <f t="shared" si="8"/>
        <v>-1.887785174025538</v>
      </c>
      <c r="V13" s="100">
        <f t="shared" si="9"/>
        <v>23.575368299031524</v>
      </c>
    </row>
    <row r="14" spans="1:22" ht="18">
      <c r="A14" s="90" t="s">
        <v>52</v>
      </c>
      <c r="B14" s="94" t="s">
        <v>51</v>
      </c>
      <c r="C14" s="215">
        <v>75398.37</v>
      </c>
      <c r="D14" s="216">
        <v>81017.55</v>
      </c>
      <c r="E14" s="216">
        <v>66563.3</v>
      </c>
      <c r="F14" s="102">
        <f t="shared" si="0"/>
        <v>7.4526544804615895</v>
      </c>
      <c r="G14" s="102">
        <f t="shared" si="1"/>
        <v>-17.840887560781582</v>
      </c>
      <c r="H14" s="219">
        <v>38628</v>
      </c>
      <c r="I14" s="220">
        <v>39638</v>
      </c>
      <c r="J14" s="220">
        <v>53297</v>
      </c>
      <c r="K14" s="102">
        <f t="shared" si="2"/>
        <v>2.6146836491664089</v>
      </c>
      <c r="L14" s="102">
        <f t="shared" si="3"/>
        <v>34.459357182501634</v>
      </c>
      <c r="M14" s="72">
        <v>135000.14000000001</v>
      </c>
      <c r="N14" s="72">
        <v>134428.85</v>
      </c>
      <c r="O14" s="72">
        <v>132949.04999999999</v>
      </c>
      <c r="P14" s="102">
        <f t="shared" si="5"/>
        <v>-0.42317733892720355</v>
      </c>
      <c r="Q14" s="102">
        <f t="shared" si="6"/>
        <v>-1.1008053702758218</v>
      </c>
      <c r="R14" s="72">
        <v>118106.39</v>
      </c>
      <c r="S14" s="72">
        <v>115877.68999999999</v>
      </c>
      <c r="T14" s="72">
        <v>143270.48000000001</v>
      </c>
      <c r="U14" s="102">
        <f t="shared" si="8"/>
        <v>-1.8870274504199216</v>
      </c>
      <c r="V14" s="102">
        <f t="shared" si="9"/>
        <v>23.639399439184558</v>
      </c>
    </row>
    <row r="15" spans="1:22" ht="18">
      <c r="A15" s="90" t="s">
        <v>53</v>
      </c>
      <c r="B15" s="94" t="s">
        <v>51</v>
      </c>
      <c r="C15" s="215">
        <v>7342.03</v>
      </c>
      <c r="D15" s="216">
        <v>8264</v>
      </c>
      <c r="E15" s="216">
        <v>6164.68</v>
      </c>
      <c r="F15" s="102">
        <f t="shared" si="0"/>
        <v>12.557426215910311</v>
      </c>
      <c r="G15" s="102">
        <f t="shared" si="1"/>
        <v>-25.403194578896418</v>
      </c>
      <c r="H15" s="219">
        <v>10666</v>
      </c>
      <c r="I15" s="220">
        <v>10740</v>
      </c>
      <c r="J15" s="220">
        <v>8898</v>
      </c>
      <c r="K15" s="102">
        <f t="shared" si="2"/>
        <v>0.69379336208513109</v>
      </c>
      <c r="L15" s="102">
        <f t="shared" si="3"/>
        <v>-17.150837988826822</v>
      </c>
      <c r="M15" s="72">
        <v>1155.2</v>
      </c>
      <c r="N15" s="72">
        <v>1159.7449999999999</v>
      </c>
      <c r="O15" s="72">
        <v>1263.94</v>
      </c>
      <c r="P15" s="102">
        <f t="shared" si="5"/>
        <v>0.39343836565095103</v>
      </c>
      <c r="Q15" s="102">
        <f t="shared" si="6"/>
        <v>8.9843025837576391</v>
      </c>
      <c r="R15" s="72">
        <v>435.7</v>
      </c>
      <c r="S15" s="72">
        <v>426.57999999999993</v>
      </c>
      <c r="T15" s="72">
        <v>452.94999999999993</v>
      </c>
      <c r="U15" s="102">
        <f t="shared" si="8"/>
        <v>-2.0931833830617563</v>
      </c>
      <c r="V15" s="102">
        <f t="shared" si="9"/>
        <v>6.1817244127713451</v>
      </c>
    </row>
    <row r="16" spans="1:22" ht="18">
      <c r="A16" s="92" t="s">
        <v>54</v>
      </c>
      <c r="B16" s="94" t="s">
        <v>55</v>
      </c>
      <c r="C16" s="213">
        <v>19831.649999999998</v>
      </c>
      <c r="D16" s="214">
        <v>19385.75</v>
      </c>
      <c r="E16" s="214">
        <v>19307.57</v>
      </c>
      <c r="F16" s="102">
        <f t="shared" si="0"/>
        <v>-2.2484261269233627</v>
      </c>
      <c r="G16" s="102">
        <f t="shared" si="1"/>
        <v>-0.4032859187805542</v>
      </c>
      <c r="H16" s="219">
        <v>2790.45</v>
      </c>
      <c r="I16" s="220">
        <v>2817</v>
      </c>
      <c r="J16" s="220">
        <v>2917.5</v>
      </c>
      <c r="K16" s="102">
        <f t="shared" si="2"/>
        <v>0.95145944202548094</v>
      </c>
      <c r="L16" s="102">
        <f t="shared" si="3"/>
        <v>3.5676251331203446</v>
      </c>
      <c r="M16" s="72">
        <v>21304.2</v>
      </c>
      <c r="N16" s="72">
        <v>21100.7</v>
      </c>
      <c r="O16" s="72">
        <v>21212.560000000001</v>
      </c>
      <c r="P16" s="102">
        <f t="shared" si="5"/>
        <v>-0.95521070962533372</v>
      </c>
      <c r="Q16" s="102">
        <f t="shared" si="6"/>
        <v>0.53012459302297543</v>
      </c>
      <c r="R16" s="72">
        <v>23470.629999999997</v>
      </c>
      <c r="S16" s="72">
        <v>25624.33</v>
      </c>
      <c r="T16" s="72">
        <v>21865.5</v>
      </c>
      <c r="U16" s="102">
        <f t="shared" si="8"/>
        <v>9.1761490850480243</v>
      </c>
      <c r="V16" s="102">
        <f t="shared" si="9"/>
        <v>-14.668988418428896</v>
      </c>
    </row>
    <row r="17" spans="1:22" ht="18">
      <c r="A17" s="92" t="s">
        <v>56</v>
      </c>
      <c r="B17" s="94" t="s">
        <v>57</v>
      </c>
      <c r="C17" s="215">
        <v>428</v>
      </c>
      <c r="D17" s="216">
        <v>398.4</v>
      </c>
      <c r="E17" s="216">
        <v>278.60000000000002</v>
      </c>
      <c r="F17" s="102">
        <f t="shared" si="0"/>
        <v>-6.9158878504672998</v>
      </c>
      <c r="G17" s="102">
        <f t="shared" si="1"/>
        <v>-30.070281124497981</v>
      </c>
      <c r="H17" s="219">
        <v>9478.4830000000002</v>
      </c>
      <c r="I17" s="220">
        <v>9523.67</v>
      </c>
      <c r="J17" s="220">
        <v>16584.739999999998</v>
      </c>
      <c r="K17" s="102">
        <f t="shared" si="2"/>
        <v>0.47673240538597383</v>
      </c>
      <c r="L17" s="102">
        <f t="shared" si="3"/>
        <v>74.142321185005358</v>
      </c>
      <c r="M17" s="72">
        <v>3679.4</v>
      </c>
      <c r="N17" s="72">
        <v>3594.4</v>
      </c>
      <c r="O17" s="72">
        <v>2502.4</v>
      </c>
      <c r="P17" s="102">
        <f t="shared" si="5"/>
        <v>-2.3101592650975675</v>
      </c>
      <c r="Q17" s="102">
        <f t="shared" si="6"/>
        <v>-30.380592032049861</v>
      </c>
      <c r="R17" s="72">
        <v>248.29</v>
      </c>
      <c r="S17" s="72">
        <v>263.88</v>
      </c>
      <c r="T17" s="72">
        <v>268.46000000000004</v>
      </c>
      <c r="U17" s="102">
        <f t="shared" si="8"/>
        <v>6.2789480043497576</v>
      </c>
      <c r="V17" s="102">
        <f t="shared" si="9"/>
        <v>1.7356374109443777</v>
      </c>
    </row>
    <row r="18" spans="1:22" ht="18">
      <c r="A18" s="88" t="s">
        <v>58</v>
      </c>
      <c r="B18" s="96" t="s">
        <v>45</v>
      </c>
      <c r="C18" s="103">
        <f>C19</f>
        <v>5934.4</v>
      </c>
      <c r="D18" s="103">
        <f>D19</f>
        <v>6231.48</v>
      </c>
      <c r="E18" s="103">
        <f>E19</f>
        <v>7261.6900000000005</v>
      </c>
      <c r="F18" s="100">
        <f t="shared" si="0"/>
        <v>5.0060663251550324</v>
      </c>
      <c r="G18" s="100">
        <f t="shared" si="1"/>
        <v>16.532348655536097</v>
      </c>
      <c r="H18" s="103">
        <f>H19</f>
        <v>28931</v>
      </c>
      <c r="I18" s="103">
        <f>I19</f>
        <v>30125</v>
      </c>
      <c r="J18" s="103">
        <f>J19</f>
        <v>32544</v>
      </c>
      <c r="K18" s="100">
        <f t="shared" si="2"/>
        <v>4.1270609380940897</v>
      </c>
      <c r="L18" s="100">
        <f t="shared" si="3"/>
        <v>8.0298755186721991</v>
      </c>
      <c r="M18" s="103">
        <f t="shared" ref="M18:N18" si="13">M19</f>
        <v>301.12</v>
      </c>
      <c r="N18" s="103">
        <f t="shared" si="13"/>
        <v>299.35000000000002</v>
      </c>
      <c r="O18" s="103">
        <f>O19</f>
        <v>275.05</v>
      </c>
      <c r="P18" s="100">
        <f t="shared" si="5"/>
        <v>-0.5878055260361208</v>
      </c>
      <c r="Q18" s="100">
        <f t="shared" si="6"/>
        <v>-8.1175881075664051</v>
      </c>
      <c r="R18" s="99">
        <f t="shared" ref="R18:T18" si="14">R19</f>
        <v>11713.940000000002</v>
      </c>
      <c r="S18" s="99">
        <f t="shared" si="14"/>
        <v>11439.66</v>
      </c>
      <c r="T18" s="99">
        <f t="shared" si="14"/>
        <v>11557.460000000003</v>
      </c>
      <c r="U18" s="100">
        <f t="shared" si="8"/>
        <v>-2.3414837364712753</v>
      </c>
      <c r="V18" s="100">
        <f t="shared" si="9"/>
        <v>1.0297508842046312</v>
      </c>
    </row>
    <row r="19" spans="1:22" ht="18">
      <c r="A19" s="88" t="s">
        <v>223</v>
      </c>
      <c r="B19" s="94" t="s">
        <v>45</v>
      </c>
      <c r="C19" s="72">
        <v>5934.4</v>
      </c>
      <c r="D19" s="72">
        <v>6231.48</v>
      </c>
      <c r="E19" s="72">
        <v>7261.6900000000005</v>
      </c>
      <c r="F19" s="102">
        <f t="shared" si="0"/>
        <v>5.0060663251550324</v>
      </c>
      <c r="G19" s="102">
        <f t="shared" si="1"/>
        <v>16.532348655536097</v>
      </c>
      <c r="H19" s="72">
        <v>28931</v>
      </c>
      <c r="I19" s="72">
        <v>30125</v>
      </c>
      <c r="J19" s="125">
        <v>32544</v>
      </c>
      <c r="K19" s="102">
        <f>IFERROR(I19/H19*100-100,0)</f>
        <v>4.1270609380940897</v>
      </c>
      <c r="L19" s="102">
        <f t="shared" si="3"/>
        <v>8.0298755186721991</v>
      </c>
      <c r="M19" s="72">
        <v>301.12</v>
      </c>
      <c r="N19" s="72">
        <v>299.35000000000002</v>
      </c>
      <c r="O19" s="72">
        <v>275.05</v>
      </c>
      <c r="P19" s="102">
        <f>IFERROR(N19/M19*100-100,0)</f>
        <v>-0.5878055260361208</v>
      </c>
      <c r="Q19" s="102">
        <f t="shared" si="6"/>
        <v>-8.1175881075664051</v>
      </c>
      <c r="R19" s="72">
        <v>11713.940000000002</v>
      </c>
      <c r="S19" s="72">
        <v>11439.66</v>
      </c>
      <c r="T19" s="72">
        <v>11557.460000000003</v>
      </c>
      <c r="U19" s="102">
        <f t="shared" si="8"/>
        <v>-2.3414837364712753</v>
      </c>
      <c r="V19" s="102">
        <f t="shared" si="9"/>
        <v>1.0297508842046312</v>
      </c>
    </row>
    <row r="20" spans="1:22" ht="16.5">
      <c r="A20" s="93"/>
      <c r="B20" s="93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128"/>
      <c r="S20" s="128"/>
      <c r="T20" s="128"/>
      <c r="U20" s="128"/>
      <c r="V20" s="128"/>
    </row>
    <row r="21" spans="1:22" ht="16.5">
      <c r="A21" s="564" t="s">
        <v>39</v>
      </c>
      <c r="B21" s="564" t="s">
        <v>40</v>
      </c>
      <c r="C21" s="551" t="s">
        <v>107</v>
      </c>
      <c r="D21" s="551"/>
      <c r="E21" s="551"/>
      <c r="F21" s="551"/>
      <c r="G21" s="551"/>
      <c r="H21" s="551" t="s">
        <v>119</v>
      </c>
      <c r="I21" s="551"/>
      <c r="J21" s="551"/>
      <c r="K21" s="551"/>
      <c r="L21" s="551"/>
      <c r="M21" s="551" t="s">
        <v>120</v>
      </c>
      <c r="N21" s="551"/>
      <c r="O21" s="551"/>
      <c r="P21" s="551"/>
      <c r="Q21" s="551"/>
      <c r="R21" s="551" t="s">
        <v>34</v>
      </c>
      <c r="S21" s="551"/>
      <c r="T21" s="551"/>
      <c r="U21" s="551"/>
      <c r="V21" s="551"/>
    </row>
    <row r="22" spans="1:22" ht="15" customHeight="1">
      <c r="A22" s="564"/>
      <c r="B22" s="564"/>
      <c r="C22" s="82" t="s">
        <v>4</v>
      </c>
      <c r="D22" s="82" t="s">
        <v>5</v>
      </c>
      <c r="E22" s="82" t="s">
        <v>6</v>
      </c>
      <c r="F22" s="556" t="s">
        <v>7</v>
      </c>
      <c r="G22" s="556" t="s">
        <v>8</v>
      </c>
      <c r="H22" s="82" t="s">
        <v>4</v>
      </c>
      <c r="I22" s="82" t="s">
        <v>5</v>
      </c>
      <c r="J22" s="82" t="s">
        <v>6</v>
      </c>
      <c r="K22" s="556" t="s">
        <v>7</v>
      </c>
      <c r="L22" s="556" t="s">
        <v>8</v>
      </c>
      <c r="M22" s="82" t="s">
        <v>4</v>
      </c>
      <c r="N22" s="82" t="s">
        <v>5</v>
      </c>
      <c r="O22" s="82" t="s">
        <v>6</v>
      </c>
      <c r="P22" s="556" t="s">
        <v>7</v>
      </c>
      <c r="Q22" s="556" t="s">
        <v>8</v>
      </c>
      <c r="R22" s="129" t="s">
        <v>4</v>
      </c>
      <c r="S22" s="129" t="s">
        <v>5</v>
      </c>
      <c r="T22" s="129" t="s">
        <v>6</v>
      </c>
      <c r="U22" s="554" t="s">
        <v>7</v>
      </c>
      <c r="V22" s="554" t="s">
        <v>8</v>
      </c>
    </row>
    <row r="23" spans="1:22" ht="45" customHeight="1">
      <c r="A23" s="564"/>
      <c r="B23" s="564"/>
      <c r="C23" s="123" t="s">
        <v>228</v>
      </c>
      <c r="D23" s="123" t="s">
        <v>231</v>
      </c>
      <c r="E23" s="123" t="s">
        <v>235</v>
      </c>
      <c r="F23" s="556"/>
      <c r="G23" s="556"/>
      <c r="H23" s="123" t="s">
        <v>228</v>
      </c>
      <c r="I23" s="123" t="s">
        <v>231</v>
      </c>
      <c r="J23" s="123" t="s">
        <v>235</v>
      </c>
      <c r="K23" s="556"/>
      <c r="L23" s="556"/>
      <c r="M23" s="123" t="s">
        <v>228</v>
      </c>
      <c r="N23" s="123" t="s">
        <v>231</v>
      </c>
      <c r="O23" s="123" t="s">
        <v>235</v>
      </c>
      <c r="P23" s="556"/>
      <c r="Q23" s="556"/>
      <c r="R23" s="123" t="s">
        <v>228</v>
      </c>
      <c r="S23" s="123" t="s">
        <v>231</v>
      </c>
      <c r="T23" s="123" t="s">
        <v>235</v>
      </c>
      <c r="U23" s="554"/>
      <c r="V23" s="554"/>
    </row>
    <row r="24" spans="1:22" ht="18">
      <c r="A24" s="88" t="s">
        <v>41</v>
      </c>
      <c r="B24" s="94"/>
      <c r="C24" s="72"/>
      <c r="D24" s="72"/>
      <c r="E24" s="72"/>
      <c r="F24" s="98"/>
      <c r="G24" s="98"/>
      <c r="H24" s="72"/>
      <c r="I24" s="72"/>
      <c r="J24" s="72"/>
      <c r="K24" s="98"/>
      <c r="L24" s="98"/>
      <c r="M24" s="72"/>
      <c r="N24" s="72"/>
      <c r="O24" s="72"/>
      <c r="P24" s="98"/>
      <c r="Q24" s="98"/>
      <c r="R24" s="72"/>
      <c r="S24" s="72"/>
      <c r="T24" s="72"/>
      <c r="U24" s="98"/>
      <c r="V24" s="98"/>
    </row>
    <row r="25" spans="1:22" ht="18">
      <c r="A25" s="89" t="s">
        <v>42</v>
      </c>
      <c r="B25" s="95" t="s">
        <v>43</v>
      </c>
      <c r="C25" s="221">
        <v>303405.2</v>
      </c>
      <c r="D25" s="221">
        <v>281300</v>
      </c>
      <c r="E25" s="221">
        <v>280315.5</v>
      </c>
      <c r="F25" s="100">
        <f>IFERROR(D25/C25*100-100,0)</f>
        <v>-7.2857024203935907</v>
      </c>
      <c r="G25" s="100">
        <f>IFERROR(E25/D25*100-100,0)</f>
        <v>-0.34998222538214918</v>
      </c>
      <c r="H25" s="223">
        <v>47957.979999999996</v>
      </c>
      <c r="I25" s="223">
        <v>43602.130000000005</v>
      </c>
      <c r="J25" s="223">
        <v>48307.5</v>
      </c>
      <c r="K25" s="100">
        <f>IFERROR(I25/H25*100-100,0)</f>
        <v>-9.0826385932017928</v>
      </c>
      <c r="L25" s="100">
        <f>IFERROR(J25/I25*100-100,0)</f>
        <v>10.791605822926527</v>
      </c>
      <c r="M25" s="223">
        <v>179016.59</v>
      </c>
      <c r="N25" s="223">
        <v>185442.28</v>
      </c>
      <c r="O25" s="223">
        <v>232013.76</v>
      </c>
      <c r="P25" s="100">
        <f>IFERROR(N25/M25*100-100,0)</f>
        <v>3.5894382749665823</v>
      </c>
      <c r="Q25" s="100">
        <f>IFERROR(O25/N25*100-100,0)</f>
        <v>25.113733502413794</v>
      </c>
      <c r="R25" s="99">
        <f t="shared" ref="R25:R37" si="15">C7+H7+M7+R7+C25+H25+M25</f>
        <v>2387431.0699999998</v>
      </c>
      <c r="S25" s="99">
        <f t="shared" ref="S25:S26" si="16">D7+I7+N7+S7+D25+I25+N25</f>
        <v>2379153.6399999997</v>
      </c>
      <c r="T25" s="99">
        <f t="shared" ref="T25:T26" si="17">E7+J7+O7+T7+E25+J25+O25</f>
        <v>1761278.6300000001</v>
      </c>
      <c r="U25" s="134">
        <f>IFERROR(S25/R25*100-100,0)</f>
        <v>-0.34670864863964823</v>
      </c>
      <c r="V25" s="134">
        <f>IFERROR(T25/S25*100-100,0)</f>
        <v>-25.970370286805007</v>
      </c>
    </row>
    <row r="26" spans="1:22" ht="18">
      <c r="A26" s="88" t="s">
        <v>44</v>
      </c>
      <c r="B26" s="96" t="s">
        <v>45</v>
      </c>
      <c r="C26" s="159">
        <f>SUM(C27:C30)</f>
        <v>59953.469999999994</v>
      </c>
      <c r="D26" s="159">
        <f t="shared" ref="D26:E26" si="18">SUM(D27:D30)</f>
        <v>54618.578000000001</v>
      </c>
      <c r="E26" s="159">
        <f t="shared" si="18"/>
        <v>55415.240000000005</v>
      </c>
      <c r="F26" s="100">
        <f t="shared" ref="F26:F36" si="19">IFERROR(D26/C26*100-100,0)</f>
        <v>-8.8983873660690449</v>
      </c>
      <c r="G26" s="100">
        <f t="shared" ref="G26:G37" si="20">IFERROR(E26/D26*100-100,0)</f>
        <v>1.4585916169403106</v>
      </c>
      <c r="H26" s="159">
        <f>SUM(H27:H30)</f>
        <v>17960.86</v>
      </c>
      <c r="I26" s="159">
        <f t="shared" ref="I26:J26" si="21">SUM(I27:I30)</f>
        <v>18039.72</v>
      </c>
      <c r="J26" s="159">
        <f t="shared" si="21"/>
        <v>17413.259999999998</v>
      </c>
      <c r="K26" s="100">
        <f>IFERROR(I26/H26*100-100,0)</f>
        <v>0.43906583537760469</v>
      </c>
      <c r="L26" s="100">
        <f t="shared" ref="L26:L37" si="22">IFERROR(J26/I26*100-100,0)</f>
        <v>-3.472670307521426</v>
      </c>
      <c r="M26" s="72">
        <f>SUM(M27:M30)</f>
        <v>35105.990000000005</v>
      </c>
      <c r="N26" s="72">
        <f>SUM(N27:N30)</f>
        <v>39340.9</v>
      </c>
      <c r="O26" s="72">
        <f>SUM(O27:O30)</f>
        <v>39219.26</v>
      </c>
      <c r="P26" s="100">
        <f t="shared" ref="P26:P36" si="23">IFERROR(N26/M26*100-100,0)</f>
        <v>12.063212004561038</v>
      </c>
      <c r="Q26" s="100">
        <f t="shared" ref="Q26:Q37" si="24">IFERROR(O26/N26*100-100,0)</f>
        <v>-0.30919475660191154</v>
      </c>
      <c r="R26" s="99">
        <f t="shared" si="15"/>
        <v>310800.25</v>
      </c>
      <c r="S26" s="99">
        <f t="shared" si="16"/>
        <v>309492.95800000004</v>
      </c>
      <c r="T26" s="99">
        <f t="shared" si="17"/>
        <v>332292.67300000001</v>
      </c>
      <c r="U26" s="134">
        <f t="shared" ref="U26:U36" si="25">IFERROR(S26/R26*100-100,0)</f>
        <v>-0.42062128328403503</v>
      </c>
      <c r="V26" s="134">
        <f t="shared" ref="V26:V36" si="26">IFERROR(T26/S26*100-100,0)</f>
        <v>7.3667960483934252</v>
      </c>
    </row>
    <row r="27" spans="1:22" ht="18">
      <c r="A27" s="90" t="s">
        <v>46</v>
      </c>
      <c r="B27" s="94" t="s">
        <v>45</v>
      </c>
      <c r="C27" s="215">
        <v>27690.2</v>
      </c>
      <c r="D27" s="215">
        <v>21419.5</v>
      </c>
      <c r="E27" s="215">
        <v>20908</v>
      </c>
      <c r="F27" s="102">
        <f t="shared" si="19"/>
        <v>-22.645918050429387</v>
      </c>
      <c r="G27" s="102">
        <f t="shared" si="20"/>
        <v>-2.3880109246247656</v>
      </c>
      <c r="H27" s="72">
        <v>6038.9799999999987</v>
      </c>
      <c r="I27" s="72">
        <v>4182.6799999999994</v>
      </c>
      <c r="J27" s="72">
        <v>4682.1299999999992</v>
      </c>
      <c r="K27" s="102">
        <f t="shared" ref="K27:K36" si="27">IFERROR(I27/H27*100-100,0)</f>
        <v>-30.73863467009329</v>
      </c>
      <c r="L27" s="102">
        <f t="shared" si="22"/>
        <v>11.940908699685366</v>
      </c>
      <c r="M27" s="72">
        <v>15115.119999999999</v>
      </c>
      <c r="N27" s="72">
        <v>15875.18</v>
      </c>
      <c r="O27" s="72">
        <v>15768.85</v>
      </c>
      <c r="P27" s="102">
        <f t="shared" si="23"/>
        <v>5.0284747987445826</v>
      </c>
      <c r="Q27" s="102">
        <f t="shared" si="24"/>
        <v>-0.66978768114755383</v>
      </c>
      <c r="R27" s="72">
        <f t="shared" si="15"/>
        <v>123336.50999999998</v>
      </c>
      <c r="S27" s="72">
        <f t="shared" ref="S27:S37" si="28">D9+I9+N9+S9+D27+I27+N27</f>
        <v>117308.13</v>
      </c>
      <c r="T27" s="72">
        <f t="shared" ref="T27:T35" si="29">E9+J9+O9+T9+E27+J27+O27</f>
        <v>113928.33300000001</v>
      </c>
      <c r="U27" s="135">
        <f t="shared" si="25"/>
        <v>-4.8877497830934118</v>
      </c>
      <c r="V27" s="135">
        <f t="shared" si="26"/>
        <v>-2.8811276763170497</v>
      </c>
    </row>
    <row r="28" spans="1:22" ht="18">
      <c r="A28" s="90" t="s">
        <v>47</v>
      </c>
      <c r="B28" s="94" t="s">
        <v>45</v>
      </c>
      <c r="C28" s="215">
        <v>16468.5</v>
      </c>
      <c r="D28" s="215">
        <v>16833.078000000001</v>
      </c>
      <c r="E28" s="215">
        <v>15167.470000000001</v>
      </c>
      <c r="F28" s="102">
        <f t="shared" si="19"/>
        <v>2.2137899626559943</v>
      </c>
      <c r="G28" s="102">
        <f t="shared" si="20"/>
        <v>-9.8948510783351651</v>
      </c>
      <c r="H28" s="72">
        <v>8443.2900000000009</v>
      </c>
      <c r="I28" s="72">
        <v>9551.2000000000007</v>
      </c>
      <c r="J28" s="72">
        <v>8000.57</v>
      </c>
      <c r="K28" s="102">
        <f t="shared" si="27"/>
        <v>13.121780727654738</v>
      </c>
      <c r="L28" s="102">
        <f t="shared" si="22"/>
        <v>-16.234923360415451</v>
      </c>
      <c r="M28" s="72">
        <v>16176.78</v>
      </c>
      <c r="N28" s="72">
        <v>19489.32</v>
      </c>
      <c r="O28" s="72">
        <v>19316.7</v>
      </c>
      <c r="P28" s="102">
        <f t="shared" si="23"/>
        <v>20.477128328381781</v>
      </c>
      <c r="Q28" s="102">
        <f t="shared" si="24"/>
        <v>-0.88571586899901433</v>
      </c>
      <c r="R28" s="72">
        <f t="shared" si="15"/>
        <v>93839.890000000014</v>
      </c>
      <c r="S28" s="72">
        <f t="shared" si="28"/>
        <v>100277.478</v>
      </c>
      <c r="T28" s="72">
        <f t="shared" si="29"/>
        <v>108422.81999999999</v>
      </c>
      <c r="U28" s="135">
        <f t="shared" si="25"/>
        <v>6.8601828071196422</v>
      </c>
      <c r="V28" s="135">
        <f t="shared" si="26"/>
        <v>8.1228030086675886</v>
      </c>
    </row>
    <row r="29" spans="1:22" ht="18">
      <c r="A29" s="90" t="s">
        <v>48</v>
      </c>
      <c r="B29" s="94" t="s">
        <v>45</v>
      </c>
      <c r="C29" s="215">
        <v>4117.95</v>
      </c>
      <c r="D29" s="215">
        <v>4305</v>
      </c>
      <c r="E29" s="215">
        <v>3807.65</v>
      </c>
      <c r="F29" s="102">
        <f t="shared" si="19"/>
        <v>4.5423086730047828</v>
      </c>
      <c r="G29" s="102">
        <f t="shared" si="20"/>
        <v>-11.552845528455279</v>
      </c>
      <c r="H29" s="72">
        <v>1216.6000000000001</v>
      </c>
      <c r="I29" s="72">
        <v>1313.2300000000002</v>
      </c>
      <c r="J29" s="72">
        <v>1125.6799999999998</v>
      </c>
      <c r="K29" s="102">
        <f t="shared" si="27"/>
        <v>7.9426269932599212</v>
      </c>
      <c r="L29" s="102">
        <f t="shared" si="22"/>
        <v>-14.281580530447854</v>
      </c>
      <c r="M29" s="72">
        <v>874.22</v>
      </c>
      <c r="N29" s="72">
        <v>912.97</v>
      </c>
      <c r="O29" s="72">
        <v>934.18000000000006</v>
      </c>
      <c r="P29" s="102">
        <f t="shared" si="23"/>
        <v>4.432522705955023</v>
      </c>
      <c r="Q29" s="102">
        <f t="shared" si="24"/>
        <v>2.3231869612364164</v>
      </c>
      <c r="R29" s="72">
        <f t="shared" si="15"/>
        <v>26590.110000000004</v>
      </c>
      <c r="S29" s="72">
        <f t="shared" si="28"/>
        <v>25156.890000000003</v>
      </c>
      <c r="T29" s="72">
        <f t="shared" si="29"/>
        <v>26818.300000000003</v>
      </c>
      <c r="U29" s="135">
        <f t="shared" si="25"/>
        <v>-5.3900491573746763</v>
      </c>
      <c r="V29" s="135">
        <f t="shared" si="26"/>
        <v>6.6041947156425067</v>
      </c>
    </row>
    <row r="30" spans="1:22" ht="18">
      <c r="A30" s="90" t="s">
        <v>49</v>
      </c>
      <c r="B30" s="94" t="s">
        <v>45</v>
      </c>
      <c r="C30" s="215">
        <v>11676.82</v>
      </c>
      <c r="D30" s="215">
        <v>12061</v>
      </c>
      <c r="E30" s="215">
        <v>15532.119999999999</v>
      </c>
      <c r="F30" s="102">
        <f t="shared" si="19"/>
        <v>3.2901080944983221</v>
      </c>
      <c r="G30" s="102">
        <f t="shared" si="20"/>
        <v>28.779703175524418</v>
      </c>
      <c r="H30" s="72">
        <v>2261.9899999999998</v>
      </c>
      <c r="I30" s="72">
        <v>2992.6100000000006</v>
      </c>
      <c r="J30" s="72">
        <v>3604.8799999999997</v>
      </c>
      <c r="K30" s="102">
        <f t="shared" si="27"/>
        <v>32.29987754145688</v>
      </c>
      <c r="L30" s="102">
        <f t="shared" si="22"/>
        <v>20.459398317856284</v>
      </c>
      <c r="M30" s="72">
        <v>2939.87</v>
      </c>
      <c r="N30" s="72">
        <v>3063.4300000000003</v>
      </c>
      <c r="O30" s="72">
        <v>3199.5299999999997</v>
      </c>
      <c r="P30" s="102">
        <f t="shared" si="23"/>
        <v>4.2029069312588945</v>
      </c>
      <c r="Q30" s="102">
        <f t="shared" si="24"/>
        <v>4.4427324926634242</v>
      </c>
      <c r="R30" s="72">
        <f t="shared" si="15"/>
        <v>67033.740000000005</v>
      </c>
      <c r="S30" s="72">
        <f t="shared" si="28"/>
        <v>66750.459999999992</v>
      </c>
      <c r="T30" s="72">
        <f t="shared" si="29"/>
        <v>83123.22</v>
      </c>
      <c r="U30" s="135">
        <f t="shared" si="25"/>
        <v>-0.42259315980282963</v>
      </c>
      <c r="V30" s="135">
        <f t="shared" si="26"/>
        <v>24.528310366700111</v>
      </c>
    </row>
    <row r="31" spans="1:22" ht="18">
      <c r="A31" s="91" t="s">
        <v>222</v>
      </c>
      <c r="B31" s="96" t="s">
        <v>51</v>
      </c>
      <c r="C31" s="158">
        <f>SUM(C32:C33)</f>
        <v>76407.12</v>
      </c>
      <c r="D31" s="158">
        <f t="shared" ref="D31:E31" si="30">SUM(D32:D33)</f>
        <v>96938.34</v>
      </c>
      <c r="E31" s="158">
        <f t="shared" si="30"/>
        <v>108793.575</v>
      </c>
      <c r="F31" s="100">
        <f t="shared" si="19"/>
        <v>26.870820415689025</v>
      </c>
      <c r="G31" s="100">
        <f t="shared" si="20"/>
        <v>12.229665785487967</v>
      </c>
      <c r="H31" s="158">
        <f>SUM(H32:H33)</f>
        <v>10077.200000000001</v>
      </c>
      <c r="I31" s="158">
        <f t="shared" ref="I31:J31" si="31">SUM(I32:I33)</f>
        <v>12665.199999999999</v>
      </c>
      <c r="J31" s="158">
        <f t="shared" si="31"/>
        <v>18941.899999999998</v>
      </c>
      <c r="K31" s="100">
        <f t="shared" si="27"/>
        <v>25.681736990433834</v>
      </c>
      <c r="L31" s="100">
        <f t="shared" si="22"/>
        <v>49.558633104885814</v>
      </c>
      <c r="M31" s="99">
        <f>SUM(M32:M33)</f>
        <v>62632.740000000005</v>
      </c>
      <c r="N31" s="99">
        <f t="shared" ref="N31:O31" si="32">SUM(N32:N33)</f>
        <v>64966.020000000004</v>
      </c>
      <c r="O31" s="99">
        <f t="shared" si="32"/>
        <v>63599.78</v>
      </c>
      <c r="P31" s="100">
        <f t="shared" si="23"/>
        <v>3.7253359824270831</v>
      </c>
      <c r="Q31" s="100">
        <f t="shared" si="24"/>
        <v>-2.103007079701058</v>
      </c>
      <c r="R31" s="103">
        <f t="shared" si="15"/>
        <v>535848.89</v>
      </c>
      <c r="S31" s="103">
        <f t="shared" si="28"/>
        <v>566121.97499999998</v>
      </c>
      <c r="T31" s="103">
        <f t="shared" si="29"/>
        <v>604194.65500000003</v>
      </c>
      <c r="U31" s="134">
        <f t="shared" si="25"/>
        <v>5.6495563516050282</v>
      </c>
      <c r="V31" s="134">
        <f t="shared" si="26"/>
        <v>6.725172609665961</v>
      </c>
    </row>
    <row r="32" spans="1:22" ht="18">
      <c r="A32" s="90" t="s">
        <v>52</v>
      </c>
      <c r="B32" s="94" t="s">
        <v>51</v>
      </c>
      <c r="C32" s="161">
        <v>75572</v>
      </c>
      <c r="D32" s="161">
        <v>96041.5</v>
      </c>
      <c r="E32" s="161">
        <v>106590.7</v>
      </c>
      <c r="F32" s="102">
        <f t="shared" si="19"/>
        <v>27.086090086275334</v>
      </c>
      <c r="G32" s="102">
        <f t="shared" si="20"/>
        <v>10.984001707595155</v>
      </c>
      <c r="H32" s="72">
        <v>9474.2000000000007</v>
      </c>
      <c r="I32" s="72">
        <v>11943.4</v>
      </c>
      <c r="J32" s="72">
        <v>18188.099999999999</v>
      </c>
      <c r="K32" s="102">
        <f t="shared" si="27"/>
        <v>26.06235882713051</v>
      </c>
      <c r="L32" s="102">
        <f t="shared" si="22"/>
        <v>52.28578126831556</v>
      </c>
      <c r="M32" s="72">
        <v>43681</v>
      </c>
      <c r="N32" s="72">
        <v>45332.639999999999</v>
      </c>
      <c r="O32" s="72">
        <v>44442.75</v>
      </c>
      <c r="P32" s="102">
        <f t="shared" si="23"/>
        <v>3.7811405416542527</v>
      </c>
      <c r="Q32" s="102">
        <f t="shared" si="24"/>
        <v>-1.9630226697584732</v>
      </c>
      <c r="R32" s="72">
        <f t="shared" si="15"/>
        <v>495860.10000000003</v>
      </c>
      <c r="S32" s="72">
        <f t="shared" si="28"/>
        <v>524279.63000000006</v>
      </c>
      <c r="T32" s="72">
        <f t="shared" si="29"/>
        <v>565301.37999999989</v>
      </c>
      <c r="U32" s="135">
        <f t="shared" si="25"/>
        <v>5.7313605188237631</v>
      </c>
      <c r="V32" s="135">
        <f t="shared" si="26"/>
        <v>7.824402790548973</v>
      </c>
    </row>
    <row r="33" spans="1:22" ht="18">
      <c r="A33" s="90" t="s">
        <v>53</v>
      </c>
      <c r="B33" s="94" t="s">
        <v>51</v>
      </c>
      <c r="C33" s="161">
        <v>835.12</v>
      </c>
      <c r="D33" s="161">
        <v>896.83999999999992</v>
      </c>
      <c r="E33" s="161">
        <v>2202.875</v>
      </c>
      <c r="F33" s="102">
        <f t="shared" si="19"/>
        <v>7.3905546508286051</v>
      </c>
      <c r="G33" s="102">
        <f t="shared" si="20"/>
        <v>145.62631015565768</v>
      </c>
      <c r="H33" s="72">
        <v>603</v>
      </c>
      <c r="I33" s="72">
        <v>721.80000000000007</v>
      </c>
      <c r="J33" s="72">
        <v>753.8</v>
      </c>
      <c r="K33" s="102">
        <f t="shared" si="27"/>
        <v>19.701492537313442</v>
      </c>
      <c r="L33" s="102">
        <f t="shared" si="22"/>
        <v>4.4333610418398166</v>
      </c>
      <c r="M33" s="72">
        <v>18951.740000000002</v>
      </c>
      <c r="N33" s="72">
        <v>19633.38</v>
      </c>
      <c r="O33" s="72">
        <v>19157.03</v>
      </c>
      <c r="P33" s="102">
        <f t="shared" si="23"/>
        <v>3.5967146024586754</v>
      </c>
      <c r="Q33" s="102">
        <f t="shared" si="24"/>
        <v>-2.4262251329114122</v>
      </c>
      <c r="R33" s="72">
        <f t="shared" si="15"/>
        <v>39988.79</v>
      </c>
      <c r="S33" s="72">
        <f t="shared" si="28"/>
        <v>41842.345000000001</v>
      </c>
      <c r="T33" s="72">
        <f t="shared" si="29"/>
        <v>38893.274999999994</v>
      </c>
      <c r="U33" s="135">
        <f t="shared" si="25"/>
        <v>4.635186511019711</v>
      </c>
      <c r="V33" s="135">
        <f t="shared" si="26"/>
        <v>-7.0480514416675533</v>
      </c>
    </row>
    <row r="34" spans="1:22" ht="18">
      <c r="A34" s="92" t="s">
        <v>54</v>
      </c>
      <c r="B34" s="94" t="s">
        <v>55</v>
      </c>
      <c r="C34" s="157"/>
      <c r="D34" s="157"/>
      <c r="E34" s="222"/>
      <c r="F34" s="102">
        <f t="shared" si="19"/>
        <v>0</v>
      </c>
      <c r="G34" s="102">
        <f t="shared" si="20"/>
        <v>0</v>
      </c>
      <c r="H34" s="72">
        <v>39004.620000000003</v>
      </c>
      <c r="I34" s="72">
        <v>35357.489999999991</v>
      </c>
      <c r="J34" s="72">
        <v>37985.089999999997</v>
      </c>
      <c r="K34" s="102">
        <f t="shared" si="27"/>
        <v>-9.3505077090867985</v>
      </c>
      <c r="L34" s="102">
        <f t="shared" si="22"/>
        <v>7.4315229955520294</v>
      </c>
      <c r="M34" s="72">
        <v>36418.699999999997</v>
      </c>
      <c r="N34" s="72">
        <v>51751.67</v>
      </c>
      <c r="O34" s="72">
        <v>57100.51</v>
      </c>
      <c r="P34" s="102">
        <f t="shared" si="23"/>
        <v>42.101914675702318</v>
      </c>
      <c r="Q34" s="102">
        <f t="shared" si="24"/>
        <v>10.335589170359157</v>
      </c>
      <c r="R34" s="72">
        <f>C16+H16+M16+R16+C34+H34+M34</f>
        <v>142820.25</v>
      </c>
      <c r="S34" s="72">
        <f t="shared" si="28"/>
        <v>156036.94</v>
      </c>
      <c r="T34" s="72">
        <f t="shared" si="29"/>
        <v>160388.73000000001</v>
      </c>
      <c r="U34" s="135">
        <f t="shared" si="25"/>
        <v>9.2540728643172088</v>
      </c>
      <c r="V34" s="135">
        <f t="shared" si="26"/>
        <v>2.7889485656409363</v>
      </c>
    </row>
    <row r="35" spans="1:22" ht="18">
      <c r="A35" s="92" t="s">
        <v>56</v>
      </c>
      <c r="B35" s="94" t="s">
        <v>57</v>
      </c>
      <c r="C35" s="157"/>
      <c r="D35" s="157"/>
      <c r="E35" s="222"/>
      <c r="F35" s="102">
        <f t="shared" si="19"/>
        <v>0</v>
      </c>
      <c r="G35" s="102">
        <f t="shared" si="20"/>
        <v>0</v>
      </c>
      <c r="H35" s="72">
        <v>6370.9699999999993</v>
      </c>
      <c r="I35" s="72">
        <v>6219.98</v>
      </c>
      <c r="J35" s="72">
        <v>6098.2</v>
      </c>
      <c r="K35" s="102">
        <f t="shared" si="27"/>
        <v>-2.3699687802642302</v>
      </c>
      <c r="L35" s="102">
        <f t="shared" si="22"/>
        <v>-1.9578841089521148</v>
      </c>
      <c r="M35" s="72">
        <v>2551.2600000000002</v>
      </c>
      <c r="N35" s="72">
        <v>2512</v>
      </c>
      <c r="O35" s="72">
        <v>2607</v>
      </c>
      <c r="P35" s="102">
        <f t="shared" si="23"/>
        <v>-1.5388474714454929</v>
      </c>
      <c r="Q35" s="102">
        <f t="shared" si="24"/>
        <v>3.7818471337579496</v>
      </c>
      <c r="R35" s="72">
        <f>C17+H17+M17+R17+C35+H35+M35</f>
        <v>22756.402999999998</v>
      </c>
      <c r="S35" s="72">
        <f t="shared" si="28"/>
        <v>22512.329999999998</v>
      </c>
      <c r="T35" s="72">
        <f t="shared" si="29"/>
        <v>28339.399999999998</v>
      </c>
      <c r="U35" s="135">
        <f t="shared" si="25"/>
        <v>-1.0725464828514504</v>
      </c>
      <c r="V35" s="135">
        <f t="shared" si="26"/>
        <v>25.883904509217842</v>
      </c>
    </row>
    <row r="36" spans="1:22" ht="18">
      <c r="A36" s="88" t="s">
        <v>58</v>
      </c>
      <c r="B36" s="96" t="s">
        <v>45</v>
      </c>
      <c r="C36" s="103">
        <f>C37</f>
        <v>13905.34</v>
      </c>
      <c r="D36" s="103">
        <f>D37</f>
        <v>9664.32</v>
      </c>
      <c r="E36" s="103">
        <f>E37</f>
        <v>10042.17</v>
      </c>
      <c r="F36" s="100">
        <f t="shared" si="19"/>
        <v>-30.499218285924684</v>
      </c>
      <c r="G36" s="100">
        <f t="shared" si="20"/>
        <v>3.9097422270785813</v>
      </c>
      <c r="H36" s="103">
        <f>H37</f>
        <v>207.12</v>
      </c>
      <c r="I36" s="103">
        <f t="shared" ref="I36:J36" si="33">I37</f>
        <v>209.35999999999999</v>
      </c>
      <c r="J36" s="103">
        <f t="shared" si="33"/>
        <v>211.44</v>
      </c>
      <c r="K36" s="100">
        <f t="shared" si="27"/>
        <v>1.0814986481266828</v>
      </c>
      <c r="L36" s="100">
        <f t="shared" si="22"/>
        <v>0.99350401222775986</v>
      </c>
      <c r="M36" s="99">
        <f>M37</f>
        <v>1280.81</v>
      </c>
      <c r="N36" s="99">
        <f t="shared" ref="N36:O36" si="34">N37</f>
        <v>1428.55</v>
      </c>
      <c r="O36" s="99">
        <f t="shared" si="34"/>
        <v>1450.97</v>
      </c>
      <c r="P36" s="100">
        <f t="shared" si="23"/>
        <v>11.534888078637735</v>
      </c>
      <c r="Q36" s="100">
        <f t="shared" si="24"/>
        <v>1.5694235413531175</v>
      </c>
      <c r="R36" s="103">
        <f>C18+H18+M18+R18+C36+H36+M36</f>
        <v>62273.73</v>
      </c>
      <c r="S36" s="103">
        <f>D18+I18+N18+S18+D36+I36+N36</f>
        <v>59397.719999999994</v>
      </c>
      <c r="T36" s="103">
        <f>E18+J18+O18+T18+E36+J36+O36</f>
        <v>63342.780000000013</v>
      </c>
      <c r="U36" s="134">
        <f t="shared" si="25"/>
        <v>-4.6183358536577259</v>
      </c>
      <c r="V36" s="134">
        <f t="shared" si="26"/>
        <v>6.6417700881448383</v>
      </c>
    </row>
    <row r="37" spans="1:22" ht="18">
      <c r="A37" s="88" t="s">
        <v>223</v>
      </c>
      <c r="B37" s="94" t="s">
        <v>45</v>
      </c>
      <c r="C37" s="157">
        <v>13905.34</v>
      </c>
      <c r="D37" s="157">
        <v>9664.32</v>
      </c>
      <c r="E37" s="157">
        <v>10042.17</v>
      </c>
      <c r="F37" s="102">
        <f>IFERROR(D37/C37*100-100,0)</f>
        <v>-30.499218285924684</v>
      </c>
      <c r="G37" s="102">
        <f t="shared" si="20"/>
        <v>3.9097422270785813</v>
      </c>
      <c r="H37" s="223">
        <v>207.12</v>
      </c>
      <c r="I37" s="223">
        <v>209.35999999999999</v>
      </c>
      <c r="J37" s="223">
        <v>211.44</v>
      </c>
      <c r="K37" s="102">
        <f>IFERROR(I37/H37*100-100,0)</f>
        <v>1.0814986481266828</v>
      </c>
      <c r="L37" s="102">
        <f t="shared" si="22"/>
        <v>0.99350401222775986</v>
      </c>
      <c r="M37" s="72">
        <v>1280.81</v>
      </c>
      <c r="N37" s="72">
        <v>1428.55</v>
      </c>
      <c r="O37" s="72">
        <v>1450.97</v>
      </c>
      <c r="P37" s="102">
        <f>IFERROR(N37/M37*100-100,0)</f>
        <v>11.534888078637735</v>
      </c>
      <c r="Q37" s="102">
        <f t="shared" si="24"/>
        <v>1.5694235413531175</v>
      </c>
      <c r="R37" s="72">
        <f t="shared" si="15"/>
        <v>62273.73</v>
      </c>
      <c r="S37" s="72">
        <f t="shared" si="28"/>
        <v>59397.719999999994</v>
      </c>
      <c r="T37" s="72">
        <f>E19+J19+O19+T19+E37+J37+O37</f>
        <v>63342.780000000013</v>
      </c>
      <c r="U37" s="135">
        <f>IFERROR(S37/R37*100-100,0)</f>
        <v>-4.6183358536577259</v>
      </c>
      <c r="V37" s="135">
        <f>IFERROR(T37/S37*100-100,0)</f>
        <v>6.6417700881448383</v>
      </c>
    </row>
    <row r="38" spans="1:22" ht="19.5">
      <c r="A38" s="104" t="s">
        <v>238</v>
      </c>
      <c r="B38" s="97"/>
      <c r="J38" s="72"/>
    </row>
    <row r="46" spans="1:22" ht="15.75">
      <c r="E46" s="273"/>
      <c r="F46" s="273"/>
      <c r="G46" s="273"/>
      <c r="H46" s="273"/>
      <c r="I46" s="273"/>
      <c r="J46" s="557"/>
      <c r="K46" s="557"/>
      <c r="L46" s="557"/>
      <c r="M46" s="557"/>
    </row>
    <row r="47" spans="1:22" ht="15.75">
      <c r="E47" s="273"/>
      <c r="F47" s="240"/>
      <c r="G47" s="240"/>
      <c r="H47" s="240"/>
      <c r="I47" s="240"/>
      <c r="J47" s="563"/>
      <c r="K47" s="563"/>
      <c r="L47" s="563"/>
      <c r="M47" s="557"/>
    </row>
    <row r="48" spans="1:22" ht="15.75">
      <c r="E48" s="273"/>
      <c r="F48" s="274"/>
      <c r="G48" s="274"/>
      <c r="H48" s="274"/>
      <c r="I48" s="274"/>
      <c r="J48" s="563"/>
      <c r="K48" s="563"/>
      <c r="L48" s="563"/>
      <c r="M48" s="557"/>
    </row>
    <row r="49" spans="5:13" ht="18">
      <c r="E49" s="275"/>
      <c r="F49" s="276"/>
      <c r="G49" s="276"/>
      <c r="H49" s="276"/>
      <c r="I49" s="276"/>
      <c r="J49" s="277"/>
      <c r="K49" s="277"/>
      <c r="L49" s="277"/>
      <c r="M49" s="277"/>
    </row>
    <row r="50" spans="5:13" ht="18">
      <c r="E50" s="275"/>
      <c r="F50" s="276"/>
      <c r="G50" s="276"/>
      <c r="H50" s="276"/>
      <c r="I50" s="276"/>
      <c r="J50" s="277"/>
      <c r="K50" s="277"/>
      <c r="L50" s="277"/>
      <c r="M50" s="277"/>
    </row>
    <row r="51" spans="5:13" ht="18">
      <c r="E51" s="275"/>
      <c r="F51" s="276"/>
      <c r="G51" s="276"/>
      <c r="H51" s="276"/>
      <c r="I51" s="276"/>
      <c r="J51" s="277"/>
      <c r="K51" s="277"/>
      <c r="L51" s="277"/>
      <c r="M51" s="277"/>
    </row>
    <row r="52" spans="5:13" ht="18">
      <c r="E52" s="275"/>
      <c r="F52" s="276"/>
      <c r="G52" s="276"/>
      <c r="H52" s="276"/>
      <c r="I52" s="276"/>
      <c r="J52" s="277"/>
      <c r="K52" s="277"/>
      <c r="L52" s="277"/>
      <c r="M52" s="277"/>
    </row>
    <row r="53" spans="5:13" ht="18">
      <c r="E53" s="275"/>
      <c r="F53" s="276"/>
      <c r="G53" s="276"/>
      <c r="H53" s="276"/>
      <c r="I53" s="276"/>
      <c r="J53" s="277"/>
      <c r="K53" s="277"/>
      <c r="L53" s="277"/>
      <c r="M53" s="277"/>
    </row>
    <row r="54" spans="5:13" ht="18">
      <c r="E54" s="275"/>
      <c r="F54" s="276"/>
      <c r="G54" s="276"/>
      <c r="H54" s="276"/>
      <c r="I54" s="276"/>
      <c r="J54" s="277"/>
      <c r="K54" s="277"/>
      <c r="L54" s="277"/>
      <c r="M54" s="277"/>
    </row>
    <row r="55" spans="5:13" ht="18">
      <c r="E55" s="275"/>
      <c r="F55" s="276"/>
      <c r="G55" s="276"/>
      <c r="H55" s="276"/>
      <c r="I55" s="276"/>
      <c r="J55" s="277"/>
      <c r="K55" s="277"/>
      <c r="L55" s="277"/>
      <c r="M55" s="277"/>
    </row>
    <row r="56" spans="5:13" ht="18">
      <c r="E56" s="278"/>
      <c r="F56" s="279"/>
      <c r="G56" s="279"/>
      <c r="H56" s="279"/>
      <c r="I56" s="279"/>
      <c r="J56" s="276"/>
      <c r="K56" s="276"/>
      <c r="L56" s="276"/>
      <c r="M56" s="276"/>
    </row>
    <row r="58" spans="5:13">
      <c r="J58" s="280"/>
      <c r="K58" s="280"/>
      <c r="L58" s="280"/>
      <c r="M58" s="280"/>
    </row>
  </sheetData>
  <customSheetViews>
    <customSheetView guid="{62EA56A0-18BB-45A4-9B93-8F9305D00B2F}" scale="85" fitToPage="1">
      <pane xSplit="2" ySplit="5" topLeftCell="L6" activePane="bottomRight" state="frozen"/>
      <selection pane="bottomRight" activeCell="N13" sqref="N13"/>
      <pageMargins left="0.42" right="0.25" top="0.75" bottom="0.75" header="0.3" footer="0.3"/>
      <pageSetup paperSize="9" scale="41" orientation="landscape" r:id="rId1"/>
    </customSheetView>
    <customSheetView guid="{5D933180-90A2-4635-8406-162CDBA83F77}" scale="85" fitToPage="1">
      <pane xSplit="2" ySplit="5" topLeftCell="H33" activePane="bottomRight" state="frozen"/>
      <selection pane="bottomRight" activeCell="I37" sqref="I37"/>
      <pageMargins left="0.42" right="0.25" top="0.75" bottom="0.75" header="0.3" footer="0.3"/>
      <pageSetup paperSize="9" scale="41" orientation="landscape" r:id="rId2"/>
    </customSheetView>
    <customSheetView guid="{57D09834-7566-4B23-A236-55447A728EAF}" scale="85" fitToPage="1">
      <pane xSplit="2" ySplit="5" topLeftCell="H33" activePane="bottomRight" state="frozen"/>
      <selection pane="bottomRight" activeCell="I37" sqref="I37"/>
      <pageMargins left="0.42" right="0.25" top="0.75" bottom="0.75" header="0.3" footer="0.3"/>
      <pageSetup paperSize="9" scale="41" orientation="landscape" r:id="rId3"/>
    </customSheetView>
  </customSheetViews>
  <mergeCells count="35">
    <mergeCell ref="A1:V1"/>
    <mergeCell ref="A2:V2"/>
    <mergeCell ref="A3:A5"/>
    <mergeCell ref="B3:B5"/>
    <mergeCell ref="C3:G3"/>
    <mergeCell ref="H3:L3"/>
    <mergeCell ref="M3:Q3"/>
    <mergeCell ref="R3:V3"/>
    <mergeCell ref="F4:F5"/>
    <mergeCell ref="G4:G5"/>
    <mergeCell ref="K4:K5"/>
    <mergeCell ref="L4:L5"/>
    <mergeCell ref="V4:V5"/>
    <mergeCell ref="P4:P5"/>
    <mergeCell ref="Q4:Q5"/>
    <mergeCell ref="U4:U5"/>
    <mergeCell ref="A21:A23"/>
    <mergeCell ref="B21:B23"/>
    <mergeCell ref="C21:G21"/>
    <mergeCell ref="H21:L21"/>
    <mergeCell ref="M21:Q21"/>
    <mergeCell ref="P22:P23"/>
    <mergeCell ref="Q22:Q23"/>
    <mergeCell ref="R21:V21"/>
    <mergeCell ref="F22:F23"/>
    <mergeCell ref="G22:G23"/>
    <mergeCell ref="K22:K23"/>
    <mergeCell ref="L22:L23"/>
    <mergeCell ref="U22:U23"/>
    <mergeCell ref="V22:V23"/>
    <mergeCell ref="J46:M46"/>
    <mergeCell ref="J47:J48"/>
    <mergeCell ref="K47:K48"/>
    <mergeCell ref="L47:L48"/>
    <mergeCell ref="M47:M48"/>
  </mergeCells>
  <hyperlinks>
    <hyperlink ref="E5" r:id="rId4" display="cf=j=@)^^÷^&amp;                        -;fpg–kf}if_ " xr:uid="{00000000-0004-0000-0600-000000000000}"/>
    <hyperlink ref="D5" r:id="rId5" display="cf=j=@)^^÷^&amp;                        -;fpg–kf}if_ " xr:uid="{00000000-0004-0000-0600-000001000000}"/>
    <hyperlink ref="C5" r:id="rId6" display="cf=j=@)^^÷^&amp;                        -;fpg–kf}if_ " xr:uid="{00000000-0004-0000-0600-000002000000}"/>
    <hyperlink ref="J5" r:id="rId7" display="cf=j=@)^^÷^&amp;                        -;fpg–kf}if_ " xr:uid="{00000000-0004-0000-0600-000003000000}"/>
    <hyperlink ref="I5" r:id="rId8" display="cf=j=@)^^÷^&amp;                        -;fpg–kf}if_ " xr:uid="{00000000-0004-0000-0600-000004000000}"/>
    <hyperlink ref="H5" r:id="rId9" display="cf=j=@)^^÷^&amp;                        -;fpg–kf}if_ " xr:uid="{00000000-0004-0000-0600-000005000000}"/>
    <hyperlink ref="O5" r:id="rId10" display="cf=j=@)^^÷^&amp;                        -;fpg–kf}if_ " xr:uid="{00000000-0004-0000-0600-000006000000}"/>
    <hyperlink ref="N5" r:id="rId11" display="cf=j=@)^^÷^&amp;                        -;fpg–kf}if_ " xr:uid="{00000000-0004-0000-0600-000007000000}"/>
    <hyperlink ref="M5" r:id="rId12" display="cf=j=@)^^÷^&amp;                        -;fpg–kf}if_ " xr:uid="{00000000-0004-0000-0600-000008000000}"/>
    <hyperlink ref="T5" r:id="rId13" display="cf=j=@)^^÷^&amp;                        -;fpg–kf}if_ " xr:uid="{00000000-0004-0000-0600-000009000000}"/>
    <hyperlink ref="S5" r:id="rId14" display="cf=j=@)^^÷^&amp;                        -;fpg–kf}if_ " xr:uid="{00000000-0004-0000-0600-00000A000000}"/>
    <hyperlink ref="R5" r:id="rId15" display="cf=j=@)^^÷^&amp;                        -;fpg–kf}if_ " xr:uid="{00000000-0004-0000-0600-00000B000000}"/>
    <hyperlink ref="E23" r:id="rId16" display="cf=j=@)^^÷^&amp;                        -;fpg–kf}if_ " xr:uid="{00000000-0004-0000-0600-00000C000000}"/>
    <hyperlink ref="D23" r:id="rId17" display="cf=j=@)^^÷^&amp;                        -;fpg–kf}if_ " xr:uid="{00000000-0004-0000-0600-00000D000000}"/>
    <hyperlink ref="C23" r:id="rId18" display="cf=j=@)^^÷^&amp;                        -;fpg–kf}if_ " xr:uid="{00000000-0004-0000-0600-00000E000000}"/>
    <hyperlink ref="T23" r:id="rId19" display="cf=j=@)^^÷^&amp;                        -;fpg–kf}if_ " xr:uid="{00000000-0004-0000-0600-00000F000000}"/>
    <hyperlink ref="S23" r:id="rId20" display="cf=j=@)^^÷^&amp;                        -;fpg–kf}if_ " xr:uid="{00000000-0004-0000-0600-000010000000}"/>
    <hyperlink ref="R23" r:id="rId21" display="cf=j=@)^^÷^&amp;                        -;fpg–kf}if_ " xr:uid="{00000000-0004-0000-0600-000011000000}"/>
    <hyperlink ref="J23" r:id="rId22" display="cf=j=@)^^÷^&amp;                        -;fpg–kf}if_ " xr:uid="{00000000-0004-0000-0600-000012000000}"/>
    <hyperlink ref="I23" r:id="rId23" display="cf=j=@)^^÷^&amp;                        -;fpg–kf}if_ " xr:uid="{00000000-0004-0000-0600-000013000000}"/>
    <hyperlink ref="H23" r:id="rId24" display="cf=j=@)^^÷^&amp;                        -;fpg–kf}if_ " xr:uid="{00000000-0004-0000-0600-000014000000}"/>
    <hyperlink ref="O23" r:id="rId25" display="cf=j=@)^^÷^&amp;                        -;fpg–kf}if_ " xr:uid="{00000000-0004-0000-0600-000015000000}"/>
    <hyperlink ref="N23" r:id="rId26" display="cf=j=@)^^÷^&amp;                        -;fpg–kf}if_ " xr:uid="{00000000-0004-0000-0600-000016000000}"/>
    <hyperlink ref="M23" r:id="rId27" display="cf=j=@)^^÷^&amp;                        -;fpg–kf}if_ " xr:uid="{00000000-0004-0000-0600-000017000000}"/>
  </hyperlinks>
  <pageMargins left="0.42" right="0.25" top="0.75" bottom="0.75" header="0.3" footer="0.3"/>
  <pageSetup paperSize="9" scale="60" fitToWidth="2" orientation="landscape" r:id="rId28"/>
  <colBreaks count="1" manualBreakCount="1">
    <brk id="12" max="37" man="1"/>
  </colBreaks>
  <drawing r:id="rId2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A1:G15"/>
  <sheetViews>
    <sheetView view="pageBreakPreview" zoomScale="115" zoomScaleNormal="100" zoomScaleSheetLayoutView="115" workbookViewId="0">
      <selection activeCell="A13" sqref="A13"/>
    </sheetView>
  </sheetViews>
  <sheetFormatPr defaultRowHeight="15"/>
  <cols>
    <col min="3" max="3" width="15.7109375" bestFit="1" customWidth="1"/>
    <col min="4" max="5" width="17.140625" bestFit="1" customWidth="1"/>
    <col min="6" max="6" width="15.42578125" customWidth="1"/>
    <col min="7" max="7" width="14.7109375" customWidth="1"/>
    <col min="12" max="12" width="15.7109375" customWidth="1"/>
    <col min="13" max="13" width="18.140625" customWidth="1"/>
    <col min="14" max="14" width="18.7109375" customWidth="1"/>
  </cols>
  <sheetData>
    <row r="1" spans="1:7" ht="19.5">
      <c r="A1" s="570" t="s">
        <v>114</v>
      </c>
      <c r="B1" s="570"/>
      <c r="C1" s="570"/>
      <c r="D1" s="570"/>
      <c r="E1" s="570"/>
      <c r="F1" s="570"/>
      <c r="G1" s="570"/>
    </row>
    <row r="2" spans="1:7" ht="22.5">
      <c r="A2" s="571" t="s">
        <v>187</v>
      </c>
      <c r="B2" s="571"/>
      <c r="C2" s="571"/>
      <c r="D2" s="571"/>
      <c r="E2" s="571"/>
      <c r="F2" s="571"/>
      <c r="G2" s="571"/>
    </row>
    <row r="3" spans="1:7" ht="18">
      <c r="A3" s="55"/>
      <c r="B3" s="55"/>
      <c r="C3" s="55"/>
      <c r="D3" s="55"/>
      <c r="E3" s="55"/>
      <c r="F3" s="55"/>
      <c r="G3" s="55"/>
    </row>
    <row r="4" spans="1:7" ht="15" customHeight="1">
      <c r="A4" s="572" t="s">
        <v>39</v>
      </c>
      <c r="B4" s="572" t="s">
        <v>40</v>
      </c>
      <c r="C4" s="573" t="s">
        <v>34</v>
      </c>
      <c r="D4" s="573"/>
      <c r="E4" s="573"/>
      <c r="F4" s="573"/>
      <c r="G4" s="573"/>
    </row>
    <row r="5" spans="1:7" ht="15.75" customHeight="1">
      <c r="A5" s="572"/>
      <c r="B5" s="572"/>
      <c r="C5" s="105" t="s">
        <v>4</v>
      </c>
      <c r="D5" s="106" t="s">
        <v>5</v>
      </c>
      <c r="E5" s="106" t="s">
        <v>6</v>
      </c>
      <c r="F5" s="569" t="s">
        <v>7</v>
      </c>
      <c r="G5" s="569" t="s">
        <v>8</v>
      </c>
    </row>
    <row r="6" spans="1:7" ht="32.25" customHeight="1">
      <c r="A6" s="572"/>
      <c r="B6" s="572"/>
      <c r="C6" s="123" t="s">
        <v>228</v>
      </c>
      <c r="D6" s="123" t="s">
        <v>231</v>
      </c>
      <c r="E6" s="123" t="s">
        <v>235</v>
      </c>
      <c r="F6" s="569"/>
      <c r="G6" s="569"/>
    </row>
    <row r="7" spans="1:7" ht="15.75">
      <c r="A7" s="107" t="s">
        <v>60</v>
      </c>
      <c r="B7" s="41"/>
      <c r="C7" s="44">
        <f>SUM(C8:C11)</f>
        <v>14949182.997000001</v>
      </c>
      <c r="D7" s="44">
        <f t="shared" ref="D7:E7" si="0">SUM(D8:D11)</f>
        <v>15385079.892324498</v>
      </c>
      <c r="E7" s="44">
        <f t="shared" si="0"/>
        <v>15484907.638999999</v>
      </c>
      <c r="F7" s="44">
        <f>'Table 4b'!AO7</f>
        <v>2.915857645277157</v>
      </c>
      <c r="G7" s="44">
        <f>'Table 4b'!AP7</f>
        <v>0.64886076233705126</v>
      </c>
    </row>
    <row r="8" spans="1:7" ht="15.75">
      <c r="A8" s="108" t="s">
        <v>61</v>
      </c>
      <c r="B8" s="41" t="s">
        <v>62</v>
      </c>
      <c r="C8" s="44">
        <f>'Table 4b'!AL8</f>
        <v>14756890.709999999</v>
      </c>
      <c r="D8" s="44">
        <f>'Table 4b'!AM8</f>
        <v>15351029.660324499</v>
      </c>
      <c r="E8" s="44">
        <f>'Table 4b'!AN8</f>
        <v>14905239.849999998</v>
      </c>
      <c r="F8" s="44">
        <f>'Table 4b'!AO8</f>
        <v>4.0261797827226644</v>
      </c>
      <c r="G8" s="44">
        <f>'Table 4b'!AP8</f>
        <v>-2.90397335024808</v>
      </c>
    </row>
    <row r="9" spans="1:7" ht="15.75">
      <c r="A9" s="108" t="s">
        <v>63</v>
      </c>
      <c r="B9" s="41" t="s">
        <v>64</v>
      </c>
      <c r="C9" s="44">
        <f>'Table 4b'!AL9</f>
        <v>6154.6529999999993</v>
      </c>
      <c r="D9" s="44">
        <f>'Table 4b'!AM9</f>
        <v>8683.0299999999988</v>
      </c>
      <c r="E9" s="44">
        <f>'Table 4b'!AN9</f>
        <v>6963.869999999999</v>
      </c>
      <c r="F9" s="44">
        <f>'Table 4b'!AO9</f>
        <v>41.080740051470002</v>
      </c>
      <c r="G9" s="44">
        <f>'Table 4b'!AP9</f>
        <v>-19.799079353635776</v>
      </c>
    </row>
    <row r="10" spans="1:7" ht="45">
      <c r="A10" s="108" t="s">
        <v>65</v>
      </c>
      <c r="B10" s="41" t="s">
        <v>45</v>
      </c>
      <c r="C10" s="44">
        <f>'Table 4b'!AL10</f>
        <v>179772.17499999999</v>
      </c>
      <c r="D10" s="44">
        <f>'Table 4b'!AM10</f>
        <v>18256.78</v>
      </c>
      <c r="E10" s="44">
        <f>'Table 4b'!AN10</f>
        <v>557600.152</v>
      </c>
      <c r="F10" s="44">
        <f>'Table 4b'!AO10</f>
        <v>-89.844490672708389</v>
      </c>
      <c r="G10" s="44">
        <f>'Table 4b'!AP10</f>
        <v>2954.2086392014367</v>
      </c>
    </row>
    <row r="11" spans="1:7" ht="30.75">
      <c r="A11" s="108" t="s">
        <v>188</v>
      </c>
      <c r="B11" s="41" t="s">
        <v>45</v>
      </c>
      <c r="C11" s="44">
        <f>'Table 4b'!AL11</f>
        <v>6365.4589999999989</v>
      </c>
      <c r="D11" s="44">
        <f>'Table 4b'!AM11</f>
        <v>7110.4220000000005</v>
      </c>
      <c r="E11" s="44">
        <f>'Table 4b'!AN11</f>
        <v>15103.767</v>
      </c>
      <c r="F11" s="44">
        <f>'Table 4b'!AO11</f>
        <v>11.703209462192788</v>
      </c>
      <c r="G11" s="44">
        <f>'Table 4b'!AP11</f>
        <v>112.41730800225355</v>
      </c>
    </row>
    <row r="12" spans="1:7">
      <c r="A12" s="568" t="s">
        <v>189</v>
      </c>
      <c r="B12" s="568"/>
      <c r="C12" s="40"/>
      <c r="D12" s="40"/>
      <c r="E12" s="40"/>
      <c r="F12" s="40"/>
      <c r="G12" s="40"/>
    </row>
    <row r="13" spans="1:7">
      <c r="A13" s="42" t="s">
        <v>190</v>
      </c>
      <c r="B13" s="40"/>
      <c r="C13" s="40"/>
      <c r="D13" s="40"/>
      <c r="E13" s="40"/>
      <c r="F13" s="40"/>
      <c r="G13" s="40"/>
    </row>
    <row r="15" spans="1:7" ht="45" customHeight="1"/>
  </sheetData>
  <mergeCells count="8">
    <mergeCell ref="A12:B12"/>
    <mergeCell ref="F5:F6"/>
    <mergeCell ref="G5:G6"/>
    <mergeCell ref="A1:G1"/>
    <mergeCell ref="A2:G2"/>
    <mergeCell ref="A4:A6"/>
    <mergeCell ref="B4:B6"/>
    <mergeCell ref="C4:G4"/>
  </mergeCells>
  <hyperlinks>
    <hyperlink ref="E6" r:id="rId1" display="cf=j=@)^^÷^&amp;                        -;fpg–kf}if_ " xr:uid="{00000000-0004-0000-0700-000000000000}"/>
    <hyperlink ref="D6" r:id="rId2" display="cf=j=@)^^÷^&amp;                        -;fpg–kf}if_ " xr:uid="{00000000-0004-0000-0700-000001000000}"/>
    <hyperlink ref="C6" r:id="rId3" display="cf=j=@)^^÷^&amp;                        -;fpg–kf}if_ " xr:uid="{00000000-0004-0000-0700-000002000000}"/>
  </hyperlinks>
  <pageMargins left="0.7" right="0.7" top="0.75" bottom="0.75" header="0.3" footer="0.3"/>
  <pageSetup orientation="landscape"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AP13"/>
  <sheetViews>
    <sheetView view="pageBreakPreview" zoomScaleNormal="100" zoomScaleSheetLayoutView="100" workbookViewId="0">
      <pane xSplit="2" ySplit="7" topLeftCell="C8" activePane="bottomRight" state="frozen"/>
      <selection activeCell="L19" sqref="L19"/>
      <selection pane="topRight" activeCell="L19" sqref="L19"/>
      <selection pane="bottomLeft" activeCell="L19" sqref="L19"/>
      <selection pane="bottomRight" activeCell="A27" sqref="A27"/>
    </sheetView>
  </sheetViews>
  <sheetFormatPr defaultRowHeight="15"/>
  <cols>
    <col min="1" max="1" width="15.140625" customWidth="1"/>
    <col min="2" max="2" width="10.42578125" customWidth="1"/>
    <col min="3" max="3" width="15.140625" customWidth="1"/>
    <col min="4" max="4" width="21" bestFit="1" customWidth="1"/>
    <col min="5" max="5" width="16" customWidth="1"/>
    <col min="6" max="6" width="10.42578125" customWidth="1"/>
    <col min="7" max="7" width="10.28515625" customWidth="1"/>
    <col min="8" max="8" width="15.5703125" customWidth="1"/>
    <col min="9" max="9" width="15.140625" customWidth="1"/>
    <col min="10" max="10" width="14.5703125" customWidth="1"/>
    <col min="11" max="11" width="10.85546875" customWidth="1"/>
    <col min="12" max="12" width="10.7109375" customWidth="1"/>
    <col min="13" max="13" width="13.42578125" customWidth="1"/>
    <col min="14" max="14" width="20" customWidth="1"/>
    <col min="15" max="15" width="13.5703125" customWidth="1"/>
    <col min="16" max="16" width="11.5703125" customWidth="1"/>
    <col min="17" max="17" width="11.28515625" customWidth="1"/>
    <col min="18" max="18" width="13.28515625" customWidth="1"/>
    <col min="19" max="19" width="17.140625" bestFit="1" customWidth="1"/>
    <col min="20" max="20" width="13.5703125" customWidth="1"/>
    <col min="21" max="21" width="12.42578125" customWidth="1"/>
    <col min="22" max="22" width="14.85546875" customWidth="1"/>
    <col min="23" max="23" width="14" customWidth="1"/>
    <col min="24" max="24" width="12.85546875" customWidth="1"/>
    <col min="25" max="25" width="13.7109375" customWidth="1"/>
    <col min="26" max="26" width="11.42578125" customWidth="1"/>
    <col min="27" max="27" width="12.42578125" customWidth="1"/>
    <col min="28" max="28" width="12.5703125" customWidth="1"/>
    <col min="29" max="29" width="13.28515625" customWidth="1"/>
    <col min="30" max="30" width="13.140625" customWidth="1"/>
    <col min="31" max="31" width="10.28515625" customWidth="1"/>
    <col min="32" max="32" width="9.28515625" customWidth="1"/>
    <col min="33" max="33" width="14.7109375" customWidth="1"/>
    <col min="34" max="34" width="15.7109375" customWidth="1"/>
    <col min="35" max="35" width="15.5703125" bestFit="1" customWidth="1"/>
    <col min="36" max="36" width="9.42578125" customWidth="1"/>
    <col min="37" max="37" width="10" customWidth="1"/>
    <col min="38" max="38" width="14.7109375" customWidth="1"/>
    <col min="39" max="39" width="15.5703125" customWidth="1"/>
    <col min="40" max="40" width="20.42578125" bestFit="1" customWidth="1"/>
    <col min="41" max="41" width="9.28515625" customWidth="1"/>
    <col min="42" max="42" width="11.42578125" customWidth="1"/>
  </cols>
  <sheetData>
    <row r="1" spans="1:42" s="51" customFormat="1" ht="27">
      <c r="A1" s="578" t="s">
        <v>218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8"/>
      <c r="AD1" s="578"/>
      <c r="AE1" s="578"/>
      <c r="AF1" s="578"/>
      <c r="AG1" s="578"/>
      <c r="AH1" s="578"/>
      <c r="AI1" s="578"/>
      <c r="AJ1" s="578"/>
      <c r="AK1" s="578"/>
      <c r="AL1" s="578"/>
      <c r="AM1" s="578"/>
      <c r="AN1" s="578"/>
      <c r="AO1" s="578"/>
      <c r="AP1" s="578"/>
    </row>
    <row r="2" spans="1:42" s="52" customFormat="1" ht="30">
      <c r="A2" s="579" t="s">
        <v>217</v>
      </c>
      <c r="B2" s="579"/>
      <c r="C2" s="579"/>
      <c r="D2" s="579"/>
      <c r="E2" s="579"/>
      <c r="F2" s="579"/>
      <c r="G2" s="579"/>
      <c r="H2" s="579"/>
      <c r="I2" s="579"/>
      <c r="J2" s="579"/>
      <c r="K2" s="579"/>
      <c r="L2" s="579"/>
      <c r="M2" s="579"/>
      <c r="N2" s="579"/>
      <c r="O2" s="579"/>
      <c r="P2" s="579"/>
      <c r="Q2" s="579"/>
      <c r="R2" s="579"/>
      <c r="S2" s="579"/>
      <c r="T2" s="579"/>
      <c r="U2" s="579"/>
      <c r="V2" s="579"/>
      <c r="W2" s="579"/>
      <c r="X2" s="579"/>
      <c r="Y2" s="579"/>
      <c r="Z2" s="579"/>
      <c r="AA2" s="579"/>
      <c r="AB2" s="579"/>
      <c r="AC2" s="579"/>
      <c r="AD2" s="579"/>
      <c r="AE2" s="579"/>
      <c r="AF2" s="579"/>
      <c r="AG2" s="579"/>
      <c r="AH2" s="579"/>
      <c r="AI2" s="579"/>
      <c r="AJ2" s="579"/>
      <c r="AK2" s="579"/>
      <c r="AL2" s="579"/>
      <c r="AM2" s="579"/>
      <c r="AN2" s="579"/>
      <c r="AO2" s="579"/>
      <c r="AP2" s="579"/>
    </row>
    <row r="3" spans="1:42" ht="18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</row>
    <row r="4" spans="1:42" s="54" customFormat="1" ht="15.75">
      <c r="A4" s="580" t="s">
        <v>39</v>
      </c>
      <c r="B4" s="580" t="s">
        <v>40</v>
      </c>
      <c r="C4" s="574" t="s">
        <v>211</v>
      </c>
      <c r="D4" s="574"/>
      <c r="E4" s="574"/>
      <c r="F4" s="574"/>
      <c r="G4" s="574"/>
      <c r="H4" s="574" t="s">
        <v>194</v>
      </c>
      <c r="I4" s="574"/>
      <c r="J4" s="574"/>
      <c r="K4" s="574"/>
      <c r="L4" s="574"/>
      <c r="M4" s="574" t="s">
        <v>117</v>
      </c>
      <c r="N4" s="574"/>
      <c r="O4" s="574"/>
      <c r="P4" s="574"/>
      <c r="Q4" s="574"/>
      <c r="R4" s="574" t="s">
        <v>118</v>
      </c>
      <c r="S4" s="574"/>
      <c r="T4" s="574"/>
      <c r="U4" s="574"/>
      <c r="V4" s="574"/>
      <c r="W4" s="574" t="s">
        <v>107</v>
      </c>
      <c r="X4" s="574"/>
      <c r="Y4" s="574"/>
      <c r="Z4" s="574"/>
      <c r="AA4" s="574"/>
      <c r="AB4" s="574" t="s">
        <v>119</v>
      </c>
      <c r="AC4" s="574"/>
      <c r="AD4" s="574"/>
      <c r="AE4" s="574"/>
      <c r="AF4" s="574"/>
      <c r="AG4" s="574" t="s">
        <v>191</v>
      </c>
      <c r="AH4" s="574"/>
      <c r="AI4" s="574"/>
      <c r="AJ4" s="574"/>
      <c r="AK4" s="574"/>
      <c r="AL4" s="574" t="s">
        <v>34</v>
      </c>
      <c r="AM4" s="574"/>
      <c r="AN4" s="574"/>
      <c r="AO4" s="574"/>
      <c r="AP4" s="574"/>
    </row>
    <row r="5" spans="1:42" ht="30.75" customHeight="1">
      <c r="A5" s="580"/>
      <c r="B5" s="580"/>
      <c r="C5" s="109" t="s">
        <v>4</v>
      </c>
      <c r="D5" s="109" t="s">
        <v>5</v>
      </c>
      <c r="E5" s="109" t="s">
        <v>6</v>
      </c>
      <c r="F5" s="575" t="s">
        <v>7</v>
      </c>
      <c r="G5" s="575" t="s">
        <v>8</v>
      </c>
      <c r="H5" s="109" t="s">
        <v>4</v>
      </c>
      <c r="I5" s="109" t="s">
        <v>5</v>
      </c>
      <c r="J5" s="109" t="s">
        <v>6</v>
      </c>
      <c r="K5" s="575" t="s">
        <v>7</v>
      </c>
      <c r="L5" s="575" t="s">
        <v>8</v>
      </c>
      <c r="M5" s="109" t="s">
        <v>4</v>
      </c>
      <c r="N5" s="109" t="s">
        <v>5</v>
      </c>
      <c r="O5" s="109" t="s">
        <v>6</v>
      </c>
      <c r="P5" s="575" t="s">
        <v>7</v>
      </c>
      <c r="Q5" s="576" t="s">
        <v>8</v>
      </c>
      <c r="R5" s="109" t="s">
        <v>4</v>
      </c>
      <c r="S5" s="109" t="s">
        <v>5</v>
      </c>
      <c r="T5" s="109" t="s">
        <v>6</v>
      </c>
      <c r="U5" s="575" t="s">
        <v>7</v>
      </c>
      <c r="V5" s="575" t="s">
        <v>8</v>
      </c>
      <c r="W5" s="109" t="s">
        <v>4</v>
      </c>
      <c r="X5" s="109" t="s">
        <v>5</v>
      </c>
      <c r="Y5" s="109" t="s">
        <v>6</v>
      </c>
      <c r="Z5" s="575" t="s">
        <v>7</v>
      </c>
      <c r="AA5" s="575" t="s">
        <v>8</v>
      </c>
      <c r="AB5" s="109" t="s">
        <v>4</v>
      </c>
      <c r="AC5" s="109" t="s">
        <v>5</v>
      </c>
      <c r="AD5" s="109" t="s">
        <v>6</v>
      </c>
      <c r="AE5" s="575" t="s">
        <v>7</v>
      </c>
      <c r="AF5" s="575" t="s">
        <v>8</v>
      </c>
      <c r="AG5" s="109" t="s">
        <v>4</v>
      </c>
      <c r="AH5" s="109" t="s">
        <v>5</v>
      </c>
      <c r="AI5" s="109" t="s">
        <v>6</v>
      </c>
      <c r="AJ5" s="575" t="s">
        <v>7</v>
      </c>
      <c r="AK5" s="575" t="s">
        <v>8</v>
      </c>
      <c r="AL5" s="110" t="s">
        <v>4</v>
      </c>
      <c r="AM5" s="109" t="s">
        <v>5</v>
      </c>
      <c r="AN5" s="109" t="s">
        <v>6</v>
      </c>
      <c r="AO5" s="581" t="s">
        <v>7</v>
      </c>
      <c r="AP5" s="581" t="s">
        <v>8</v>
      </c>
    </row>
    <row r="6" spans="1:42" ht="47.25">
      <c r="A6" s="580"/>
      <c r="B6" s="580"/>
      <c r="C6" s="123" t="s">
        <v>228</v>
      </c>
      <c r="D6" s="123" t="s">
        <v>231</v>
      </c>
      <c r="E6" s="123" t="s">
        <v>235</v>
      </c>
      <c r="F6" s="575"/>
      <c r="G6" s="575"/>
      <c r="H6" s="123" t="s">
        <v>228</v>
      </c>
      <c r="I6" s="123" t="s">
        <v>231</v>
      </c>
      <c r="J6" s="123" t="s">
        <v>235</v>
      </c>
      <c r="K6" s="575"/>
      <c r="L6" s="575"/>
      <c r="M6" s="123" t="s">
        <v>228</v>
      </c>
      <c r="N6" s="123" t="s">
        <v>231</v>
      </c>
      <c r="O6" s="123" t="s">
        <v>235</v>
      </c>
      <c r="P6" s="575"/>
      <c r="Q6" s="576"/>
      <c r="R6" s="123" t="s">
        <v>228</v>
      </c>
      <c r="S6" s="123" t="s">
        <v>231</v>
      </c>
      <c r="T6" s="123" t="s">
        <v>235</v>
      </c>
      <c r="U6" s="575"/>
      <c r="V6" s="575"/>
      <c r="W6" s="123" t="s">
        <v>228</v>
      </c>
      <c r="X6" s="123" t="s">
        <v>231</v>
      </c>
      <c r="Y6" s="123" t="s">
        <v>235</v>
      </c>
      <c r="Z6" s="575"/>
      <c r="AA6" s="575"/>
      <c r="AB6" s="123" t="s">
        <v>228</v>
      </c>
      <c r="AC6" s="123" t="s">
        <v>231</v>
      </c>
      <c r="AD6" s="123" t="s">
        <v>235</v>
      </c>
      <c r="AE6" s="575"/>
      <c r="AF6" s="575"/>
      <c r="AG6" s="123" t="s">
        <v>228</v>
      </c>
      <c r="AH6" s="123" t="s">
        <v>231</v>
      </c>
      <c r="AI6" s="123" t="s">
        <v>235</v>
      </c>
      <c r="AJ6" s="575"/>
      <c r="AK6" s="575"/>
      <c r="AL6" s="123" t="s">
        <v>228</v>
      </c>
      <c r="AM6" s="123" t="s">
        <v>231</v>
      </c>
      <c r="AN6" s="123" t="s">
        <v>235</v>
      </c>
      <c r="AO6" s="581"/>
      <c r="AP6" s="581"/>
    </row>
    <row r="7" spans="1:42" ht="17.25">
      <c r="A7" s="113" t="s">
        <v>60</v>
      </c>
      <c r="B7" s="111"/>
      <c r="C7" s="155">
        <f>SUM(C8:C11)</f>
        <v>12176101.265000001</v>
      </c>
      <c r="D7" s="155">
        <f t="shared" ref="D7:E7" si="0">SUM(D8:D11)</f>
        <v>11921678.340000002</v>
      </c>
      <c r="E7" s="155">
        <f t="shared" si="0"/>
        <v>11125618.99</v>
      </c>
      <c r="F7" s="119">
        <f>IFERROR(D7/C7*100-100,0)</f>
        <v>-2.0895270124874372</v>
      </c>
      <c r="G7" s="119">
        <f>IFERROR(E7/D7*100-100,0)</f>
        <v>-6.6774100700992562</v>
      </c>
      <c r="H7" s="155">
        <f t="shared" ref="H7:AI7" si="1">SUM(H8:H11)</f>
        <v>273324.76</v>
      </c>
      <c r="I7" s="155">
        <f t="shared" si="1"/>
        <v>372301.23</v>
      </c>
      <c r="J7" s="155">
        <f t="shared" si="1"/>
        <v>409987.73</v>
      </c>
      <c r="K7" s="119">
        <f t="shared" ref="K7:L7" si="2">IFERROR(I7/H7*100-100,0)</f>
        <v>36.212039480067602</v>
      </c>
      <c r="L7" s="119">
        <f t="shared" si="2"/>
        <v>10.122582726895629</v>
      </c>
      <c r="M7" s="155">
        <f>SUM(M8:M11)</f>
        <v>791638.61499999999</v>
      </c>
      <c r="N7" s="155">
        <f t="shared" ref="N7:O7" si="3">SUM(N8:N11)</f>
        <v>1092924.6003244987</v>
      </c>
      <c r="O7" s="155">
        <f t="shared" si="3"/>
        <v>1197831.2450000001</v>
      </c>
      <c r="P7" s="119">
        <f>IFERROR(N7/M7*100-100,0)</f>
        <v>38.058525647400188</v>
      </c>
      <c r="Q7" s="119">
        <f>IFERROR(O7/N7*100-100,0)</f>
        <v>9.5987083321533504</v>
      </c>
      <c r="R7" s="155">
        <f t="shared" ref="R7" si="4">SUM(R8:R11)</f>
        <v>489104.01200000005</v>
      </c>
      <c r="S7" s="155">
        <f t="shared" si="1"/>
        <v>716744.61</v>
      </c>
      <c r="T7" s="155">
        <f t="shared" si="1"/>
        <v>949018.16799999983</v>
      </c>
      <c r="U7" s="119">
        <f t="shared" ref="U7:V7" si="5">IFERROR(S7/R7*100-100,0)</f>
        <v>46.542369805790884</v>
      </c>
      <c r="V7" s="119">
        <f t="shared" si="5"/>
        <v>32.406739410290072</v>
      </c>
      <c r="W7" s="155">
        <f t="shared" ref="W7" si="6">SUM(W8:W11)</f>
        <v>974622.20500000019</v>
      </c>
      <c r="X7" s="155">
        <f t="shared" si="1"/>
        <v>978993.46300000011</v>
      </c>
      <c r="Y7" s="155">
        <f t="shared" si="1"/>
        <v>1216876.3399999999</v>
      </c>
      <c r="Z7" s="119">
        <f t="shared" ref="Z7:AA7" si="7">IFERROR(X7/W7*100-100,0)</f>
        <v>0.44850794262376326</v>
      </c>
      <c r="AA7" s="119">
        <f t="shared" si="7"/>
        <v>24.298719653452849</v>
      </c>
      <c r="AB7" s="155">
        <f t="shared" ref="AB7" si="8">SUM(AB8:AB11)</f>
        <v>26286.459999999995</v>
      </c>
      <c r="AC7" s="155">
        <f t="shared" si="1"/>
        <v>58145.479999999996</v>
      </c>
      <c r="AD7" s="155">
        <f t="shared" si="1"/>
        <v>85044.85</v>
      </c>
      <c r="AE7" s="119">
        <f t="shared" ref="AE7:AF7" si="9">IFERROR(AC7/AB7*100-100,0)</f>
        <v>121.19935510525193</v>
      </c>
      <c r="AF7" s="119">
        <f t="shared" si="9"/>
        <v>46.262185813927431</v>
      </c>
      <c r="AG7" s="155">
        <f t="shared" ref="AG7" si="10">SUM(AG8:AG11)</f>
        <v>218105.68000000002</v>
      </c>
      <c r="AH7" s="155">
        <f t="shared" si="1"/>
        <v>244292.16900000002</v>
      </c>
      <c r="AI7" s="155">
        <f t="shared" si="1"/>
        <v>500530.31599999993</v>
      </c>
      <c r="AJ7" s="119">
        <f t="shared" ref="AJ7:AK7" si="11">IFERROR(AH7/AG7*100-100,0)</f>
        <v>12.006330600835341</v>
      </c>
      <c r="AK7" s="119">
        <f t="shared" si="11"/>
        <v>104.8900372242386</v>
      </c>
      <c r="AL7" s="155">
        <f t="shared" ref="AL7:AM7" si="12">SUM(AL8:AL11)</f>
        <v>14949182.997000001</v>
      </c>
      <c r="AM7" s="155">
        <f t="shared" si="12"/>
        <v>15385079.892324498</v>
      </c>
      <c r="AN7" s="155">
        <f>SUM(AN8:AN11)</f>
        <v>15484907.638999999</v>
      </c>
      <c r="AO7" s="119">
        <f t="shared" ref="AO7:AP7" si="13">IFERROR(AM7/AL7*100-100,0)</f>
        <v>2.915857645277157</v>
      </c>
      <c r="AP7" s="119">
        <f t="shared" si="13"/>
        <v>0.64886076233705126</v>
      </c>
    </row>
    <row r="8" spans="1:42" ht="17.25">
      <c r="A8" s="114" t="s">
        <v>61</v>
      </c>
      <c r="B8" s="111" t="s">
        <v>62</v>
      </c>
      <c r="C8" s="86">
        <v>11997107.869999999</v>
      </c>
      <c r="D8" s="86">
        <v>11905507.060000001</v>
      </c>
      <c r="E8" s="86">
        <v>10574052.190000001</v>
      </c>
      <c r="F8" s="119">
        <f>IFERROR(D8/C8*100-100,0)</f>
        <v>-0.76352410091314482</v>
      </c>
      <c r="G8" s="119">
        <f>IFERROR(E8/D8*100-100,0)</f>
        <v>-11.183520897429119</v>
      </c>
      <c r="H8" s="86">
        <v>272715.84000000003</v>
      </c>
      <c r="I8" s="86">
        <v>371806.68</v>
      </c>
      <c r="J8" s="86">
        <v>409338.36</v>
      </c>
      <c r="K8" s="119">
        <f>IFERROR(I8/H8*100-100,0)</f>
        <v>36.33483115612205</v>
      </c>
      <c r="L8" s="119">
        <f>IFERROR(J8/I8*100-100,0)</f>
        <v>10.094407125767617</v>
      </c>
      <c r="M8" s="86">
        <v>789664.89999999991</v>
      </c>
      <c r="N8" s="86">
        <v>1090973.6003244987</v>
      </c>
      <c r="O8" s="86">
        <v>1194825.9750000001</v>
      </c>
      <c r="P8" s="119">
        <f t="shared" ref="P8:P11" si="14">IFERROR(N8/M8*100-100,0)</f>
        <v>38.156526942567524</v>
      </c>
      <c r="Q8" s="119">
        <f t="shared" ref="Q8:Q11" si="15">IFERROR(O8/N8*100-100,0)</f>
        <v>9.5192381048094603</v>
      </c>
      <c r="R8" s="86">
        <v>488435.91000000003</v>
      </c>
      <c r="S8" s="86">
        <v>715256.77</v>
      </c>
      <c r="T8" s="86">
        <v>940747.98499999987</v>
      </c>
      <c r="U8" s="119">
        <f>IFERROR(S8/R8*100-100,0)</f>
        <v>46.438203120650968</v>
      </c>
      <c r="V8" s="119">
        <f>IFERROR(T8/S8*100-100,0)</f>
        <v>31.525911317134387</v>
      </c>
      <c r="W8" s="162">
        <v>971014.74000000011</v>
      </c>
      <c r="X8" s="162">
        <v>973134.72000000009</v>
      </c>
      <c r="Y8" s="162">
        <v>1211213.3699999999</v>
      </c>
      <c r="Z8" s="119">
        <f>IFERROR(X8/W8*100-100,0)</f>
        <v>0.21832624291573666</v>
      </c>
      <c r="AA8" s="119">
        <f>IFERROR(Y8/X8*100-100,0)</f>
        <v>24.465127500537619</v>
      </c>
      <c r="AB8" s="86">
        <v>22529.03</v>
      </c>
      <c r="AC8" s="86">
        <v>52614.46</v>
      </c>
      <c r="AD8" s="86">
        <v>77407.100000000006</v>
      </c>
      <c r="AE8" s="119">
        <f>IFERROR(AC8/AB8*100-100,0)</f>
        <v>133.54072501124108</v>
      </c>
      <c r="AF8" s="119">
        <f>IFERROR(AD8/AC8*100-100,0)</f>
        <v>47.121342687922692</v>
      </c>
      <c r="AG8" s="86">
        <v>215422.42</v>
      </c>
      <c r="AH8" s="86">
        <v>241736.37000000002</v>
      </c>
      <c r="AI8" s="86">
        <v>497654.86999999994</v>
      </c>
      <c r="AJ8" s="119">
        <f>IFERROR(AH8/AG8*100-100,0)</f>
        <v>12.215047068916959</v>
      </c>
      <c r="AK8" s="119">
        <f>IFERROR(AI8/AH8*100-100,0)</f>
        <v>105.86677544632605</v>
      </c>
      <c r="AL8" s="86">
        <f>C8+H8+M8+R8+W8+AB8+AG8</f>
        <v>14756890.709999999</v>
      </c>
      <c r="AM8" s="86">
        <f t="shared" ref="AM8:AN11" si="16">D8+I8+N8+S8+X8+AC8+AH8</f>
        <v>15351029.660324499</v>
      </c>
      <c r="AN8" s="86">
        <f t="shared" si="16"/>
        <v>14905239.849999998</v>
      </c>
      <c r="AO8" s="119">
        <f>IFERROR(AM8/AL8*100-100,0)</f>
        <v>4.0261797827226644</v>
      </c>
      <c r="AP8" s="119">
        <f>IFERROR(AN8/AM8*100-100,0)</f>
        <v>-2.90397335024808</v>
      </c>
    </row>
    <row r="9" spans="1:42" ht="17.25">
      <c r="A9" s="114" t="s">
        <v>63</v>
      </c>
      <c r="B9" s="111" t="s">
        <v>64</v>
      </c>
      <c r="C9" s="86">
        <v>1330.855</v>
      </c>
      <c r="D9" s="86">
        <v>1204.32</v>
      </c>
      <c r="E9" s="86">
        <v>1093.0900000000001</v>
      </c>
      <c r="F9" s="119">
        <f>IFERROR(D9/C9*100-100,0)</f>
        <v>-9.5077976188240001</v>
      </c>
      <c r="G9" s="119">
        <f t="shared" ref="G9:G11" si="17">IFERROR(E9/D9*100-100,0)</f>
        <v>-9.2359173641556822</v>
      </c>
      <c r="H9" s="86">
        <v>608.91999999999996</v>
      </c>
      <c r="I9" s="86">
        <v>494.55</v>
      </c>
      <c r="J9" s="86">
        <v>646.87</v>
      </c>
      <c r="K9" s="119">
        <f t="shared" ref="K9:K11" si="18">IFERROR(I9/H9*100-100,0)</f>
        <v>-18.782434474150946</v>
      </c>
      <c r="L9" s="119">
        <f t="shared" ref="L9:L11" si="19">IFERROR(J9/I9*100-100,0)</f>
        <v>30.799716914366599</v>
      </c>
      <c r="M9" s="86">
        <v>1318.3979999999999</v>
      </c>
      <c r="N9" s="86">
        <v>1203.25</v>
      </c>
      <c r="O9" s="86">
        <v>1143.04</v>
      </c>
      <c r="P9" s="119">
        <f t="shared" si="14"/>
        <v>-8.7339331522044148</v>
      </c>
      <c r="Q9" s="119">
        <f t="shared" si="15"/>
        <v>-5.0039476418034496</v>
      </c>
      <c r="R9" s="86">
        <v>626.64</v>
      </c>
      <c r="S9" s="86">
        <v>1479.36</v>
      </c>
      <c r="T9" s="86">
        <v>808.00999999999988</v>
      </c>
      <c r="U9" s="119">
        <f t="shared" ref="U9:U11" si="20">IFERROR(S9/R9*100-100,0)</f>
        <v>136.07813098429719</v>
      </c>
      <c r="V9" s="119">
        <f t="shared" ref="V9:V11" si="21">IFERROR(T9/S9*100-100,0)</f>
        <v>-45.381110750594857</v>
      </c>
      <c r="W9" s="162">
        <v>1839.06</v>
      </c>
      <c r="X9" s="162">
        <v>3679.43</v>
      </c>
      <c r="Y9" s="162">
        <v>2697.62</v>
      </c>
      <c r="Z9" s="119">
        <f t="shared" ref="Z9:Z11" si="22">IFERROR(X9/W9*100-100,0)</f>
        <v>100.07123204245647</v>
      </c>
      <c r="AA9" s="119">
        <f t="shared" ref="AA9:AA11" si="23">IFERROR(Y9/X9*100-100,0)</f>
        <v>-26.683752646469699</v>
      </c>
      <c r="AB9" s="86">
        <v>17.119999999999997</v>
      </c>
      <c r="AC9" s="86">
        <v>68.86</v>
      </c>
      <c r="AD9" s="86">
        <v>100.25</v>
      </c>
      <c r="AE9" s="119">
        <f t="shared" ref="AE9:AE11" si="24">IFERROR(AC9/AB9*100-100,0)</f>
        <v>302.21962616822441</v>
      </c>
      <c r="AF9" s="119">
        <f t="shared" ref="AF9:AF11" si="25">IFERROR(AD9/AC9*100-100,0)</f>
        <v>45.585245425501029</v>
      </c>
      <c r="AG9" s="86">
        <v>413.65999999999997</v>
      </c>
      <c r="AH9" s="86">
        <v>553.26</v>
      </c>
      <c r="AI9" s="86">
        <v>474.99</v>
      </c>
      <c r="AJ9" s="119">
        <f t="shared" ref="AJ9:AJ11" si="26">IFERROR(AH9/AG9*100-100,0)</f>
        <v>33.747522119615155</v>
      </c>
      <c r="AK9" s="119">
        <f t="shared" ref="AK9:AK11" si="27">IFERROR(AI9/AH9*100-100,0)</f>
        <v>-14.147055633879191</v>
      </c>
      <c r="AL9" s="86">
        <f t="shared" ref="AL9:AL11" si="28">C9+H9+M9+R9+W9+AB9+AG9</f>
        <v>6154.6529999999993</v>
      </c>
      <c r="AM9" s="86">
        <f t="shared" si="16"/>
        <v>8683.0299999999988</v>
      </c>
      <c r="AN9" s="86">
        <f t="shared" si="16"/>
        <v>6963.869999999999</v>
      </c>
      <c r="AO9" s="119">
        <f t="shared" ref="AO9:AO11" si="29">IFERROR(AM9/AL9*100-100,0)</f>
        <v>41.080740051470002</v>
      </c>
      <c r="AP9" s="119">
        <f t="shared" ref="AP9:AP11" si="30">IFERROR(AN9/AM9*100-100,0)</f>
        <v>-19.799079353635776</v>
      </c>
    </row>
    <row r="10" spans="1:42" ht="17.25">
      <c r="A10" s="114" t="s">
        <v>65</v>
      </c>
      <c r="B10" s="111" t="s">
        <v>45</v>
      </c>
      <c r="C10" s="86">
        <v>176628.74</v>
      </c>
      <c r="D10" s="86">
        <v>13892.06</v>
      </c>
      <c r="E10" s="86">
        <v>549344.79</v>
      </c>
      <c r="F10" s="119">
        <f t="shared" ref="F10:F11" si="31">IFERROR(D10/C10*100-100,0)</f>
        <v>-92.13488133358139</v>
      </c>
      <c r="G10" s="119">
        <f t="shared" si="17"/>
        <v>3854.3796240442384</v>
      </c>
      <c r="H10" s="86">
        <v>0</v>
      </c>
      <c r="I10" s="86">
        <v>0</v>
      </c>
      <c r="J10" s="86">
        <v>2.5</v>
      </c>
      <c r="K10" s="119">
        <f t="shared" si="18"/>
        <v>0</v>
      </c>
      <c r="L10" s="119">
        <f t="shared" si="19"/>
        <v>0</v>
      </c>
      <c r="M10" s="86">
        <v>79.512</v>
      </c>
      <c r="N10" s="86">
        <v>279.827</v>
      </c>
      <c r="O10" s="86">
        <v>1418.075</v>
      </c>
      <c r="P10" s="119">
        <f t="shared" si="14"/>
        <v>251.93052620988027</v>
      </c>
      <c r="Q10" s="119">
        <f t="shared" si="15"/>
        <v>406.76846766037585</v>
      </c>
      <c r="R10" s="86">
        <v>40.47</v>
      </c>
      <c r="S10" s="86">
        <v>8.48</v>
      </c>
      <c r="T10" s="86">
        <v>2459.9900000000002</v>
      </c>
      <c r="U10" s="119">
        <f t="shared" si="20"/>
        <v>-79.046207066963177</v>
      </c>
      <c r="V10" s="119">
        <f t="shared" si="21"/>
        <v>28909.316037735851</v>
      </c>
      <c r="W10" s="162">
        <v>742.21299999999997</v>
      </c>
      <c r="X10" s="162">
        <v>989.53800000000001</v>
      </c>
      <c r="Y10" s="162">
        <v>1128.71</v>
      </c>
      <c r="Z10" s="119">
        <f t="shared" si="22"/>
        <v>33.322644577769466</v>
      </c>
      <c r="AA10" s="119">
        <f t="shared" si="23"/>
        <v>14.064341136975031</v>
      </c>
      <c r="AB10" s="86">
        <v>1450.48</v>
      </c>
      <c r="AC10" s="86">
        <v>2190.0700000000002</v>
      </c>
      <c r="AD10" s="86">
        <v>2327.77</v>
      </c>
      <c r="AE10" s="119">
        <f t="shared" si="24"/>
        <v>50.989327670839998</v>
      </c>
      <c r="AF10" s="119">
        <f t="shared" si="25"/>
        <v>6.2874702635075579</v>
      </c>
      <c r="AG10" s="86">
        <v>830.76</v>
      </c>
      <c r="AH10" s="86">
        <v>896.80499999999995</v>
      </c>
      <c r="AI10" s="86">
        <v>918.31699999999989</v>
      </c>
      <c r="AJ10" s="119">
        <f t="shared" si="26"/>
        <v>7.9499494438827014</v>
      </c>
      <c r="AK10" s="119">
        <f t="shared" si="27"/>
        <v>2.3987377412034903</v>
      </c>
      <c r="AL10" s="86">
        <f t="shared" si="28"/>
        <v>179772.17499999999</v>
      </c>
      <c r="AM10" s="86">
        <f t="shared" si="16"/>
        <v>18256.78</v>
      </c>
      <c r="AN10" s="86">
        <f t="shared" si="16"/>
        <v>557600.152</v>
      </c>
      <c r="AO10" s="119">
        <f t="shared" si="29"/>
        <v>-89.844490672708389</v>
      </c>
      <c r="AP10" s="119">
        <f t="shared" si="30"/>
        <v>2954.2086392014367</v>
      </c>
    </row>
    <row r="11" spans="1:42" ht="17.25">
      <c r="A11" s="114" t="s">
        <v>224</v>
      </c>
      <c r="B11" s="111" t="s">
        <v>45</v>
      </c>
      <c r="C11" s="86">
        <v>1033.8</v>
      </c>
      <c r="D11" s="86">
        <v>1074.9000000000001</v>
      </c>
      <c r="E11" s="86">
        <v>1128.92</v>
      </c>
      <c r="F11" s="119">
        <f t="shared" si="31"/>
        <v>3.9756239117817955</v>
      </c>
      <c r="G11" s="119">
        <f t="shared" si="17"/>
        <v>5.0255837752348924</v>
      </c>
      <c r="H11" s="86">
        <v>0</v>
      </c>
      <c r="I11" s="86">
        <v>0</v>
      </c>
      <c r="J11" s="86">
        <v>0</v>
      </c>
      <c r="K11" s="119">
        <f t="shared" si="18"/>
        <v>0</v>
      </c>
      <c r="L11" s="119">
        <f t="shared" si="19"/>
        <v>0</v>
      </c>
      <c r="M11" s="86">
        <v>575.80499999999995</v>
      </c>
      <c r="N11" s="86">
        <v>467.923</v>
      </c>
      <c r="O11" s="86">
        <v>444.15500000000003</v>
      </c>
      <c r="P11" s="119">
        <f t="shared" si="14"/>
        <v>-18.735856757061839</v>
      </c>
      <c r="Q11" s="119">
        <f t="shared" si="15"/>
        <v>-5.0794682031017828</v>
      </c>
      <c r="R11" s="86">
        <v>0.99199999999999999</v>
      </c>
      <c r="S11" s="86">
        <v>0</v>
      </c>
      <c r="T11" s="86">
        <v>5002.183</v>
      </c>
      <c r="U11" s="119">
        <f t="shared" si="20"/>
        <v>-100</v>
      </c>
      <c r="V11" s="119">
        <f t="shared" si="21"/>
        <v>0</v>
      </c>
      <c r="W11" s="162">
        <v>1026.192</v>
      </c>
      <c r="X11" s="162">
        <v>1189.7749999999999</v>
      </c>
      <c r="Y11" s="162">
        <v>1836.64</v>
      </c>
      <c r="Z11" s="119">
        <f t="shared" si="22"/>
        <v>15.940779113460238</v>
      </c>
      <c r="AA11" s="119">
        <f t="shared" si="23"/>
        <v>54.368683154377948</v>
      </c>
      <c r="AB11" s="86">
        <v>2289.8299999999995</v>
      </c>
      <c r="AC11" s="86">
        <v>3272.0899999999997</v>
      </c>
      <c r="AD11" s="86">
        <v>5209.7300000000005</v>
      </c>
      <c r="AE11" s="119">
        <f t="shared" si="24"/>
        <v>42.89663424795728</v>
      </c>
      <c r="AF11" s="119">
        <f t="shared" si="25"/>
        <v>59.217197570971479</v>
      </c>
      <c r="AG11" s="86">
        <v>1438.84</v>
      </c>
      <c r="AH11" s="86">
        <v>1105.7339999999999</v>
      </c>
      <c r="AI11" s="86">
        <v>1482.1389999999999</v>
      </c>
      <c r="AJ11" s="119">
        <f t="shared" si="26"/>
        <v>-23.151010536265332</v>
      </c>
      <c r="AK11" s="119">
        <f t="shared" si="27"/>
        <v>34.041188929706436</v>
      </c>
      <c r="AL11" s="86">
        <f t="shared" si="28"/>
        <v>6365.4589999999989</v>
      </c>
      <c r="AM11" s="86">
        <f t="shared" si="16"/>
        <v>7110.4220000000005</v>
      </c>
      <c r="AN11" s="86">
        <f t="shared" si="16"/>
        <v>15103.767</v>
      </c>
      <c r="AO11" s="119">
        <f t="shared" si="29"/>
        <v>11.703209462192788</v>
      </c>
      <c r="AP11" s="119">
        <f t="shared" si="30"/>
        <v>112.41730800225355</v>
      </c>
    </row>
    <row r="12" spans="1:42" ht="18">
      <c r="A12" s="577" t="s">
        <v>225</v>
      </c>
      <c r="B12" s="577"/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/>
      <c r="P12" s="577"/>
      <c r="Q12" s="577"/>
      <c r="R12" s="577"/>
      <c r="S12" s="577"/>
      <c r="T12" s="577"/>
      <c r="U12" s="577"/>
      <c r="V12" s="577"/>
      <c r="W12" s="577"/>
      <c r="X12" s="577"/>
      <c r="Y12" s="577"/>
      <c r="Z12" s="577"/>
      <c r="AA12" s="577"/>
      <c r="AB12" s="577"/>
      <c r="AC12" s="577"/>
      <c r="AD12" s="577"/>
      <c r="AE12" s="577"/>
    </row>
    <row r="13" spans="1:42">
      <c r="A13" s="112" t="s">
        <v>190</v>
      </c>
    </row>
  </sheetData>
  <mergeCells count="29">
    <mergeCell ref="A12:AE12"/>
    <mergeCell ref="A1:AP1"/>
    <mergeCell ref="A2:AP2"/>
    <mergeCell ref="A4:A6"/>
    <mergeCell ref="B4:B6"/>
    <mergeCell ref="AL4:AP4"/>
    <mergeCell ref="AE5:AE6"/>
    <mergeCell ref="AF5:AF6"/>
    <mergeCell ref="AO5:AO6"/>
    <mergeCell ref="AP5:AP6"/>
    <mergeCell ref="AA5:AA6"/>
    <mergeCell ref="F5:F6"/>
    <mergeCell ref="G5:G6"/>
    <mergeCell ref="C4:G4"/>
    <mergeCell ref="H4:L4"/>
    <mergeCell ref="K5:K6"/>
    <mergeCell ref="L5:L6"/>
    <mergeCell ref="M4:Q4"/>
    <mergeCell ref="P5:P6"/>
    <mergeCell ref="Q5:Q6"/>
    <mergeCell ref="AB4:AF4"/>
    <mergeCell ref="AG4:AK4"/>
    <mergeCell ref="AJ5:AJ6"/>
    <mergeCell ref="AK5:AK6"/>
    <mergeCell ref="R4:V4"/>
    <mergeCell ref="U5:U6"/>
    <mergeCell ref="V5:V6"/>
    <mergeCell ref="W4:AA4"/>
    <mergeCell ref="Z5:Z6"/>
  </mergeCells>
  <hyperlinks>
    <hyperlink ref="AI6" r:id="rId1" display="cf=j=@)^^÷^&amp;                        -;fpg–kf}if_ " xr:uid="{00000000-0004-0000-0800-000000000000}"/>
    <hyperlink ref="AH6" r:id="rId2" display="cf=j=@)^^÷^&amp;                        -;fpg–kf}if_ " xr:uid="{00000000-0004-0000-0800-000001000000}"/>
    <hyperlink ref="AG6" r:id="rId3" display="cf=j=@)^^÷^&amp;                        -;fpg–kf}if_ " xr:uid="{00000000-0004-0000-0800-000002000000}"/>
    <hyperlink ref="AN6" r:id="rId4" display="cf=j=@)^^÷^&amp;                        -;fpg–kf}if_ " xr:uid="{00000000-0004-0000-0800-000003000000}"/>
    <hyperlink ref="AM6" r:id="rId5" display="cf=j=@)^^÷^&amp;                        -;fpg–kf}if_ " xr:uid="{00000000-0004-0000-0800-000004000000}"/>
    <hyperlink ref="AL6" r:id="rId6" display="cf=j=@)^^÷^&amp;                        -;fpg–kf}if_ " xr:uid="{00000000-0004-0000-0800-000005000000}"/>
    <hyperlink ref="E6" r:id="rId7" display="cf=j=@)^^÷^&amp;                        -;fpg–kf}if_ " xr:uid="{00000000-0004-0000-0800-000006000000}"/>
    <hyperlink ref="D6" r:id="rId8" display="cf=j=@)^^÷^&amp;                        -;fpg–kf}if_ " xr:uid="{00000000-0004-0000-0800-000007000000}"/>
    <hyperlink ref="C6" r:id="rId9" display="cf=j=@)^^÷^&amp;                        -;fpg–kf}if_ " xr:uid="{00000000-0004-0000-0800-000008000000}"/>
    <hyperlink ref="J6" r:id="rId10" display="cf=j=@)^^÷^&amp;                        -;fpg–kf}if_ " xr:uid="{00000000-0004-0000-0800-000009000000}"/>
    <hyperlink ref="I6" r:id="rId11" display="cf=j=@)^^÷^&amp;                        -;fpg–kf}if_ " xr:uid="{00000000-0004-0000-0800-00000A000000}"/>
    <hyperlink ref="H6" r:id="rId12" display="cf=j=@)^^÷^&amp;                        -;fpg–kf}if_ " xr:uid="{00000000-0004-0000-0800-00000B000000}"/>
    <hyperlink ref="O6" r:id="rId13" display="cf=j=@)^^÷^&amp;                        -;fpg–kf}if_ " xr:uid="{00000000-0004-0000-0800-00000C000000}"/>
    <hyperlink ref="N6" r:id="rId14" display="cf=j=@)^^÷^&amp;                        -;fpg–kf}if_ " xr:uid="{00000000-0004-0000-0800-00000D000000}"/>
    <hyperlink ref="M6" r:id="rId15" display="cf=j=@)^^÷^&amp;                        -;fpg–kf}if_ " xr:uid="{00000000-0004-0000-0800-00000E000000}"/>
    <hyperlink ref="Y6" r:id="rId16" display="cf=j=@)^^÷^&amp;                        -;fpg–kf}if_ " xr:uid="{00000000-0004-0000-0800-00000F000000}"/>
    <hyperlink ref="X6" r:id="rId17" display="cf=j=@)^^÷^&amp;                        -;fpg–kf}if_ " xr:uid="{00000000-0004-0000-0800-000010000000}"/>
    <hyperlink ref="W6" r:id="rId18" display="cf=j=@)^^÷^&amp;                        -;fpg–kf}if_ " xr:uid="{00000000-0004-0000-0800-000011000000}"/>
    <hyperlink ref="T6" r:id="rId19" display="cf=j=@)^^÷^&amp;                        -;fpg–kf}if_ " xr:uid="{00000000-0004-0000-0800-000012000000}"/>
    <hyperlink ref="S6" r:id="rId20" display="cf=j=@)^^÷^&amp;                        -;fpg–kf}if_ " xr:uid="{00000000-0004-0000-0800-000013000000}"/>
    <hyperlink ref="R6" r:id="rId21" display="cf=j=@)^^÷^&amp;                        -;fpg–kf}if_ " xr:uid="{00000000-0004-0000-0800-000014000000}"/>
    <hyperlink ref="AD6" r:id="rId22" display="cf=j=@)^^÷^&amp;                        -;fpg–kf}if_ " xr:uid="{00000000-0004-0000-0800-000015000000}"/>
    <hyperlink ref="AC6" r:id="rId23" display="cf=j=@)^^÷^&amp;                        -;fpg–kf}if_ " xr:uid="{00000000-0004-0000-0800-000016000000}"/>
    <hyperlink ref="AB6" r:id="rId24" display="cf=j=@)^^÷^&amp;                        -;fpg–kf}if_ " xr:uid="{00000000-0004-0000-0800-000017000000}"/>
  </hyperlinks>
  <pageMargins left="0.7" right="0.7" top="0.75" bottom="0.75" header="0.3" footer="0.3"/>
  <pageSetup paperSize="9" scale="56" fitToWidth="3" fitToHeight="0" orientation="landscape" r:id="rId25"/>
  <colBreaks count="2" manualBreakCount="2">
    <brk id="12" max="12" man="1"/>
    <brk id="27" max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46</vt:i4>
      </vt:variant>
    </vt:vector>
  </HeadingPairs>
  <TitlesOfParts>
    <vt:vector size="78" baseType="lpstr">
      <vt:lpstr>ToC</vt:lpstr>
      <vt:lpstr>Table 1a</vt:lpstr>
      <vt:lpstr>Table 1b</vt:lpstr>
      <vt:lpstr>Table 2a</vt:lpstr>
      <vt:lpstr>Table 2b</vt:lpstr>
      <vt:lpstr>Table 3a</vt:lpstr>
      <vt:lpstr>Table 3b</vt:lpstr>
      <vt:lpstr>Table 4a</vt:lpstr>
      <vt:lpstr>Table 4b</vt:lpstr>
      <vt:lpstr>Table 5a</vt:lpstr>
      <vt:lpstr>Table 5b</vt:lpstr>
      <vt:lpstr>Table 6a</vt:lpstr>
      <vt:lpstr>Table 6b</vt:lpstr>
      <vt:lpstr>Table 7a</vt:lpstr>
      <vt:lpstr>Table 7b</vt:lpstr>
      <vt:lpstr>Table 8a</vt:lpstr>
      <vt:lpstr>Table 8b</vt:lpstr>
      <vt:lpstr>Table 9a</vt:lpstr>
      <vt:lpstr>Table 9b</vt:lpstr>
      <vt:lpstr>Table 10</vt:lpstr>
      <vt:lpstr>Table 11a</vt:lpstr>
      <vt:lpstr>Table 11b</vt:lpstr>
      <vt:lpstr>Table 12</vt:lpstr>
      <vt:lpstr>Table 13</vt:lpstr>
      <vt:lpstr>Table14a</vt:lpstr>
      <vt:lpstr>Table 14b</vt:lpstr>
      <vt:lpstr>Table 15 a</vt:lpstr>
      <vt:lpstr>Table 15 b</vt:lpstr>
      <vt:lpstr>Table 16 a</vt:lpstr>
      <vt:lpstr>Table 16b</vt:lpstr>
      <vt:lpstr>Table 17</vt:lpstr>
      <vt:lpstr>Table 18</vt:lpstr>
      <vt:lpstr>'Table 10'!Print_Area</vt:lpstr>
      <vt:lpstr>'Table 11a'!Print_Area</vt:lpstr>
      <vt:lpstr>'Table 11b'!Print_Area</vt:lpstr>
      <vt:lpstr>'Table 12'!Print_Area</vt:lpstr>
      <vt:lpstr>'Table 13'!Print_Area</vt:lpstr>
      <vt:lpstr>'Table 14b'!Print_Area</vt:lpstr>
      <vt:lpstr>'Table 15 a'!Print_Area</vt:lpstr>
      <vt:lpstr>'Table 15 b'!Print_Area</vt:lpstr>
      <vt:lpstr>'Table 16 a'!Print_Area</vt:lpstr>
      <vt:lpstr>'Table 16b'!Print_Area</vt:lpstr>
      <vt:lpstr>'Table 17'!Print_Area</vt:lpstr>
      <vt:lpstr>'Table 18'!Print_Area</vt:lpstr>
      <vt:lpstr>'Table 1a'!Print_Area</vt:lpstr>
      <vt:lpstr>'Table 1b'!Print_Area</vt:lpstr>
      <vt:lpstr>'Table 2a'!Print_Area</vt:lpstr>
      <vt:lpstr>'Table 2b'!Print_Area</vt:lpstr>
      <vt:lpstr>'Table 3a'!Print_Area</vt:lpstr>
      <vt:lpstr>'Table 3b'!Print_Area</vt:lpstr>
      <vt:lpstr>'Table 4a'!Print_Area</vt:lpstr>
      <vt:lpstr>'Table 4b'!Print_Area</vt:lpstr>
      <vt:lpstr>'Table 5a'!Print_Area</vt:lpstr>
      <vt:lpstr>'Table 5b'!Print_Area</vt:lpstr>
      <vt:lpstr>'Table 6a'!Print_Area</vt:lpstr>
      <vt:lpstr>'Table 6b'!Print_Area</vt:lpstr>
      <vt:lpstr>'Table 7a'!Print_Area</vt:lpstr>
      <vt:lpstr>'Table 7b'!Print_Area</vt:lpstr>
      <vt:lpstr>'Table 8a'!Print_Area</vt:lpstr>
      <vt:lpstr>'Table 9a'!Print_Area</vt:lpstr>
      <vt:lpstr>'Table 9b'!Print_Area</vt:lpstr>
      <vt:lpstr>Table14a!Print_Area</vt:lpstr>
      <vt:lpstr>'Table 10'!Print_Titles</vt:lpstr>
      <vt:lpstr>'Table 11b'!Print_Titles</vt:lpstr>
      <vt:lpstr>'Table 14b'!Print_Titles</vt:lpstr>
      <vt:lpstr>'Table 15 b'!Print_Titles</vt:lpstr>
      <vt:lpstr>'Table 16b'!Print_Titles</vt:lpstr>
      <vt:lpstr>'Table 1b'!Print_Titles</vt:lpstr>
      <vt:lpstr>'Table 2b'!Print_Titles</vt:lpstr>
      <vt:lpstr>'Table 3b'!Print_Titles</vt:lpstr>
      <vt:lpstr>'Table 4b'!Print_Titles</vt:lpstr>
      <vt:lpstr>'Table 5b'!Print_Titles</vt:lpstr>
      <vt:lpstr>'Table 6b'!Print_Titles</vt:lpstr>
      <vt:lpstr>'Table 7a'!Print_Titles</vt:lpstr>
      <vt:lpstr>'Table 7b'!Print_Titles</vt:lpstr>
      <vt:lpstr>'Table 8a'!Print_Titles</vt:lpstr>
      <vt:lpstr>'Table 8b'!Print_Titles</vt:lpstr>
      <vt:lpstr>'Table 9b'!Print_Titles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Byanjankar</dc:creator>
  <cp:lastModifiedBy>ARJUN</cp:lastModifiedBy>
  <cp:lastPrinted>2026-05-31T04:55:10Z</cp:lastPrinted>
  <dcterms:created xsi:type="dcterms:W3CDTF">2020-11-03T08:13:41Z</dcterms:created>
  <dcterms:modified xsi:type="dcterms:W3CDTF">2026-06-23T05:04:53Z</dcterms:modified>
</cp:coreProperties>
</file>