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630" tabRatio="812" activeTab="0"/>
  </bookViews>
  <sheets>
    <sheet name="cover " sheetId="1" r:id="rId1"/>
    <sheet name="GDP at Current Prices " sheetId="2" r:id="rId2"/>
    <sheet name="GDP at Constant Prices " sheetId="3" r:id="rId3"/>
    <sheet name="GDP by Expenditure Catagory" sheetId="4" r:id="rId4"/>
    <sheet name="GNI GNDI and Savings" sheetId="5" r:id="rId5"/>
    <sheet name="Summary of Macro Eco. Indicator" sheetId="6" r:id="rId6"/>
    <sheet name="CPI_new" sheetId="7" r:id="rId7"/>
    <sheet name="CPI Annuals" sheetId="8" r:id="rId8"/>
    <sheet name="CPI_Y-O-Y" sheetId="9" r:id="rId9"/>
    <sheet name="CPI_Nep &amp; Ind." sheetId="10" r:id="rId10"/>
    <sheet name="WPI" sheetId="11" r:id="rId11"/>
    <sheet name="WPI Annual" sheetId="12" r:id="rId12"/>
    <sheet name="WPI YOY" sheetId="13" r:id="rId13"/>
    <sheet name="NSWI" sheetId="14" r:id="rId14"/>
    <sheet name="NSWI Annual" sheetId="15" r:id="rId15"/>
    <sheet name="Direction" sheetId="16" r:id="rId16"/>
    <sheet name="X-India" sheetId="17" r:id="rId17"/>
    <sheet name="X-China" sheetId="18" r:id="rId18"/>
    <sheet name="X-Other" sheetId="19" r:id="rId19"/>
    <sheet name="M-India" sheetId="20" r:id="rId20"/>
    <sheet name="M-China" sheetId="21" r:id="rId21"/>
    <sheet name="M-Other" sheetId="22" r:id="rId22"/>
    <sheet name="Customwise Trade" sheetId="23" r:id="rId23"/>
    <sheet name="M_India$" sheetId="24" r:id="rId24"/>
    <sheet name="X&amp;MPrice Index &amp;TOT" sheetId="25" r:id="rId25"/>
    <sheet name="BOP" sheetId="26" r:id="rId26"/>
    <sheet name="IIP" sheetId="27" r:id="rId27"/>
    <sheet name="ReserveRs" sheetId="28" r:id="rId28"/>
    <sheet name="Reserves $" sheetId="29" r:id="rId29"/>
    <sheet name="Ex Rate" sheetId="30" r:id="rId30"/>
    <sheet name="GBO " sheetId="31" r:id="rId31"/>
    <sheet name="Revenue " sheetId="32" r:id="rId32"/>
    <sheet name="ODD" sheetId="33" r:id="rId33"/>
    <sheet name="NDBoG" sheetId="34" r:id="rId34"/>
    <sheet name="MS" sheetId="35" r:id="rId35"/>
    <sheet name="CBS" sheetId="36" r:id="rId36"/>
    <sheet name="ODCS" sheetId="37" r:id="rId37"/>
    <sheet name="CALCB" sheetId="38" r:id="rId38"/>
    <sheet name="CALDB" sheetId="39" r:id="rId39"/>
    <sheet name="CALFC" sheetId="40" r:id="rId40"/>
    <sheet name="Deposits" sheetId="41" r:id="rId41"/>
    <sheet name="Sect credit" sheetId="42" r:id="rId42"/>
    <sheet name="Secu Credit" sheetId="43" r:id="rId43"/>
    <sheet name="Loan to Gov Ent" sheetId="44" r:id="rId44"/>
    <sheet name="Monetary Operations" sheetId="45" r:id="rId45"/>
    <sheet name="Purchase &amp; Sale of FC" sheetId="46" r:id="rId46"/>
    <sheet name="Inter_Bank" sheetId="47" r:id="rId47"/>
    <sheet name="Int Rate" sheetId="48" r:id="rId48"/>
    <sheet name="TBs 91_364" sheetId="49" r:id="rId49"/>
  </sheets>
  <externalReferences>
    <externalReference r:id="rId52"/>
    <externalReference r:id="rId53"/>
    <externalReference r:id="rId54"/>
    <externalReference r:id="rId55"/>
    <externalReference r:id="rId56"/>
  </externalReferences>
  <definedNames>
    <definedName name="a" localSheetId="24">#REF!</definedName>
    <definedName name="a">#REF!</definedName>
    <definedName name="b" localSheetId="24">#REF!</definedName>
    <definedName name="b">#REF!</definedName>
    <definedName name="manoj" localSheetId="24">#REF!</definedName>
    <definedName name="manoj">#REF!</definedName>
    <definedName name="_xlnm.Print_Area" localSheetId="25">'BOP'!$B$1:$K$69</definedName>
    <definedName name="_xlnm.Print_Area" localSheetId="37">'CALCB'!$A$1:$J$46</definedName>
    <definedName name="_xlnm.Print_Area" localSheetId="0">'cover '!$A$1:$H$60</definedName>
    <definedName name="_xlnm.Print_Area" localSheetId="22">'Customwise Trade'!$B$1:$I$19</definedName>
    <definedName name="_xlnm.Print_Area" localSheetId="15">'Direction'!$B$1:$G$59</definedName>
    <definedName name="_xlnm.Print_Area" localSheetId="29">'Ex Rate'!$B$1:$L$83</definedName>
    <definedName name="_xlnm.Print_Area" localSheetId="1">'GDP at Current Prices '!$A$1:$J$51</definedName>
    <definedName name="_xlnm.Print_Area" localSheetId="26">'IIP'!$B$1:$H$29</definedName>
    <definedName name="_xlnm.Print_Area" localSheetId="47">'Int Rate'!$A$1:$AR$99</definedName>
    <definedName name="_xlnm.Print_Area" localSheetId="46">'Inter_Bank'!$A$1:$I$43</definedName>
    <definedName name="_xlnm.Print_Area" localSheetId="23">'M_India$'!$A$1:$K$19</definedName>
    <definedName name="_xlnm.Print_Area" localSheetId="20">'M-China'!$B$1:$H$49</definedName>
    <definedName name="_xlnm.Print_Area" localSheetId="19">'M-India'!$B$1:$H$58</definedName>
    <definedName name="_xlnm.Print_Area" localSheetId="21">'M-Other'!$B$1:$H$73</definedName>
    <definedName name="_xlnm.Print_Area" localSheetId="27">'ReserveRs'!$B$1:$H$50</definedName>
    <definedName name="_xlnm.Print_Area" localSheetId="28">'Reserves $'!$B$1:$H$48</definedName>
    <definedName name="_xlnm.Print_Area" localSheetId="48">'TBs 91_364'!#REF!</definedName>
    <definedName name="_xlnm.Print_Area" localSheetId="24">'X&amp;MPrice Index &amp;TOT'!$A$1:$S$20</definedName>
    <definedName name="_xlnm.Print_Area" localSheetId="17">'X-China'!$B$1:$H$28</definedName>
    <definedName name="_xlnm.Print_Area" localSheetId="16">'X-India'!$B$1:$H$62</definedName>
    <definedName name="_xlnm.Print_Area" localSheetId="18">'X-Other'!$B$1:$H$21</definedName>
    <definedName name="q">#REF!</definedName>
  </definedNames>
  <calcPr fullCalcOnLoad="1"/>
</workbook>
</file>

<file path=xl/comments3.xml><?xml version="1.0" encoding="utf-8"?>
<comments xmlns="http://schemas.openxmlformats.org/spreadsheetml/2006/main">
  <authors>
    <author>User</author>
  </authors>
  <commentList>
    <comment ref="J23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<sst xmlns="http://schemas.openxmlformats.org/spreadsheetml/2006/main" count="2896" uniqueCount="1319">
  <si>
    <t>Securitywise Outstanding Credit of Banks and Financial Institutions</t>
  </si>
  <si>
    <t>Loan of Commercial Banks to Government Enterprises</t>
  </si>
  <si>
    <t xml:space="preserve">Weighted Average Treasury Bills Rate </t>
  </si>
  <si>
    <t>Sectorwise Outstanding Credit  of  Banks and Financial Institutions</t>
  </si>
  <si>
    <t>Summary of Balance of Payments Presentation</t>
  </si>
  <si>
    <t xml:space="preserve"> </t>
  </si>
  <si>
    <t>Central Bank Survey</t>
  </si>
  <si>
    <t>Other Depository Corporation Survey</t>
  </si>
  <si>
    <t>Real Sector</t>
  </si>
  <si>
    <t>Table No.</t>
  </si>
  <si>
    <t xml:space="preserve">                                    </t>
  </si>
  <si>
    <t>Outstanding Domestic Debt of the GoN</t>
  </si>
  <si>
    <t>Government Budgetary Operation</t>
  </si>
  <si>
    <t>Direction of Foreign Trade</t>
  </si>
  <si>
    <t>Price of Oil and Gold in the International Market</t>
  </si>
  <si>
    <t>Exchange Rate of US Dollar</t>
  </si>
  <si>
    <t>National Wholesale Price Index (Monthly Series)</t>
  </si>
  <si>
    <t>Government Revenue Collection</t>
  </si>
  <si>
    <t>National Consumer Price Index (Monthly Series)</t>
  </si>
  <si>
    <t>Structure of Interest Rates</t>
  </si>
  <si>
    <t>Exports of Major Commodities to India</t>
  </si>
  <si>
    <t>Exports of Major Commodities to Other Countries</t>
  </si>
  <si>
    <t>Monetary Operations</t>
  </si>
  <si>
    <t>Prices</t>
  </si>
  <si>
    <t>Government Finance</t>
  </si>
  <si>
    <t>External Sector</t>
  </si>
  <si>
    <t>Condensed Assets and Liabilities of Commercial Banks</t>
  </si>
  <si>
    <t>Condensed Assets and Liabilities of Development Banks</t>
  </si>
  <si>
    <t>Condensed Assets and Liabilities of Finance Companies</t>
  </si>
  <si>
    <t>Monetary and Credit Aggregates</t>
  </si>
  <si>
    <t>Net Domestic Borrowings of the GoN</t>
  </si>
  <si>
    <t>Imports of Major Commodities from India</t>
  </si>
  <si>
    <t>Imports of Major Commodities from Other Countries</t>
  </si>
  <si>
    <t>Monetary Survey</t>
  </si>
  <si>
    <t>Deposit Details of Banks and Financial Institutions</t>
  </si>
  <si>
    <t>Inter-bank Transaction Amount &amp; Weighted Average Interest Rate</t>
  </si>
  <si>
    <t>Imports of Major Commodities from China</t>
  </si>
  <si>
    <t>Gross Foreign Exchange Holding of the Banking Sector</t>
  </si>
  <si>
    <t>Exports of Major Commodities to China</t>
  </si>
  <si>
    <t>Inter-bank Transaction and Interest Rates</t>
  </si>
  <si>
    <t>Imports from India against Payment  in US Dollar</t>
  </si>
  <si>
    <t>Gross Foreign Exchange Holding of the Banking Sector in US Dollar</t>
  </si>
  <si>
    <t>Purchase/Sale of Foreign Currency</t>
  </si>
  <si>
    <t>Table 1</t>
  </si>
  <si>
    <t xml:space="preserve">National Consumer Price Index </t>
  </si>
  <si>
    <t>(2014/15=100)</t>
  </si>
  <si>
    <t>Mid-July 2016</t>
  </si>
  <si>
    <t>Groups &amp; Sub-Groups</t>
  </si>
  <si>
    <t>Weight %</t>
  </si>
  <si>
    <t>2013/2014</t>
  </si>
  <si>
    <t>2014/2015</t>
  </si>
  <si>
    <r>
      <t xml:space="preserve">2015/2016 </t>
    </r>
    <r>
      <rPr>
        <b/>
        <sz val="5"/>
        <color indexed="8"/>
        <rFont val="Times New Roman"/>
        <family val="1"/>
      </rPr>
      <t>P</t>
    </r>
  </si>
  <si>
    <t>Percentage Change</t>
  </si>
  <si>
    <t>April/May</t>
  </si>
  <si>
    <t>May/June</t>
  </si>
  <si>
    <t>June/July</t>
  </si>
  <si>
    <t>Column 5</t>
  </si>
  <si>
    <t>Column 8</t>
  </si>
  <si>
    <t>Over 3</t>
  </si>
  <si>
    <t>Over 4</t>
  </si>
  <si>
    <t>Over 5</t>
  </si>
  <si>
    <t>Over 7</t>
  </si>
  <si>
    <t>Overall Index</t>
  </si>
  <si>
    <t>Food and Beverage</t>
  </si>
  <si>
    <t>Cereal grains and their products</t>
  </si>
  <si>
    <t>Pulses and Legumes</t>
  </si>
  <si>
    <t>Vegetable</t>
  </si>
  <si>
    <t>Meat and Fish</t>
  </si>
  <si>
    <t>Milk products and Eggs</t>
  </si>
  <si>
    <t>Ghee and Oil</t>
  </si>
  <si>
    <t>Fruit</t>
  </si>
  <si>
    <t>Sugar and Sugar products</t>
  </si>
  <si>
    <t>Spices</t>
  </si>
  <si>
    <t>Non-alcoholic drinks</t>
  </si>
  <si>
    <t>Alcoholic drinks</t>
  </si>
  <si>
    <t>Tobacco products</t>
  </si>
  <si>
    <t>Restaurant and Hotel</t>
  </si>
  <si>
    <t>Non-food and Services</t>
  </si>
  <si>
    <t>Clothes and Footwear</t>
  </si>
  <si>
    <t>Housing and Utilities</t>
  </si>
  <si>
    <t>Furnishing and Household equipment</t>
  </si>
  <si>
    <t>Health</t>
  </si>
  <si>
    <t>Transportation</t>
  </si>
  <si>
    <t>Communication</t>
  </si>
  <si>
    <t>Recreation and Culture</t>
  </si>
  <si>
    <t>Education</t>
  </si>
  <si>
    <t>Miscellaneous goods and services</t>
  </si>
  <si>
    <t>Consumer Price Index : Kathmandu Valley</t>
  </si>
  <si>
    <t>Consumer Price Index : Terai</t>
  </si>
  <si>
    <t>Consumer Price Index : Hill</t>
  </si>
  <si>
    <t>Consumer Price Index : Mountain</t>
  </si>
  <si>
    <t>Table 2</t>
  </si>
  <si>
    <t>(2014/15 = 100)</t>
  </si>
  <si>
    <t>(y-o-y)</t>
  </si>
  <si>
    <t>Mid- month</t>
  </si>
  <si>
    <t>2013/14</t>
  </si>
  <si>
    <t>2014/15</t>
  </si>
  <si>
    <r>
      <t>2015/16</t>
    </r>
    <r>
      <rPr>
        <b/>
        <vertAlign val="superscript"/>
        <sz val="10"/>
        <rFont val="Times New Roman"/>
        <family val="1"/>
      </rPr>
      <t>P</t>
    </r>
  </si>
  <si>
    <t>Index</t>
  </si>
  <si>
    <t>Percent Change</t>
  </si>
  <si>
    <t xml:space="preserve"> August</t>
  </si>
  <si>
    <t xml:space="preserve"> September</t>
  </si>
  <si>
    <t xml:space="preserve"> October</t>
  </si>
  <si>
    <t xml:space="preserve"> November</t>
  </si>
  <si>
    <t xml:space="preserve"> December</t>
  </si>
  <si>
    <t xml:space="preserve"> January</t>
  </si>
  <si>
    <t xml:space="preserve"> February</t>
  </si>
  <si>
    <t xml:space="preserve"> March</t>
  </si>
  <si>
    <t xml:space="preserve"> April</t>
  </si>
  <si>
    <t xml:space="preserve"> May</t>
  </si>
  <si>
    <t xml:space="preserve"> June</t>
  </si>
  <si>
    <t xml:space="preserve"> July</t>
  </si>
  <si>
    <t>Average</t>
  </si>
  <si>
    <t>P: Provisional</t>
  </si>
  <si>
    <t>Table 3</t>
  </si>
  <si>
    <t>Consumer Price Inflation in Nepal and India (Monthly Series)</t>
  </si>
  <si>
    <t>(y-o-y changes)</t>
  </si>
  <si>
    <t>Months</t>
  </si>
  <si>
    <t>2012/13 (2069/70)</t>
  </si>
  <si>
    <r>
      <t>2015/16</t>
    </r>
    <r>
      <rPr>
        <b/>
        <vertAlign val="superscript"/>
        <sz val="11"/>
        <rFont val="Times New Roman"/>
        <family val="1"/>
      </rPr>
      <t>P</t>
    </r>
  </si>
  <si>
    <t>Nepal</t>
  </si>
  <si>
    <t>India</t>
  </si>
  <si>
    <t>Deviation</t>
  </si>
  <si>
    <t xml:space="preserve">Note : </t>
  </si>
  <si>
    <t>1) CPI in Nepal (2014/15 = 100)</t>
  </si>
  <si>
    <t>2) CPI in India (2012 = 100)</t>
  </si>
  <si>
    <t>Table 4</t>
  </si>
  <si>
    <t>National Wholesale Price Index</t>
  </si>
  <si>
    <t>(1999/00=100)</t>
  </si>
  <si>
    <t xml:space="preserve">Groups and Sub-groups </t>
  </si>
  <si>
    <t xml:space="preserve">Weight % </t>
  </si>
  <si>
    <t>2015/16</t>
  </si>
  <si>
    <t>1. Overall Index</t>
  </si>
  <si>
    <t>1.1 Agricultural Commodities</t>
  </si>
  <si>
    <t xml:space="preserve">        Foodgrains </t>
  </si>
  <si>
    <t xml:space="preserve">       Cash Crops </t>
  </si>
  <si>
    <t xml:space="preserve">        Pulses </t>
  </si>
  <si>
    <t xml:space="preserve">        Fruits and Vegetables</t>
  </si>
  <si>
    <t xml:space="preserve">        Spices </t>
  </si>
  <si>
    <t xml:space="preserve">        Livestock Production</t>
  </si>
  <si>
    <t>1.2 Domestic Manufactured Commodities</t>
  </si>
  <si>
    <t xml:space="preserve">        Food-Related Products</t>
  </si>
  <si>
    <t xml:space="preserve">        Beverages and Tobacco </t>
  </si>
  <si>
    <t xml:space="preserve">        Construction Materials</t>
  </si>
  <si>
    <t xml:space="preserve">        Others </t>
  </si>
  <si>
    <t>1.3 Imported Commodities</t>
  </si>
  <si>
    <t xml:space="preserve">        Petroleum Products and Coal</t>
  </si>
  <si>
    <t xml:space="preserve">        Chemical Fertilizers and Chemical Goods</t>
  </si>
  <si>
    <t xml:space="preserve">        Transport Vehicles and Machinery Goods</t>
  </si>
  <si>
    <t xml:space="preserve">        Electric and Electronic Goods</t>
  </si>
  <si>
    <t xml:space="preserve">        Drugs and Medicine</t>
  </si>
  <si>
    <t xml:space="preserve">        Textile-Related Products</t>
  </si>
  <si>
    <t xml:space="preserve">        Others</t>
  </si>
  <si>
    <t>`</t>
  </si>
  <si>
    <t>(1999/00 = 100)</t>
  </si>
  <si>
    <t>Mid-Months</t>
  </si>
  <si>
    <t xml:space="preserve">     2005/06P</t>
  </si>
  <si>
    <t>INDEX</t>
  </si>
  <si>
    <t>%CHANGES</t>
  </si>
  <si>
    <t>Table 6</t>
  </si>
  <si>
    <t>National Salary and Wage Rate Index</t>
  </si>
  <si>
    <t>(2004/05=100)</t>
  </si>
  <si>
    <t>S.No.</t>
  </si>
  <si>
    <t>Groups/Sub-groups</t>
  </si>
  <si>
    <t>Weight</t>
  </si>
  <si>
    <t>%</t>
  </si>
  <si>
    <t>5 over 3</t>
  </si>
  <si>
    <t>5 over 4</t>
  </si>
  <si>
    <t>8 over 5</t>
  </si>
  <si>
    <t>8 over 7</t>
  </si>
  <si>
    <t>Salary Index</t>
  </si>
  <si>
    <t>Officers</t>
  </si>
  <si>
    <t>Non Officers</t>
  </si>
  <si>
    <t>Civil Service</t>
  </si>
  <si>
    <t>Public Corporations</t>
  </si>
  <si>
    <t>Bank &amp; Financial Institutions</t>
  </si>
  <si>
    <t>Army  &amp; Police Forces</t>
  </si>
  <si>
    <t>Private Institutions</t>
  </si>
  <si>
    <t>Wage Rate Index</t>
  </si>
  <si>
    <t>Agricultural Labourer</t>
  </si>
  <si>
    <t>Male</t>
  </si>
  <si>
    <t>Female</t>
  </si>
  <si>
    <t>Industrial Labourer</t>
  </si>
  <si>
    <t>High Skilled</t>
  </si>
  <si>
    <t>Skilled</t>
  </si>
  <si>
    <t>Semi Skilled</t>
  </si>
  <si>
    <t>Unskilled</t>
  </si>
  <si>
    <t>Construction Labourer</t>
  </si>
  <si>
    <t>Mason</t>
  </si>
  <si>
    <t>Carpenter</t>
  </si>
  <si>
    <t>Worker</t>
  </si>
  <si>
    <t>(Annual Average)</t>
  </si>
  <si>
    <t>Groups &amp; Sub-groups</t>
  </si>
  <si>
    <t>2012/13</t>
  </si>
  <si>
    <t>6 over 5</t>
  </si>
  <si>
    <t xml:space="preserve">Overall Index </t>
  </si>
  <si>
    <t xml:space="preserve">Consumer Price Index : Kathmandu Valley </t>
  </si>
  <si>
    <t xml:space="preserve">Consumer Price Index : Terai </t>
  </si>
  <si>
    <t xml:space="preserve">Consumer Price Index : Hill </t>
  </si>
  <si>
    <t>Table 7</t>
  </si>
  <si>
    <t xml:space="preserve"> National Wholesale Price Index </t>
  </si>
  <si>
    <t>Groups &amp; sub-groups</t>
  </si>
  <si>
    <t>Table 9</t>
  </si>
  <si>
    <t>(2004/05 = 100)</t>
  </si>
  <si>
    <t>Groups / sub-groups</t>
  </si>
  <si>
    <t>Government Budgetary Operation+</t>
  </si>
  <si>
    <t>Annual</t>
  </si>
  <si>
    <t xml:space="preserve"> (Rs. in million)</t>
  </si>
  <si>
    <t>Heads</t>
  </si>
  <si>
    <t>Amount</t>
  </si>
  <si>
    <t xml:space="preserve">Percent Change </t>
  </si>
  <si>
    <t>Expenditure of Budget</t>
  </si>
  <si>
    <t>8 months</t>
  </si>
  <si>
    <t xml:space="preserve">Annual </t>
  </si>
  <si>
    <t>share % in eight months</t>
  </si>
  <si>
    <t xml:space="preserve">  Recurrent</t>
  </si>
  <si>
    <t>Total</t>
  </si>
  <si>
    <t xml:space="preserve">a.Domestic Resources </t>
  </si>
  <si>
    <t>Recurrent</t>
  </si>
  <si>
    <t>b.Foreign Loans</t>
  </si>
  <si>
    <t>Capital</t>
  </si>
  <si>
    <t>c.Foreign Grants</t>
  </si>
  <si>
    <t>Financial</t>
  </si>
  <si>
    <t xml:space="preserve">  Capital</t>
  </si>
  <si>
    <t>Revenue</t>
  </si>
  <si>
    <t xml:space="preserve">  Financial</t>
  </si>
  <si>
    <t>Expenditure from Freeze Accounts</t>
  </si>
  <si>
    <t xml:space="preserve">   Freeze-1 Recurrent</t>
  </si>
  <si>
    <t xml:space="preserve">   Freeze-2 Capital</t>
  </si>
  <si>
    <t xml:space="preserve">   Freeze-3 Financial</t>
  </si>
  <si>
    <t>Total Expenditure</t>
  </si>
  <si>
    <t>Total Resources</t>
  </si>
  <si>
    <t>Revenue and Grants</t>
  </si>
  <si>
    <t xml:space="preserve">   Revenue</t>
  </si>
  <si>
    <t xml:space="preserve">   Foreign Grants</t>
  </si>
  <si>
    <t>Non-Budgetary Receipts, net</t>
  </si>
  <si>
    <t xml:space="preserve">Others </t>
  </si>
  <si>
    <t>V. A. T. Fund Account</t>
  </si>
  <si>
    <t>Customs Fund Account</t>
  </si>
  <si>
    <t>Reconstruction Fund Account</t>
  </si>
  <si>
    <t xml:space="preserve"> Local Authorities' Accounts (LAA)#</t>
  </si>
  <si>
    <t>Deficits(-) Surplus(+)</t>
  </si>
  <si>
    <t>Sources of Financing</t>
  </si>
  <si>
    <t xml:space="preserve"> Internal Loans</t>
  </si>
  <si>
    <t xml:space="preserve">      Domestic Borrowings</t>
  </si>
  <si>
    <t xml:space="preserve">            (i) Treasury Bills</t>
  </si>
  <si>
    <t xml:space="preserve">           (ii) Development Bonds</t>
  </si>
  <si>
    <t xml:space="preserve">          (iii) National Savings Certificates</t>
  </si>
  <si>
    <t xml:space="preserve">          (iv) Citizen Saving Certificates</t>
  </si>
  <si>
    <t xml:space="preserve">          (v) Foreign Employment Bond</t>
  </si>
  <si>
    <r>
      <t xml:space="preserve">      Overdrafts</t>
    </r>
    <r>
      <rPr>
        <vertAlign val="superscript"/>
        <sz val="10"/>
        <rFont val="Times New Roman"/>
        <family val="1"/>
      </rPr>
      <t>++</t>
    </r>
  </si>
  <si>
    <t xml:space="preserve">      Others@</t>
  </si>
  <si>
    <t xml:space="preserve"> Principal Refund and Share Divestment</t>
  </si>
  <si>
    <t xml:space="preserve"> Foreign Loans</t>
  </si>
  <si>
    <t xml:space="preserve"> #  Change in outstanding amount disbursed to VDC/DDC remaining unspent.</t>
  </si>
  <si>
    <t xml:space="preserve"> ++ Minus (-) indicates surplus.</t>
  </si>
  <si>
    <t>@ Interest from Government Treasury transactions and others.</t>
  </si>
  <si>
    <t xml:space="preserve"> P :  Provisional.</t>
  </si>
  <si>
    <t>(Annual)</t>
  </si>
  <si>
    <t>(Rs. in million)</t>
  </si>
  <si>
    <t xml:space="preserve">Amount </t>
  </si>
  <si>
    <t>Growth rate</t>
  </si>
  <si>
    <t>Composition</t>
  </si>
  <si>
    <t>2015/16 P</t>
  </si>
  <si>
    <t xml:space="preserve">2015/16 </t>
  </si>
  <si>
    <t>Value Added Tax</t>
  </si>
  <si>
    <t>Customs</t>
  </si>
  <si>
    <t>Income Tax</t>
  </si>
  <si>
    <t>Excise</t>
  </si>
  <si>
    <t>Registration Fee</t>
  </si>
  <si>
    <t>Vehicle Tax</t>
  </si>
  <si>
    <t>Educational Service Tax</t>
  </si>
  <si>
    <t>Health Service Tax</t>
  </si>
  <si>
    <t>Other Tax*</t>
  </si>
  <si>
    <t>Non-Tax Revenue</t>
  </si>
  <si>
    <t>Total  Revenue</t>
  </si>
  <si>
    <t>* Other tax includes road maintenance and improvement duty, road construction and maintenance duty, firm and agency registration fee and ownership certificate charge .</t>
  </si>
  <si>
    <t>Source: Ministry of Finance</t>
  </si>
  <si>
    <t>No.</t>
  </si>
  <si>
    <t xml:space="preserve"> Name of Bonds/Ownership</t>
  </si>
  <si>
    <t>Mid-Jul</t>
  </si>
  <si>
    <t>Amount Change</t>
  </si>
  <si>
    <t>Treasury Bills</t>
  </si>
  <si>
    <t xml:space="preserve">    a. Nepal Rastra Bank</t>
  </si>
  <si>
    <t xml:space="preserve">    b. Commercial Banks</t>
  </si>
  <si>
    <t xml:space="preserve">    c. Development Banks</t>
  </si>
  <si>
    <t xml:space="preserve">    d. Finance Companies</t>
  </si>
  <si>
    <t xml:space="preserve">    e. Others</t>
  </si>
  <si>
    <t>Development Bond</t>
  </si>
  <si>
    <t>National Saving Bond</t>
  </si>
  <si>
    <t>Citizen Saving Bond</t>
  </si>
  <si>
    <t xml:space="preserve">    a. Nepal Rastra Bank (Secondary Market)</t>
  </si>
  <si>
    <t>Foreign Employment Bond</t>
  </si>
  <si>
    <t>a. Nepal Rastra Bank</t>
  </si>
  <si>
    <t>b. Others</t>
  </si>
  <si>
    <t>Total Domestic Debt</t>
  </si>
  <si>
    <t>Balance at NRB (Overdraft (+)/Surplus(-)</t>
  </si>
  <si>
    <t>Memorandum Item</t>
  </si>
  <si>
    <t>a. IMF Promissory Note</t>
  </si>
  <si>
    <t>b. Foreign Debt</t>
  </si>
  <si>
    <t>c. Total Public Debt (Excluding IMF Promissory Note)</t>
  </si>
  <si>
    <t>2008/09</t>
  </si>
  <si>
    <t>% of GDP</t>
  </si>
  <si>
    <t>2009/10</t>
  </si>
  <si>
    <t>2010/11</t>
  </si>
  <si>
    <t>2011/12</t>
  </si>
  <si>
    <t>A</t>
  </si>
  <si>
    <t xml:space="preserve">Gross Borrowings </t>
  </si>
  <si>
    <t xml:space="preserve">   Treasury Bills</t>
  </si>
  <si>
    <t xml:space="preserve">   Development Bonds</t>
  </si>
  <si>
    <t xml:space="preserve">   National Saving Certificates</t>
  </si>
  <si>
    <t xml:space="preserve">   Citizen Saving Bonds</t>
  </si>
  <si>
    <t xml:space="preserve">   Foreign Employment Bond</t>
  </si>
  <si>
    <t>-</t>
  </si>
  <si>
    <t xml:space="preserve">   Special Bonds</t>
  </si>
  <si>
    <t>B</t>
  </si>
  <si>
    <t>Payments</t>
  </si>
  <si>
    <t>C</t>
  </si>
  <si>
    <t>Net Domestic Borrowings (NDB) (A-B)</t>
  </si>
  <si>
    <t>D</t>
  </si>
  <si>
    <t>Overdraft *</t>
  </si>
  <si>
    <t>LAA</t>
  </si>
  <si>
    <t>Overdraft (Excluding LAA)</t>
  </si>
  <si>
    <t>E</t>
  </si>
  <si>
    <t>NDB net of Overdraft Borrowings (C+D)</t>
  </si>
  <si>
    <t>NDB Excluding LAA</t>
  </si>
  <si>
    <t>F</t>
  </si>
  <si>
    <t>GDP</t>
  </si>
  <si>
    <t>NDB net off Overdraft /GDP (E/F) Excluding LAA in %</t>
  </si>
  <si>
    <t xml:space="preserve"> * Minus (-) indicates surplus.</t>
  </si>
  <si>
    <t>Table 8</t>
  </si>
  <si>
    <t xml:space="preserve">Gross Domestic Product  </t>
  </si>
  <si>
    <t>(at current prices)</t>
  </si>
  <si>
    <t>Industrial Classification</t>
  </si>
  <si>
    <t>2007/08</t>
  </si>
  <si>
    <t>2014/15R</t>
  </si>
  <si>
    <t>2015/16P</t>
  </si>
  <si>
    <t>Agriculture and Forestry</t>
  </si>
  <si>
    <t>Fishing</t>
  </si>
  <si>
    <t>Mining and Quarrying</t>
  </si>
  <si>
    <t>Manufacturing</t>
  </si>
  <si>
    <t>Electricty Gas and Water</t>
  </si>
  <si>
    <t>Construction</t>
  </si>
  <si>
    <t>Wholesale and Retail Trade</t>
  </si>
  <si>
    <t>Hotels and Restaurants</t>
  </si>
  <si>
    <t>Transport, Storage and Communications</t>
  </si>
  <si>
    <t>Financial Intermediation</t>
  </si>
  <si>
    <t>Real Estate, Renting and Business Activities</t>
  </si>
  <si>
    <t>Public Administration and Defence</t>
  </si>
  <si>
    <t>Health and Social work</t>
  </si>
  <si>
    <t>Other Community, Social and Personal Service Activities</t>
  </si>
  <si>
    <t>Total GVA including FISIM</t>
  </si>
  <si>
    <t>Financial Intermediation Services Indirectly Measured (FISIM)</t>
  </si>
  <si>
    <t>Gross Domestic Product  (GDP) at basic prices</t>
  </si>
  <si>
    <t>Taxes less Subsidies on Products</t>
  </si>
  <si>
    <t>Gross Domestic Product (GDP)</t>
  </si>
  <si>
    <t>R = Revised/P = Preliminary</t>
  </si>
  <si>
    <t>(Percentage Change)</t>
  </si>
  <si>
    <t>Taxes on Products</t>
  </si>
  <si>
    <t>Subsidies on Products</t>
  </si>
  <si>
    <t>Soucre: Central Bureau of Statistics</t>
  </si>
  <si>
    <t>(at constant 2000/01 prices)</t>
  </si>
  <si>
    <t>2014/15 R</t>
  </si>
  <si>
    <t>Health and Social Work</t>
  </si>
  <si>
    <t>Agriculture, Forestry and Fishing</t>
  </si>
  <si>
    <t>Non-agriclture</t>
  </si>
  <si>
    <t>Table 10</t>
  </si>
  <si>
    <t>Table 11</t>
  </si>
  <si>
    <r>
      <t>(</t>
    </r>
    <r>
      <rPr>
        <b/>
        <i/>
        <sz val="10"/>
        <rFont val="Times New Roman"/>
        <family val="1"/>
      </rPr>
      <t>On Cash Basis)</t>
    </r>
  </si>
  <si>
    <t xml:space="preserve">Current Macroeconomic and Financial Situation </t>
  </si>
  <si>
    <t>Gross Domestic Product  at Current Prices</t>
  </si>
  <si>
    <t>Gross Domestic Product  at Constant Prices</t>
  </si>
  <si>
    <t>Gross Domestic Product by  Expenditure Category</t>
  </si>
  <si>
    <t>Gross National Disposable Income and Saving</t>
  </si>
  <si>
    <t>Summary of Macro Economic Indicators</t>
  </si>
  <si>
    <t xml:space="preserve">National Wholesale Price Index </t>
  </si>
  <si>
    <t>Customs Wise Trade</t>
  </si>
  <si>
    <t>Export and Import Unit Value Price Index and Terms of Trade</t>
  </si>
  <si>
    <t>Description</t>
  </si>
  <si>
    <t>Gross Domestic Product  (GDP)</t>
  </si>
  <si>
    <t>Final Consumption Expenditure</t>
  </si>
  <si>
    <t xml:space="preserve">    Government Consumption</t>
  </si>
  <si>
    <t xml:space="preserve">        Collective Consumption</t>
  </si>
  <si>
    <t xml:space="preserve">        Individual Consumption </t>
  </si>
  <si>
    <t xml:space="preserve">    Private Consumption</t>
  </si>
  <si>
    <t xml:space="preserve">        Food</t>
  </si>
  <si>
    <t xml:space="preserve">        Non-food</t>
  </si>
  <si>
    <t xml:space="preserve">        Services</t>
  </si>
  <si>
    <t xml:space="preserve">    Nonprofit Institutions Serving Households</t>
  </si>
  <si>
    <t xml:space="preserve">  Actual Final Consumption Expenditure of Household</t>
  </si>
  <si>
    <t>Gross capital formation</t>
  </si>
  <si>
    <t xml:space="preserve">   Gross Fixed Capital Formation(GFCF)</t>
  </si>
  <si>
    <t xml:space="preserve">        Government</t>
  </si>
  <si>
    <t xml:space="preserve">        Private</t>
  </si>
  <si>
    <t xml:space="preserve">   Change in Stock </t>
  </si>
  <si>
    <t>Net exports of goods and services</t>
  </si>
  <si>
    <t xml:space="preserve">   Imports</t>
  </si>
  <si>
    <t xml:space="preserve">       Goods</t>
  </si>
  <si>
    <t xml:space="preserve">       Services</t>
  </si>
  <si>
    <t xml:space="preserve">   Exports</t>
  </si>
  <si>
    <t xml:space="preserve"> Gross National Disposable Income and Saving</t>
  </si>
  <si>
    <t>Compensation of Employees</t>
  </si>
  <si>
    <t>Taxes less Subsidies on Production and Imports</t>
  </si>
  <si>
    <t xml:space="preserve">Taxes less Subsidies on Production </t>
  </si>
  <si>
    <t>Operating surplus/Mixed income, Gross</t>
  </si>
  <si>
    <t>Factor  Income,  Net</t>
  </si>
  <si>
    <t>Gross National Income (GNI)</t>
  </si>
  <si>
    <t xml:space="preserve">Current Transfers, Net </t>
  </si>
  <si>
    <t>Gross National Disposable Income (GNDI)</t>
  </si>
  <si>
    <t>Gross Domestic Saving</t>
  </si>
  <si>
    <t>Gross National Saving</t>
  </si>
  <si>
    <t>Gross Capital Formation</t>
  </si>
  <si>
    <t>Lending/Borrowing (Resource gap) (+/-)</t>
  </si>
  <si>
    <t xml:space="preserve">Table 5 </t>
  </si>
  <si>
    <t>Percapita GDP  (NRs.)</t>
  </si>
  <si>
    <t>Annual Change in Nominal Per Capita  GDP (%)</t>
  </si>
  <si>
    <t>Percapita GNI  (NRs.)</t>
  </si>
  <si>
    <t>Annual Change in Nominal Percapita  GNI (%)</t>
  </si>
  <si>
    <t>Percapita GNDI  (NRs.)</t>
  </si>
  <si>
    <t>Annual Change in Nominal Percapita  GNDI (%)</t>
  </si>
  <si>
    <t>Percapita GDP at constant price (NRs.)</t>
  </si>
  <si>
    <t>Annual Change in Real Percapita  GDP (%)</t>
  </si>
  <si>
    <t>Percapita GNI at constant price (NRs.)</t>
  </si>
  <si>
    <t>Annual Change in Real Percapita  GNI (%)</t>
  </si>
  <si>
    <t>Percapita GNDI at constant price (NRs.)</t>
  </si>
  <si>
    <t>Annual Change in Real Percapita  GNDI (%)</t>
  </si>
  <si>
    <t>Percapita Incomes in US$</t>
  </si>
  <si>
    <t xml:space="preserve">Nominal Percapita GDP (US$) </t>
  </si>
  <si>
    <t>Nominal Percapita GNI (US$)</t>
  </si>
  <si>
    <t>Nominal Percapita GNDI (US$)</t>
  </si>
  <si>
    <t>Final Consumption Expenditure as Percentage of GDP</t>
  </si>
  <si>
    <t>Gross Domestic saving as Percentage of GDP</t>
  </si>
  <si>
    <t>Gross National Saving as Percentage of GDP</t>
  </si>
  <si>
    <t>Exports of Goods and Services as Percentage of GDP</t>
  </si>
  <si>
    <t>Imports  of Goods and Services as Percentage of GDP</t>
  </si>
  <si>
    <t>Gross Fixed Capital Formation as Percentage of GDP</t>
  </si>
  <si>
    <t>Resource Gap as Percentage of GDP( +/-)</t>
  </si>
  <si>
    <t>Workers' Remittances as Percentage of GDP</t>
  </si>
  <si>
    <t xml:space="preserve">   Exchange Rate (US$: NRs)</t>
  </si>
  <si>
    <t xml:space="preserve">   Population (millions)</t>
  </si>
  <si>
    <t>(Based on the Annual Data of 2015/16)</t>
  </si>
  <si>
    <t>Table 13</t>
  </si>
  <si>
    <t>Table 14</t>
  </si>
  <si>
    <t>Table 12</t>
  </si>
  <si>
    <t xml:space="preserve"> +  Based on data reported by 8 offices of NRB,  69 branches of Rastriya Banijya Bank Limited, 49 branches of Nepal Bank Limited,  22 branches of Agriculture Development Bank, 9  branches of Everest Bank Limited, 4 branches of Global IME Bank Limited and 1 branch each from, NMB Bank Limited and Bank of Kathmandu Lumbini Limited and Century Commercial Bank Limited conducting government transactions and release report from 79  DTCOs and payment centres.</t>
  </si>
  <si>
    <t>National Wholesale Price Index (Annual Average)</t>
  </si>
  <si>
    <t>National Salary and Wage Rate Index (Annual Average)</t>
  </si>
  <si>
    <t>National Consumer Price Index (Annual Average)</t>
  </si>
  <si>
    <t xml:space="preserve">National Salary and Wage Rate Index </t>
  </si>
  <si>
    <t>Changes during the fiscal year</t>
  </si>
  <si>
    <t>Monetary Aggregates</t>
  </si>
  <si>
    <t xml:space="preserve">Jul </t>
  </si>
  <si>
    <t>Jul (p)</t>
  </si>
  <si>
    <t>Jul(e)</t>
  </si>
  <si>
    <t>Percent</t>
  </si>
  <si>
    <t>1. Foreign Assets, Net</t>
  </si>
  <si>
    <t>1/</t>
  </si>
  <si>
    <t>2/</t>
  </si>
  <si>
    <t xml:space="preserve">     1.1 Foreign Assets</t>
  </si>
  <si>
    <t xml:space="preserve">     1.2 Foreign Liabilities</t>
  </si>
  <si>
    <t xml:space="preserve">           a. Deposits</t>
  </si>
  <si>
    <t xml:space="preserve">           b. Other </t>
  </si>
  <si>
    <t>2. Net Domestic Assets</t>
  </si>
  <si>
    <t xml:space="preserve">   2.1 Domestic Credit</t>
  </si>
  <si>
    <t xml:space="preserve">        a. Net Claims on Government</t>
  </si>
  <si>
    <t xml:space="preserve">              Claims on Government</t>
  </si>
  <si>
    <t xml:space="preserve">              Government Deposits</t>
  </si>
  <si>
    <t xml:space="preserve">       b. Claims on Non-Financial Government Enterprises</t>
  </si>
  <si>
    <t xml:space="preserve">       c. Claims on Financial Institutions</t>
  </si>
  <si>
    <t xml:space="preserve">              Government </t>
  </si>
  <si>
    <t xml:space="preserve">              Non-Government</t>
  </si>
  <si>
    <t xml:space="preserve">       d. Claims on Private Sector </t>
  </si>
  <si>
    <t xml:space="preserve">   2.2 Net Non-Monetary Liabilities</t>
  </si>
  <si>
    <t>3. Broad Money (M2)</t>
  </si>
  <si>
    <t xml:space="preserve">  3.1 Money Supply (a+b), M1+</t>
  </si>
  <si>
    <t xml:space="preserve">      a. Money Supply (M1)</t>
  </si>
  <si>
    <t xml:space="preserve">             Currency</t>
  </si>
  <si>
    <t xml:space="preserve">             Demand Deposits</t>
  </si>
  <si>
    <t xml:space="preserve">      b. Saving and Call Deposits</t>
  </si>
  <si>
    <t xml:space="preserve">  3.2 Time Deposits</t>
  </si>
  <si>
    <t>4. Broad Money Liquidity (M3)</t>
  </si>
  <si>
    <r>
      <t>1</t>
    </r>
    <r>
      <rPr>
        <b/>
        <sz val="10"/>
        <rFont val="Times New Roman"/>
        <family val="1"/>
      </rPr>
      <t>/</t>
    </r>
    <r>
      <rPr>
        <sz val="10"/>
        <rFont val="Times New Roman"/>
        <family val="1"/>
      </rPr>
      <t xml:space="preserve"> Adjusting the exchange valuation gain of  Rs. </t>
    </r>
  </si>
  <si>
    <r>
      <t>2/</t>
    </r>
    <r>
      <rPr>
        <sz val="10"/>
        <rFont val="Times New Roman"/>
        <family val="1"/>
      </rPr>
      <t xml:space="preserve"> Adjusting the exchange valuation gain of Rs. </t>
    </r>
  </si>
  <si>
    <t>p = provisional, e = estimates</t>
  </si>
  <si>
    <t>Memorandum Items</t>
  </si>
  <si>
    <t>Money multiplier (M1)</t>
  </si>
  <si>
    <t>Money multiplier (M1+)</t>
  </si>
  <si>
    <t>Money multiplier (M2)</t>
  </si>
  <si>
    <t>Headings</t>
  </si>
  <si>
    <t>1. Foreign Assets</t>
  </si>
  <si>
    <t xml:space="preserve">     1.1 Gold Investment</t>
  </si>
  <si>
    <t xml:space="preserve">     1.2 SDR Holdings</t>
  </si>
  <si>
    <t xml:space="preserve">     1.3 Reserve Position in the Fund</t>
  </si>
  <si>
    <t xml:space="preserve">     1.4 Foreign Exchange</t>
  </si>
  <si>
    <t>2. Claims on Government</t>
  </si>
  <si>
    <t xml:space="preserve">     2.1 Treasury Bills</t>
  </si>
  <si>
    <t xml:space="preserve">     2.2 Development Bonds</t>
  </si>
  <si>
    <t xml:space="preserve">     2.3 Other Government Papers</t>
  </si>
  <si>
    <t xml:space="preserve">     2.4 Loans and Advances</t>
  </si>
  <si>
    <t>3. Claims on Non-Financial Government Enterprises</t>
  </si>
  <si>
    <t>4. Claims on Non-Banking Financial Institutions</t>
  </si>
  <si>
    <t xml:space="preserve">     4.1 Government </t>
  </si>
  <si>
    <t xml:space="preserve">     4.2 Non-Government</t>
  </si>
  <si>
    <t>5. Claims on Banks and Financial Institutons</t>
  </si>
  <si>
    <t xml:space="preserve">     5.1 Refinance</t>
  </si>
  <si>
    <t xml:space="preserve">     5.2 Repo Lending and SLF</t>
  </si>
  <si>
    <t>6. Claims on Private Sector</t>
  </si>
  <si>
    <t>7. Other Assets</t>
  </si>
  <si>
    <t xml:space="preserve">   Assets = Liabilities</t>
  </si>
  <si>
    <t>8.  Reserve Money</t>
  </si>
  <si>
    <t xml:space="preserve">     8.1 Currency Outside ODCs</t>
  </si>
  <si>
    <t xml:space="preserve">     8.2 Currency Held by ODCs</t>
  </si>
  <si>
    <t xml:space="preserve">     8.3 Deposits of Commercial Banks</t>
  </si>
  <si>
    <t xml:space="preserve">     8.4 Deposits of Development Banks</t>
  </si>
  <si>
    <t xml:space="preserve">     8.5 Deposits of  Finance Companies</t>
  </si>
  <si>
    <t xml:space="preserve">     8.6 Other Deposits</t>
  </si>
  <si>
    <t>9.  Govt. Deposits</t>
  </si>
  <si>
    <t>10. Deposit Auction</t>
  </si>
  <si>
    <t>11. Reverse Repo</t>
  </si>
  <si>
    <t>12.  NRB Bond</t>
  </si>
  <si>
    <t>13.  Foreign Liabilities</t>
  </si>
  <si>
    <t xml:space="preserve">     13.1 Foreign Deposits</t>
  </si>
  <si>
    <t xml:space="preserve">     13.2 IMF Trust Fund</t>
  </si>
  <si>
    <t xml:space="preserve">     13.3 Use of Fund Resources</t>
  </si>
  <si>
    <t xml:space="preserve">     13.4 SAF</t>
  </si>
  <si>
    <t xml:space="preserve">     13.5 ESAF</t>
  </si>
  <si>
    <t xml:space="preserve">     13.6 ECF</t>
  </si>
  <si>
    <t xml:space="preserve">     13.7 RCF</t>
  </si>
  <si>
    <t xml:space="preserve">     13.8 CSI </t>
  </si>
  <si>
    <t>14. Capital and Reserve</t>
  </si>
  <si>
    <t>15. Other Liabilities</t>
  </si>
  <si>
    <t>Net Foreign Assets</t>
  </si>
  <si>
    <t>Net Domestic Assets</t>
  </si>
  <si>
    <t>Other Items, Net</t>
  </si>
  <si>
    <r>
      <t>1/</t>
    </r>
    <r>
      <rPr>
        <i/>
        <sz val="11"/>
        <rFont val="Times New Roman"/>
        <family val="1"/>
      </rPr>
      <t xml:space="preserve"> </t>
    </r>
    <r>
      <rPr>
        <i/>
        <sz val="10"/>
        <rFont val="Times New Roman"/>
        <family val="1"/>
      </rPr>
      <t>Adjusting the exchange valuation gain of Rs.</t>
    </r>
  </si>
  <si>
    <r>
      <t>2/</t>
    </r>
    <r>
      <rPr>
        <b/>
        <i/>
        <sz val="11"/>
        <rFont val="Times New Roman"/>
        <family val="1"/>
      </rPr>
      <t xml:space="preserve"> </t>
    </r>
    <r>
      <rPr>
        <i/>
        <sz val="10"/>
        <rFont val="Times New Roman"/>
        <family val="1"/>
      </rPr>
      <t xml:space="preserve">Adjusting the exchange valuation gain of Rs. </t>
    </r>
  </si>
  <si>
    <t>1. Total Deposits</t>
  </si>
  <si>
    <t xml:space="preserve">    1.1 Demand Deposits</t>
  </si>
  <si>
    <t xml:space="preserve">           a.  Domestic Deposits</t>
  </si>
  <si>
    <t xml:space="preserve">           b. Foreign Deposits</t>
  </si>
  <si>
    <t xml:space="preserve">    1.2 Saving Deposits</t>
  </si>
  <si>
    <t xml:space="preserve">    1.3 Fixed Deposits</t>
  </si>
  <si>
    <t xml:space="preserve">    1.4 Call Deposits</t>
  </si>
  <si>
    <t xml:space="preserve">   1.5 Margin Deposits</t>
  </si>
  <si>
    <t>2. Borrowings from Nepal Rastra Bank</t>
  </si>
  <si>
    <t>3. Foreign Liabilities</t>
  </si>
  <si>
    <t>4. Other Liabilities</t>
  </si>
  <si>
    <t xml:space="preserve">     4.1 Paid-up Capital</t>
  </si>
  <si>
    <t xml:space="preserve">     4.2 General Reserves</t>
  </si>
  <si>
    <t xml:space="preserve">     4.3 Other Liabilities</t>
  </si>
  <si>
    <t>Assets =  Liabilities</t>
  </si>
  <si>
    <t>5. Liquid Funds</t>
  </si>
  <si>
    <t xml:space="preserve">    5.1 Cash in Hand</t>
  </si>
  <si>
    <t xml:space="preserve">    5.2 Balance with Nepal  Rastra Bank</t>
  </si>
  <si>
    <t xml:space="preserve">    5.3 Foreign Currency in Hand</t>
  </si>
  <si>
    <t xml:space="preserve">    5.4 Balance Held Abroad</t>
  </si>
  <si>
    <t xml:space="preserve">    5.5 Cash in Transit</t>
  </si>
  <si>
    <t>6. Loans and Advances</t>
  </si>
  <si>
    <t xml:space="preserve">    6.1 Claims on Government</t>
  </si>
  <si>
    <t xml:space="preserve">    6.2 Claims on  Non-Financial Government Enterprises</t>
  </si>
  <si>
    <t xml:space="preserve">    6.3 Claims on Financial Enterprises</t>
  </si>
  <si>
    <t>a.Government</t>
  </si>
  <si>
    <t>b.Non-Government</t>
  </si>
  <si>
    <t xml:space="preserve">    6.4 Claims on Private Sector</t>
  </si>
  <si>
    <t xml:space="preserve">            a.  Principal</t>
  </si>
  <si>
    <t xml:space="preserve">            b.  Interest Accrued</t>
  </si>
  <si>
    <t xml:space="preserve">    6.5 Foreign Bills Purchased &amp; Discounted</t>
  </si>
  <si>
    <t>7. NRB Bond</t>
  </si>
  <si>
    <t>8. Other Assets</t>
  </si>
  <si>
    <t xml:space="preserve">    5.2 Balance with Nepal Rastra Bank</t>
  </si>
  <si>
    <t>Jul</t>
  </si>
  <si>
    <t>1. Foreign Deposits</t>
  </si>
  <si>
    <t>2. Local Government/VDC</t>
  </si>
  <si>
    <t>3. Non-banks Financial Institutions</t>
  </si>
  <si>
    <t xml:space="preserve">     3.1 Insurance Companies</t>
  </si>
  <si>
    <t xml:space="preserve">     3.2 Employees Provident Fund</t>
  </si>
  <si>
    <t xml:space="preserve">     3.3  Citizen Investment Trust</t>
  </si>
  <si>
    <t xml:space="preserve">     3.4 Others</t>
  </si>
  <si>
    <t>4. Government Corporations</t>
  </si>
  <si>
    <t>5. Non-government Corporations</t>
  </si>
  <si>
    <t>6. Inter-bank Deposits*</t>
  </si>
  <si>
    <t>7. Non-profit Organisations</t>
  </si>
  <si>
    <t>8. Individuals</t>
  </si>
  <si>
    <t>9. Miscellaneous</t>
  </si>
  <si>
    <t>Current Account increase due to increase in deposits by foreign airlines, foreign residents and foreign operated govt</t>
  </si>
  <si>
    <t>Projects</t>
  </si>
  <si>
    <t>Change in Saving account</t>
  </si>
  <si>
    <t>Increase in insurance companies deposits (non depository financial institutions by 3.79 billion)</t>
  </si>
  <si>
    <t>Change in call deposits</t>
  </si>
  <si>
    <t>due to increase in deposits of Rural Development banks and finance companies Rs 2/2 billion</t>
  </si>
  <si>
    <t xml:space="preserve"> p = provisional, e = estimates</t>
  </si>
  <si>
    <t>*Deposits among "A", "B" and "C" class financial institutions</t>
  </si>
  <si>
    <t>Sectorwise Outstanding Credit of Banks and Financial Insitutions</t>
  </si>
  <si>
    <t>percent</t>
  </si>
  <si>
    <t xml:space="preserve"> 1. Agriculture</t>
  </si>
  <si>
    <t xml:space="preserve"> 6. Transportation Equipment Production and Fitting</t>
  </si>
  <si>
    <t xml:space="preserve">     1.1 Farming /Farming Service</t>
  </si>
  <si>
    <t xml:space="preserve">     6.1 Vehicles and Vehicle Parts</t>
  </si>
  <si>
    <t xml:space="preserve">     1.2 Tea</t>
  </si>
  <si>
    <t xml:space="preserve">     6.2 Jet Boat/Water Transportation</t>
  </si>
  <si>
    <t xml:space="preserve">     1.3 Animals Farming/Service</t>
  </si>
  <si>
    <t xml:space="preserve">     6.3 Aircraft  and Aircraft Parts</t>
  </si>
  <si>
    <t xml:space="preserve">     1.4 Forest, Fish Farming, and Slaughter</t>
  </si>
  <si>
    <t xml:space="preserve">     6.4 Other Parts about Transportation</t>
  </si>
  <si>
    <t xml:space="preserve">     1.5 Other Agriculture and Agricultural Services</t>
  </si>
  <si>
    <t xml:space="preserve"> 7. Transportation, Communications and Public Services</t>
  </si>
  <si>
    <t xml:space="preserve"> 2. Mines</t>
  </si>
  <si>
    <t xml:space="preserve">     7.1 Railways and Passengers Vehicles</t>
  </si>
  <si>
    <t xml:space="preserve">     2.1 Metals (Iron, Lead, etc.)</t>
  </si>
  <si>
    <t xml:space="preserve">     7.2 Truck Services and Store Arrangements</t>
  </si>
  <si>
    <t xml:space="preserve">     2.2 Charcoal</t>
  </si>
  <si>
    <t xml:space="preserve">     7.3 Pipe Lines Except Natural Gas</t>
  </si>
  <si>
    <t xml:space="preserve">     2.3 Graphite</t>
  </si>
  <si>
    <t xml:space="preserve">     7.4 Communications</t>
  </si>
  <si>
    <t xml:space="preserve">     2.4 Magnesite</t>
  </si>
  <si>
    <t xml:space="preserve">     7.5 Electricity</t>
  </si>
  <si>
    <t xml:space="preserve">     2.5 Chalks</t>
  </si>
  <si>
    <t xml:space="preserve">     7.6 Gas and Gas Pipe Line Services</t>
  </si>
  <si>
    <t xml:space="preserve">     2.6 Oil and Gas Extraction</t>
  </si>
  <si>
    <t xml:space="preserve">     7.7 Other Services</t>
  </si>
  <si>
    <t xml:space="preserve">     2.7 About Mines Others</t>
  </si>
  <si>
    <t xml:space="preserve"> 8. Wholesaler and Retailers</t>
  </si>
  <si>
    <t xml:space="preserve"> 3. Productions</t>
  </si>
  <si>
    <t xml:space="preserve">     8.1 Wholesale Business - Durable Commodities</t>
  </si>
  <si>
    <t xml:space="preserve">     3.1 Food Production (Packing and Processing)</t>
  </si>
  <si>
    <t xml:space="preserve">     8.2 Wholesale Business - Non Durable Commodities</t>
  </si>
  <si>
    <t xml:space="preserve">     3.2 Agriculture and Forest Production</t>
  </si>
  <si>
    <t xml:space="preserve">     8.3 Automative Dealer/ Franchise</t>
  </si>
  <si>
    <t xml:space="preserve">     3.3 Drinking Materials (Bear, Alcohol, Soda, etc.)</t>
  </si>
  <si>
    <t xml:space="preserve">     8.4 Other Retail Business</t>
  </si>
  <si>
    <t xml:space="preserve">         3.3.1 Alcohol</t>
  </si>
  <si>
    <t xml:space="preserve">     8.5 Import Business</t>
  </si>
  <si>
    <t xml:space="preserve">         3.3.2 Non-Alcohol</t>
  </si>
  <si>
    <t xml:space="preserve">     8.6 Export Business</t>
  </si>
  <si>
    <t xml:space="preserve">     3.4 Tobacco</t>
  </si>
  <si>
    <t xml:space="preserve"> 9. Finance, Insurance, and Fixed Assets</t>
  </si>
  <si>
    <t xml:space="preserve">     3.5 Handicrafts</t>
  </si>
  <si>
    <t xml:space="preserve">     9.1 Commercial Banks</t>
  </si>
  <si>
    <t xml:space="preserve">     3.6 Sunpat</t>
  </si>
  <si>
    <t xml:space="preserve">     9.2 Finance Companies</t>
  </si>
  <si>
    <t xml:space="preserve">     3.7 Textile Production and Ready Made Clothings</t>
  </si>
  <si>
    <t xml:space="preserve">     9.3 Development Banks</t>
  </si>
  <si>
    <t xml:space="preserve">     3.8 Loging and Timber Production / Furniture</t>
  </si>
  <si>
    <t xml:space="preserve">     9.4 Rural Development Banks</t>
  </si>
  <si>
    <t xml:space="preserve">     3.9 Paper</t>
  </si>
  <si>
    <t xml:space="preserve">     9.5 Saving and Debt Cooperatives</t>
  </si>
  <si>
    <t xml:space="preserve">     3.10 Printing and Publishing</t>
  </si>
  <si>
    <t xml:space="preserve">     9.6 Pension Fund and Insurance Companies</t>
  </si>
  <si>
    <t xml:space="preserve">     3.11 Industrial and Agricultural</t>
  </si>
  <si>
    <t xml:space="preserve">     9.7 Other Financial Institutions</t>
  </si>
  <si>
    <t xml:space="preserve">     3.12 Medicine</t>
  </si>
  <si>
    <t xml:space="preserve">     9.8 Local Government (VDC/Municipality/DDC)</t>
  </si>
  <si>
    <t xml:space="preserve">     3.13 Processed Oil and Charcoal Production</t>
  </si>
  <si>
    <t xml:space="preserve">     9.9 Non Financial Government Institutions</t>
  </si>
  <si>
    <t xml:space="preserve">     3.14 Rasin and Tarpin</t>
  </si>
  <si>
    <t xml:space="preserve">     9.10 Private Non Financial Institutions</t>
  </si>
  <si>
    <t xml:space="preserve">     3.15 Rubber Tyre</t>
  </si>
  <si>
    <t xml:space="preserve">     9.11 Real Estates</t>
  </si>
  <si>
    <t xml:space="preserve">     3.16 Leather</t>
  </si>
  <si>
    <t xml:space="preserve">     9.12 Other Investment Institutions</t>
  </si>
  <si>
    <t xml:space="preserve">     3.17 Plastic</t>
  </si>
  <si>
    <t xml:space="preserve"> 10. Service Industries</t>
  </si>
  <si>
    <t xml:space="preserve">     3.18 Cement</t>
  </si>
  <si>
    <t xml:space="preserve">     10.1 Tourism (Treaking, Mountaining, Resort, Rafting, Camping, etc.)</t>
  </si>
  <si>
    <t xml:space="preserve">     3.19 Stone, Soil and Lead Production</t>
  </si>
  <si>
    <t xml:space="preserve">     10.2 Hotel</t>
  </si>
  <si>
    <t xml:space="preserve">     3.20 Metals - Basic Iron and Steel Plants</t>
  </si>
  <si>
    <t xml:space="preserve">     10.3 Advertising Agency</t>
  </si>
  <si>
    <t xml:space="preserve">     3.21 Metals - Other Plants</t>
  </si>
  <si>
    <t xml:space="preserve">     10.4 Automotive Services</t>
  </si>
  <si>
    <t xml:space="preserve">     3.22 Miscellaneous Productions</t>
  </si>
  <si>
    <t xml:space="preserve">     10.5 Hospitals, Clinic, etc./Health Service </t>
  </si>
  <si>
    <t xml:space="preserve"> 4. Construction</t>
  </si>
  <si>
    <t xml:space="preserve">     10.6 Educational Services</t>
  </si>
  <si>
    <t xml:space="preserve">     4.1 Residential</t>
  </si>
  <si>
    <t xml:space="preserve">     10.7 Entertainment, Recreation, Films</t>
  </si>
  <si>
    <t xml:space="preserve">     4.2 Non Residential</t>
  </si>
  <si>
    <t xml:space="preserve">     10.8 Other Service Companies</t>
  </si>
  <si>
    <t xml:space="preserve">     4.3 Heavy Constructions (Highway, Bridges, etc.)</t>
  </si>
  <si>
    <t xml:space="preserve"> 11. Consumable Loan</t>
  </si>
  <si>
    <t xml:space="preserve"> 5. Metal Productions, Machinary, and Electrical Tools and fitting</t>
  </si>
  <si>
    <t xml:space="preserve">     11.1 Gold and Silver</t>
  </si>
  <si>
    <t xml:space="preserve">     5.1 Fabricated Metal Equipments</t>
  </si>
  <si>
    <t xml:space="preserve">     11.2 Fixed A/c Receipt</t>
  </si>
  <si>
    <t xml:space="preserve">     5.2 Machine Tools</t>
  </si>
  <si>
    <t xml:space="preserve">     11.3 Guarantee Bond</t>
  </si>
  <si>
    <t xml:space="preserve">     5.3 Machinary - Agricultural</t>
  </si>
  <si>
    <t xml:space="preserve">     11.4 Credit Card</t>
  </si>
  <si>
    <t xml:space="preserve">     5.4 Machinary - Construction, Oil, and Mines</t>
  </si>
  <si>
    <t xml:space="preserve"> 12. Local Government</t>
  </si>
  <si>
    <t xml:space="preserve">     5.5 Machinary - Office and Computing</t>
  </si>
  <si>
    <t xml:space="preserve"> 13. Others</t>
  </si>
  <si>
    <t xml:space="preserve">     5.6 Machinary - Others</t>
  </si>
  <si>
    <t>Total (1 to 13)</t>
  </si>
  <si>
    <t xml:space="preserve">     5.7 Electrical Equipments</t>
  </si>
  <si>
    <t xml:space="preserve">     5.8 Home Equipments</t>
  </si>
  <si>
    <t xml:space="preserve">     5.9 Communications Equipments</t>
  </si>
  <si>
    <t xml:space="preserve">     5.10 Electronic Parts</t>
  </si>
  <si>
    <t xml:space="preserve">     5.11 Medical Equipments</t>
  </si>
  <si>
    <t xml:space="preserve">     5.12 Generators</t>
  </si>
  <si>
    <t xml:space="preserve">     5.13 Turbines</t>
  </si>
  <si>
    <t xml:space="preserve"> 1. Gold/Silver</t>
  </si>
  <si>
    <t xml:space="preserve"> 2. Government Securities</t>
  </si>
  <si>
    <t xml:space="preserve"> 3. Non Government Securities</t>
  </si>
  <si>
    <t xml:space="preserve"> 4. Fixed A/c Receipt</t>
  </si>
  <si>
    <t xml:space="preserve">    4.1 On Own Bank</t>
  </si>
  <si>
    <t xml:space="preserve">    4.2 On Other Banks</t>
  </si>
  <si>
    <t xml:space="preserve"> 5. Asset Guarantee</t>
  </si>
  <si>
    <t xml:space="preserve">    5.1 Fixed Assets</t>
  </si>
  <si>
    <t xml:space="preserve">         5.1.1 Lands  and Buildings</t>
  </si>
  <si>
    <t xml:space="preserve">         5.1.2 Machinary and Tools</t>
  </si>
  <si>
    <t xml:space="preserve">         5.1.3 Furniture and Fixture</t>
  </si>
  <si>
    <t xml:space="preserve">         5.1.4 Vehicles</t>
  </si>
  <si>
    <t xml:space="preserve">         5.1.5 Other Fixed Assets</t>
  </si>
  <si>
    <t xml:space="preserve">    5.2 Current  Assets</t>
  </si>
  <si>
    <t xml:space="preserve">         5.2.1 Agricultural Products</t>
  </si>
  <si>
    <t xml:space="preserve">                 a.  Rice</t>
  </si>
  <si>
    <t xml:space="preserve">                 b.  Raw Jute</t>
  </si>
  <si>
    <t xml:space="preserve">                 c.  Other Agricultural Products</t>
  </si>
  <si>
    <t xml:space="preserve">         5.2.2 Other Non Agricultural Products</t>
  </si>
  <si>
    <t xml:space="preserve">                 a.  Raw Materials</t>
  </si>
  <si>
    <t xml:space="preserve">                 b.  Semi Ready Made Goods</t>
  </si>
  <si>
    <t xml:space="preserve">                 c.  Readymade Goods</t>
  </si>
  <si>
    <t xml:space="preserve">                     i.   Salt, Sugar, Ghee, and Oil</t>
  </si>
  <si>
    <t xml:space="preserve">                     ii.  Clothing</t>
  </si>
  <si>
    <t xml:space="preserve">                     iii. Other Goods</t>
  </si>
  <si>
    <t xml:space="preserve"> 6. On Bills Guarantee</t>
  </si>
  <si>
    <t xml:space="preserve">    6.1 Domestic Bills</t>
  </si>
  <si>
    <t xml:space="preserve">    6.2 Foreign Bills</t>
  </si>
  <si>
    <t xml:space="preserve">         6.2.1 Import Bill and Letter of Credit</t>
  </si>
  <si>
    <t xml:space="preserve">         6.2.2 Export Bill</t>
  </si>
  <si>
    <t xml:space="preserve">         6.2.3 Against  Export Bill</t>
  </si>
  <si>
    <t xml:space="preserve">         6.2.4 Other Foreign Bills</t>
  </si>
  <si>
    <t>7. Guarantee</t>
  </si>
  <si>
    <t xml:space="preserve">   7.1 Government Guarantee</t>
  </si>
  <si>
    <t xml:space="preserve">   7.2 Institutional Guarantee</t>
  </si>
  <si>
    <t xml:space="preserve">   7.3 Personal Guarantee</t>
  </si>
  <si>
    <t xml:space="preserve">   7.4 Group Guarantee</t>
  </si>
  <si>
    <t xml:space="preserve">   7.5 On Other Guarantee</t>
  </si>
  <si>
    <t>8. Credit Card</t>
  </si>
  <si>
    <t>9. Earthquake Victim Loan</t>
  </si>
  <si>
    <t>10. Others</t>
  </si>
  <si>
    <t xml:space="preserve">Total </t>
  </si>
  <si>
    <t>Loan of  Commercial Banks to Government Enterprises</t>
  </si>
  <si>
    <t>A.  Non-Financial</t>
  </si>
  <si>
    <t xml:space="preserve">      1. Principal</t>
  </si>
  <si>
    <t xml:space="preserve">         1.1 Industrial</t>
  </si>
  <si>
    <t xml:space="preserve">         1.2 Trading</t>
  </si>
  <si>
    <t xml:space="preserve">         1.3 Service</t>
  </si>
  <si>
    <t xml:space="preserve">         1.4 Other Corporations</t>
  </si>
  <si>
    <t xml:space="preserve">            1.4.1 Public Utilities</t>
  </si>
  <si>
    <t xml:space="preserve">            1.4.2 Others</t>
  </si>
  <si>
    <t xml:space="preserve">      2. Interest</t>
  </si>
  <si>
    <t xml:space="preserve">B. Financial </t>
  </si>
  <si>
    <t xml:space="preserve">C. Total </t>
  </si>
  <si>
    <t>Table 35</t>
  </si>
  <si>
    <t>Outright Sale Auction</t>
  </si>
  <si>
    <t>Standing Liquidity Facility</t>
  </si>
  <si>
    <t>Mid-month</t>
  </si>
  <si>
    <t>Interest Rate* (%)</t>
  </si>
  <si>
    <t>Reverse Repo Auction</t>
  </si>
  <si>
    <t>Deposit Auction</t>
  </si>
  <si>
    <t xml:space="preserve"> Interest Rate(%)</t>
  </si>
  <si>
    <t>*Weighted average interest rate.</t>
  </si>
  <si>
    <t>Table 36</t>
  </si>
  <si>
    <t>(First Eleven Months)</t>
  </si>
  <si>
    <t>( Amount in million)</t>
  </si>
  <si>
    <t>Purchase/Sale of Convertible Currency</t>
  </si>
  <si>
    <t>IC Purchase</t>
  </si>
  <si>
    <t>2003/04</t>
  </si>
  <si>
    <t>Purchase</t>
  </si>
  <si>
    <t>Sale</t>
  </si>
  <si>
    <t>Net 
Injection</t>
  </si>
  <si>
    <t>US$</t>
  </si>
  <si>
    <t>Nrs.</t>
  </si>
  <si>
    <t>US$ Sale</t>
  </si>
  <si>
    <t>Table 37</t>
  </si>
  <si>
    <t>Table 17</t>
  </si>
  <si>
    <t xml:space="preserve"> Inter-bank Transaction Amount &amp; Weighted Average Interest Rate</t>
  </si>
  <si>
    <t>Mid-Month</t>
  </si>
  <si>
    <t>A &amp; B</t>
  </si>
  <si>
    <t>B &amp; B</t>
  </si>
  <si>
    <t>B &amp; C</t>
  </si>
  <si>
    <t>C &amp; C</t>
  </si>
  <si>
    <t>Rate (%)</t>
  </si>
  <si>
    <t>August*</t>
  </si>
  <si>
    <t>September</t>
  </si>
  <si>
    <t>Ocotber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</si>
  <si>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</si>
  <si>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</si>
  <si>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</si>
  <si>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</si>
  <si>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</si>
  <si>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</si>
  <si>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</si>
  <si>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</si>
  <si>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</si>
  <si>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Annual Average</t>
  </si>
  <si>
    <t>August*=data included from 1 Aug to 31 Aug</t>
  </si>
  <si>
    <t>Among Commercial Banks</t>
  </si>
  <si>
    <r>
      <t>Among Others</t>
    </r>
    <r>
      <rPr>
        <b/>
        <vertAlign val="superscript"/>
        <sz val="10"/>
        <rFont val="Times New Roman"/>
        <family val="1"/>
      </rPr>
      <t>#</t>
    </r>
  </si>
  <si>
    <t>Interest rate</t>
  </si>
  <si>
    <t># Interbank transaction among A &amp; B, A &amp; C, B &amp; B, B &amp; C and C &amp; C class banks and financial institutions.</t>
  </si>
  <si>
    <t>NEPAL RASTRA BANK</t>
  </si>
  <si>
    <t>Research Department</t>
  </si>
  <si>
    <t>(Percent per annum)</t>
  </si>
  <si>
    <t>Year</t>
  </si>
  <si>
    <t>Mid-months</t>
  </si>
  <si>
    <t>A. Government Securities</t>
  </si>
  <si>
    <t>Treasury Bills* (28 days)#</t>
  </si>
  <si>
    <t>Treasury Bills* (91 days)#</t>
  </si>
  <si>
    <t>Treasury Bills* (182 days)#</t>
  </si>
  <si>
    <t>Treasury Bills* (364 days)#</t>
  </si>
  <si>
    <t>National Savings Certificates</t>
  </si>
  <si>
    <t>Development Bonds</t>
  </si>
  <si>
    <t>B. Nepal Rastra Bank</t>
  </si>
  <si>
    <t>CRR</t>
  </si>
  <si>
    <t>Bank and Refinance Rates</t>
  </si>
  <si>
    <t>NRB Bonds Rate</t>
  </si>
  <si>
    <t>C. Interbank Rate #</t>
  </si>
  <si>
    <t>D. Commercial Banks</t>
  </si>
  <si>
    <t>1.  Deposit Rates</t>
  </si>
  <si>
    <t xml:space="preserve">     Savings Deposits</t>
  </si>
  <si>
    <t xml:space="preserve">     Time Deposits</t>
  </si>
  <si>
    <t>1 Month</t>
  </si>
  <si>
    <t>3 Months</t>
  </si>
  <si>
    <t>6 Months</t>
  </si>
  <si>
    <t>1 Year</t>
  </si>
  <si>
    <t>2 Years and Above</t>
  </si>
  <si>
    <t>2  Lending Rates</t>
  </si>
  <si>
    <t xml:space="preserve">     Industry</t>
  </si>
  <si>
    <t xml:space="preserve">     Agriculture</t>
  </si>
  <si>
    <t xml:space="preserve">     Export Bills</t>
  </si>
  <si>
    <t xml:space="preserve">     Commercial Loans</t>
  </si>
  <si>
    <t xml:space="preserve">     Overdrafts</t>
  </si>
  <si>
    <t>CPI Inflation (annual average)</t>
  </si>
  <si>
    <t>D.  Financial Institution</t>
  </si>
  <si>
    <t>Agricultural Deveopment Bank of Nepal</t>
  </si>
  <si>
    <t xml:space="preserve">     To Cooperatives</t>
  </si>
  <si>
    <t xml:space="preserve">    To Others</t>
  </si>
  <si>
    <t>Nepal Industrial Development Corporation</t>
  </si>
  <si>
    <t>E.</t>
  </si>
  <si>
    <t>Finace Companies</t>
  </si>
  <si>
    <t>2 Years</t>
  </si>
  <si>
    <t>3 Years</t>
  </si>
  <si>
    <t>4 Years</t>
  </si>
  <si>
    <t>5 Years and above</t>
  </si>
  <si>
    <t xml:space="preserve">     Hire purchase</t>
  </si>
  <si>
    <t xml:space="preserve">     Housing</t>
  </si>
  <si>
    <t># Annual average weighted rate at the end of fiscal year (mid-July).</t>
  </si>
  <si>
    <t>* Weighted average discount rate.</t>
  </si>
  <si>
    <t>Table 38</t>
  </si>
  <si>
    <t>Jun</t>
  </si>
  <si>
    <t>Aug</t>
  </si>
  <si>
    <t>Sep</t>
  </si>
  <si>
    <t>Oct</t>
  </si>
  <si>
    <t>Nov</t>
  </si>
  <si>
    <t>Dec</t>
  </si>
  <si>
    <t>Jan</t>
  </si>
  <si>
    <t>Feb</t>
  </si>
  <si>
    <t>Mar</t>
  </si>
  <si>
    <t>Apr</t>
  </si>
  <si>
    <t>A. Policy Rates</t>
  </si>
  <si>
    <t>Commercial Banks</t>
  </si>
  <si>
    <t>Development Banks</t>
  </si>
  <si>
    <t>Finance Companies</t>
  </si>
  <si>
    <t>Bank Rate</t>
  </si>
  <si>
    <t>Refinance Rates Against Loans to:</t>
  </si>
  <si>
    <t>Special Refinance</t>
  </si>
  <si>
    <t>General Refinance</t>
  </si>
  <si>
    <t>Export Credit in Foreign Currency</t>
  </si>
  <si>
    <t>LIBOR+0.25</t>
  </si>
  <si>
    <t>Standing Liquidity Facility (SLF)  Rate ^</t>
  </si>
  <si>
    <t>Standing Liquidity Facility (SLF) Penal Rate#</t>
  </si>
  <si>
    <t>B. Government Securities</t>
  </si>
  <si>
    <t>T-bills (28 days)*</t>
  </si>
  <si>
    <t>T-bills (91 days)*</t>
  </si>
  <si>
    <t>T-bills (182 days)*</t>
  </si>
  <si>
    <t>T-bills (364 days)*</t>
  </si>
  <si>
    <t>5.0-9.0</t>
  </si>
  <si>
    <t>5.0-9.5</t>
  </si>
  <si>
    <t>3.25-9.5</t>
  </si>
  <si>
    <t>3.08-9.5</t>
  </si>
  <si>
    <t>2.65-9.5</t>
  </si>
  <si>
    <t>2.65-9.0</t>
  </si>
  <si>
    <t>National/Citizen SCs</t>
  </si>
  <si>
    <t>6.0-9.5</t>
  </si>
  <si>
    <t>6.0-10.0</t>
  </si>
  <si>
    <t>6.0-10</t>
  </si>
  <si>
    <t>C. Interbank Rate of Commercial Banks</t>
  </si>
  <si>
    <t>D. Weighted Average Deposit Rate (Commercial Banks)</t>
  </si>
  <si>
    <t>E. Weighted Average Lending Rate (Commercial Banks)</t>
  </si>
  <si>
    <t>F. Base Rate (Commercial Banks)$</t>
  </si>
  <si>
    <t>^ The SLF rate is fixed as same as bank rate effective from  August 16, 2012</t>
  </si>
  <si>
    <r>
      <t>#</t>
    </r>
    <r>
      <rPr>
        <sz val="10"/>
        <rFont val="Times New Roman"/>
        <family val="1"/>
      </rPr>
      <t xml:space="preserve"> The SLF rate is determined at the penal rate added to the weighted average discount rate of  91-day Treasury Bills of the preceding week.</t>
    </r>
  </si>
  <si>
    <t>* Weighted average interest rate.</t>
  </si>
  <si>
    <t>$ Base rate has been compiled since January 2013.</t>
  </si>
  <si>
    <t>Table 39</t>
  </si>
  <si>
    <t>(In percent)</t>
  </si>
  <si>
    <t>TRB-91 Days</t>
  </si>
  <si>
    <t>TRB-364 Days</t>
  </si>
  <si>
    <t>Annual average</t>
  </si>
  <si>
    <t>International Investment Postion (IIP)</t>
  </si>
  <si>
    <t>Table 31</t>
  </si>
  <si>
    <t>Table 32</t>
  </si>
  <si>
    <t>Table 33</t>
  </si>
  <si>
    <t>Table 34</t>
  </si>
  <si>
    <t>Table 40</t>
  </si>
  <si>
    <t>Table 41</t>
  </si>
  <si>
    <t>Table 42</t>
  </si>
  <si>
    <t>Table 43</t>
  </si>
  <si>
    <t>Table 44</t>
  </si>
  <si>
    <t>Table 45</t>
  </si>
  <si>
    <t>Table 46</t>
  </si>
  <si>
    <t>Table 47</t>
  </si>
  <si>
    <t>Table 48</t>
  </si>
  <si>
    <t>Table 49</t>
  </si>
  <si>
    <t>Direction of Foreign Trade*</t>
  </si>
  <si>
    <t>Annual (12 Months)</t>
  </si>
  <si>
    <r>
      <t>2014/15</t>
    </r>
    <r>
      <rPr>
        <b/>
        <vertAlign val="superscript"/>
        <sz val="10"/>
        <rFont val="Times New Roman"/>
        <family val="1"/>
      </rPr>
      <t>R</t>
    </r>
  </si>
  <si>
    <t>TOTAL EXPORTS</t>
  </si>
  <si>
    <t>To India</t>
  </si>
  <si>
    <t>To China</t>
  </si>
  <si>
    <t>To Other Countries</t>
  </si>
  <si>
    <t>TOTAL IMPORTS</t>
  </si>
  <si>
    <t>From India</t>
  </si>
  <si>
    <t>From China</t>
  </si>
  <si>
    <t>From Other Countries</t>
  </si>
  <si>
    <t>TOTAL TRADE BALANCE</t>
  </si>
  <si>
    <t>With India</t>
  </si>
  <si>
    <t>With China</t>
  </si>
  <si>
    <t>With Other Countries</t>
  </si>
  <si>
    <t>TOTAL FOREIGN TRADE</t>
  </si>
  <si>
    <t>1. Ratio of export to  import</t>
  </si>
  <si>
    <t>China</t>
  </si>
  <si>
    <t>Other Countries</t>
  </si>
  <si>
    <t>2. Share in  total export</t>
  </si>
  <si>
    <t>3. Share in  total import</t>
  </si>
  <si>
    <t>4. Share in trade balance</t>
  </si>
  <si>
    <t xml:space="preserve">5. Share in  total trade </t>
  </si>
  <si>
    <t>6. Share of  export and import in total trade</t>
  </si>
  <si>
    <t>Export</t>
  </si>
  <si>
    <t>Import</t>
  </si>
  <si>
    <t>* Based on customs data</t>
  </si>
  <si>
    <t xml:space="preserve">P= Provisional   </t>
  </si>
  <si>
    <t>R= Revised</t>
  </si>
  <si>
    <t xml:space="preserve"> Exports of Major Commodities to India</t>
  </si>
  <si>
    <r>
      <t>2014/15</t>
    </r>
    <r>
      <rPr>
        <b/>
        <vertAlign val="superscript"/>
        <sz val="9"/>
        <rFont val="Times New Roman"/>
        <family val="1"/>
      </rPr>
      <t>R</t>
    </r>
  </si>
  <si>
    <r>
      <t>2015/16</t>
    </r>
    <r>
      <rPr>
        <b/>
        <vertAlign val="superscript"/>
        <sz val="9"/>
        <rFont val="Times New Roman"/>
        <family val="1"/>
      </rPr>
      <t>P</t>
    </r>
  </si>
  <si>
    <t>A. Major Commodities</t>
  </si>
  <si>
    <t>Aluminium Section</t>
  </si>
  <si>
    <t>Biscuits</t>
  </si>
  <si>
    <t>Brans</t>
  </si>
  <si>
    <t>Brooms</t>
  </si>
  <si>
    <t>Cardamom</t>
  </si>
  <si>
    <t>Catechue</t>
  </si>
  <si>
    <t>Cattlefeed</t>
  </si>
  <si>
    <t>Chemicals</t>
  </si>
  <si>
    <t>Cinnamon</t>
  </si>
  <si>
    <t>Copper Wire Rod</t>
  </si>
  <si>
    <t>Fruits</t>
  </si>
  <si>
    <t>G.I. pipe</t>
  </si>
  <si>
    <t>Ghee (Vegetable)</t>
  </si>
  <si>
    <t>Ghee(Clarified)</t>
  </si>
  <si>
    <t>Ginger</t>
  </si>
  <si>
    <t>Handicraft Goods</t>
  </si>
  <si>
    <t>Herbs</t>
  </si>
  <si>
    <t>Juice</t>
  </si>
  <si>
    <t>Jute Goods</t>
  </si>
  <si>
    <t xml:space="preserve">         (a) Hessian</t>
  </si>
  <si>
    <t xml:space="preserve">         (b) Sackings</t>
  </si>
  <si>
    <t xml:space="preserve">         (c) Twines</t>
  </si>
  <si>
    <t>Live Animals</t>
  </si>
  <si>
    <t>M.S. Pipe</t>
  </si>
  <si>
    <t>Marble Slab</t>
  </si>
  <si>
    <t>Medicine (Ayurvedic)</t>
  </si>
  <si>
    <t>Mustard &amp; Linseed</t>
  </si>
  <si>
    <t>Noodles</t>
  </si>
  <si>
    <t>Oil Cakes</t>
  </si>
  <si>
    <t>Paper</t>
  </si>
  <si>
    <t>Particle Board</t>
  </si>
  <si>
    <t>Pashmina</t>
  </si>
  <si>
    <t>Plastic Utensils</t>
  </si>
  <si>
    <t>Polyster Yarn</t>
  </si>
  <si>
    <t>Pulses</t>
  </si>
  <si>
    <t>Raw Jute</t>
  </si>
  <si>
    <t>Readymade garments</t>
  </si>
  <si>
    <t>Ricebran Oil</t>
  </si>
  <si>
    <t>Rosin</t>
  </si>
  <si>
    <t>Shampoos and Hair Oils</t>
  </si>
  <si>
    <t>Shoes and Sandles</t>
  </si>
  <si>
    <t>Skin</t>
  </si>
  <si>
    <t>Soap</t>
  </si>
  <si>
    <t>Stone and Sand</t>
  </si>
  <si>
    <t>Turpentine</t>
  </si>
  <si>
    <t>Textiles*</t>
  </si>
  <si>
    <t>Thread</t>
  </si>
  <si>
    <t>Tooth Paste</t>
  </si>
  <si>
    <t>Turmeric</t>
  </si>
  <si>
    <t>Wire</t>
  </si>
  <si>
    <t>Zinc Sheet</t>
  </si>
  <si>
    <t xml:space="preserve"> B. Others</t>
  </si>
  <si>
    <t xml:space="preserve"> Total (A+B)</t>
  </si>
  <si>
    <t>* includes P.P. fabric</t>
  </si>
  <si>
    <t>R= Revised, P= Povisional</t>
  </si>
  <si>
    <t xml:space="preserve"> Exports of Major Commodities to China</t>
  </si>
  <si>
    <t xml:space="preserve">A. Major Commodities </t>
  </si>
  <si>
    <t>Agarbatti</t>
  </si>
  <si>
    <t>Aluminium, Copper and Brass Utensils</t>
  </si>
  <si>
    <t>Handicraft (Metal and Woolen)</t>
  </si>
  <si>
    <t>Human Hair</t>
  </si>
  <si>
    <t>Musical Instruments, Parts and Accessories</t>
  </si>
  <si>
    <t>Nepalese Paper &amp; Paper Products</t>
  </si>
  <si>
    <t>Other handicraft goods</t>
  </si>
  <si>
    <t>Readymade Garments</t>
  </si>
  <si>
    <t>Readymade Leather Goods</t>
  </si>
  <si>
    <t>Rudrakshya</t>
  </si>
  <si>
    <t xml:space="preserve">Silverware and Jewelleries </t>
  </si>
  <si>
    <t>Tanned Skin</t>
  </si>
  <si>
    <t>Tea</t>
  </si>
  <si>
    <t>Vegetables</t>
  </si>
  <si>
    <t>Wheat Flour</t>
  </si>
  <si>
    <t xml:space="preserve">Woolen Carpet </t>
  </si>
  <si>
    <t xml:space="preserve">B. Other </t>
  </si>
  <si>
    <t>Total (A+B)</t>
  </si>
  <si>
    <t xml:space="preserve"> Exports of Major Commodities to Other Countries</t>
  </si>
  <si>
    <t>Handicraft (Metal and Wooden)</t>
  </si>
  <si>
    <t>Nigerseed</t>
  </si>
  <si>
    <t>Silverware and Jewelleries</t>
  </si>
  <si>
    <t>Woolen Carpet</t>
  </si>
  <si>
    <t xml:space="preserve">    Total  (A+B)</t>
  </si>
  <si>
    <t>Agri. Equip.&amp; Parts</t>
  </si>
  <si>
    <t>Almunium Bars, Rods, Profiles, Foil etc.</t>
  </si>
  <si>
    <t>Baby Food &amp; Milk Products</t>
  </si>
  <si>
    <t>Bitumen</t>
  </si>
  <si>
    <t>Books and Magazines</t>
  </si>
  <si>
    <t>Cement</t>
  </si>
  <si>
    <t>Chemical Fertilizer</t>
  </si>
  <si>
    <t>Coal</t>
  </si>
  <si>
    <t>Coldrolled Sheet in Coil</t>
  </si>
  <si>
    <t>Cooking Stoves</t>
  </si>
  <si>
    <t>Cosmetics</t>
  </si>
  <si>
    <t>Cuminseeds and Peppers</t>
  </si>
  <si>
    <t>Dry Cell Battery</t>
  </si>
  <si>
    <t>Electrical Equipment</t>
  </si>
  <si>
    <t>Enamel &amp; Other Paints</t>
  </si>
  <si>
    <t>Glass Sheet and G.Wares</t>
  </si>
  <si>
    <t>Hotrolled Sheet in Coil</t>
  </si>
  <si>
    <t>Incense Sticks</t>
  </si>
  <si>
    <t>Insecticides</t>
  </si>
  <si>
    <t>M.S. Billet</t>
  </si>
  <si>
    <t>M.S. Wires, Rods, Coils, Bars</t>
  </si>
  <si>
    <t>Medicine</t>
  </si>
  <si>
    <t>Molasses Sugar</t>
  </si>
  <si>
    <t>Other Machinery &amp; Parts</t>
  </si>
  <si>
    <t>Other Stationery Goods</t>
  </si>
  <si>
    <t>Petroleum Products</t>
  </si>
  <si>
    <t>Pipe and Pipe Fittings</t>
  </si>
  <si>
    <t>Radio, TV, Deck &amp; Parts</t>
  </si>
  <si>
    <t>Raw Cotton</t>
  </si>
  <si>
    <t>Rice and paddy</t>
  </si>
  <si>
    <t>Salt</t>
  </si>
  <si>
    <t>Sanitaryware</t>
  </si>
  <si>
    <t>Shoes &amp; Sandles</t>
  </si>
  <si>
    <t>Steel Sheet</t>
  </si>
  <si>
    <t>Sugar</t>
  </si>
  <si>
    <t>Textiles</t>
  </si>
  <si>
    <t>Tobacco</t>
  </si>
  <si>
    <t>Tyre, Tubes &amp; Flapes</t>
  </si>
  <si>
    <t>Vehicles &amp; Spare Parts</t>
  </si>
  <si>
    <t>Wire Products</t>
  </si>
  <si>
    <t xml:space="preserve">R= Revised, P= Povisional, </t>
  </si>
  <si>
    <t>Aluminium Scrap, Flake, Foil, Bars, &amp; Rods</t>
  </si>
  <si>
    <t>Bags</t>
  </si>
  <si>
    <t>Camera</t>
  </si>
  <si>
    <t>Chemical</t>
  </si>
  <si>
    <t>Cosmetic Goods</t>
  </si>
  <si>
    <t>Electrical Goods</t>
  </si>
  <si>
    <t>Fastener</t>
  </si>
  <si>
    <t>Garlic</t>
  </si>
  <si>
    <t>Glasswares</t>
  </si>
  <si>
    <t>Medical Equipment &amp; Tools</t>
  </si>
  <si>
    <t>Metal &amp; Wooden furniture</t>
  </si>
  <si>
    <t>Office Equipment &amp; Stationary</t>
  </si>
  <si>
    <t>Other Machinery and Parts</t>
  </si>
  <si>
    <t>Other Stationaries</t>
  </si>
  <si>
    <t>Parafin Wax</t>
  </si>
  <si>
    <t>Plywood &amp; Particle board</t>
  </si>
  <si>
    <t>Polyethylene Terephthalate (Plastic pet chips/Pet Resin)</t>
  </si>
  <si>
    <t>Raw Silk</t>
  </si>
  <si>
    <t>Raw Wool</t>
  </si>
  <si>
    <t>Seasoning Powder &amp; Flavour for Instant Noodles</t>
  </si>
  <si>
    <t>Smart Cards</t>
  </si>
  <si>
    <t>Solar Pannel</t>
  </si>
  <si>
    <t>Steel Rod &amp; Sheet</t>
  </si>
  <si>
    <t>Storage Battery</t>
  </si>
  <si>
    <t>Telecommunication Equipments and Parts</t>
  </si>
  <si>
    <t>Threads - Polyster</t>
  </si>
  <si>
    <t>Toys</t>
  </si>
  <si>
    <t>Transport Equipment &amp; Parts</t>
  </si>
  <si>
    <t>Tyre, Tubes and Flapes</t>
  </si>
  <si>
    <t>Video Television &amp; Parts</t>
  </si>
  <si>
    <t>Welding Rods</t>
  </si>
  <si>
    <t>Wheat Products</t>
  </si>
  <si>
    <t>Writing &amp; Printing Paper</t>
  </si>
  <si>
    <t xml:space="preserve">B. Other Commodities </t>
  </si>
  <si>
    <t>Total (A + B)</t>
  </si>
  <si>
    <t>Aircraft Spareparts</t>
  </si>
  <si>
    <t>Betelnut</t>
  </si>
  <si>
    <t>Button</t>
  </si>
  <si>
    <t>Cigarette Paper</t>
  </si>
  <si>
    <t>Clove</t>
  </si>
  <si>
    <t>Coconut Oil</t>
  </si>
  <si>
    <t>Computer and Parts</t>
  </si>
  <si>
    <t>Copper Wire Rod, Scrapes &amp; Sheets</t>
  </si>
  <si>
    <t>Crude Coconut Oil</t>
  </si>
  <si>
    <t>Crude Palm Oil</t>
  </si>
  <si>
    <t>Crude Soyabean Oil</t>
  </si>
  <si>
    <t>Cuminseed</t>
  </si>
  <si>
    <t>Door Locks</t>
  </si>
  <si>
    <t>Drycell Battery</t>
  </si>
  <si>
    <t>Edible Oil</t>
  </si>
  <si>
    <t>Flash Light</t>
  </si>
  <si>
    <t>G.I.Wire</t>
  </si>
  <si>
    <t>Gold</t>
  </si>
  <si>
    <t>M.S.Wire Rod</t>
  </si>
  <si>
    <t>Other Machinary &amp; Parts</t>
  </si>
  <si>
    <t>P.V.C.Compound</t>
  </si>
  <si>
    <t>Palm Oil</t>
  </si>
  <si>
    <t>Pipe &amp; Pipe Fittings</t>
  </si>
  <si>
    <t>Polythene Granules</t>
  </si>
  <si>
    <t>Powder Milk</t>
  </si>
  <si>
    <t>Shoes and Sandals</t>
  </si>
  <si>
    <t>Silver</t>
  </si>
  <si>
    <t>Small Cardamom</t>
  </si>
  <si>
    <t>Synthetic &amp; Natural Rubber</t>
  </si>
  <si>
    <t>Synthetic Carpet</t>
  </si>
  <si>
    <t>Telecommunication Equipment &amp; Parts</t>
  </si>
  <si>
    <t>Tello</t>
  </si>
  <si>
    <t>Textile Dyes</t>
  </si>
  <si>
    <t>Threads</t>
  </si>
  <si>
    <t>Tyre,Tube &amp; Flaps</t>
  </si>
  <si>
    <t>Umbrella and Parts</t>
  </si>
  <si>
    <t>Watches &amp; Bands</t>
  </si>
  <si>
    <t>X-Ray Film</t>
  </si>
  <si>
    <t>Zinc Ingot</t>
  </si>
  <si>
    <t>Composition of Foreign Trade</t>
  </si>
  <si>
    <t>Customwise</t>
  </si>
  <si>
    <t>Annual Data</t>
  </si>
  <si>
    <t>(Rs. in million )</t>
  </si>
  <si>
    <t>SN</t>
  </si>
  <si>
    <t>Customs Points</t>
  </si>
  <si>
    <t>Exports</t>
  </si>
  <si>
    <t xml:space="preserve">Percentage Change </t>
  </si>
  <si>
    <t>Imports</t>
  </si>
  <si>
    <t>Birgunj Customs Offic</t>
  </si>
  <si>
    <t>Dry Port Customs Office</t>
  </si>
  <si>
    <t>Bhairawa Customs Office</t>
  </si>
  <si>
    <t>Biratnagar Customs Office</t>
  </si>
  <si>
    <t>Tribhuwan Airport Customs Office</t>
  </si>
  <si>
    <t>Nepalgunj Customs Office</t>
  </si>
  <si>
    <t>Mechi Customs Office</t>
  </si>
  <si>
    <t>Krishnagar Customs Office</t>
  </si>
  <si>
    <t>Kailali Customs Office</t>
  </si>
  <si>
    <t>Others</t>
  </si>
  <si>
    <t>Table 15</t>
  </si>
  <si>
    <t>Imports from India against Payment in US Dollar</t>
  </si>
  <si>
    <t>2006/07</t>
  </si>
  <si>
    <t>* The monthly data are updated based on the latest information from custom office and differ from earlier issues.</t>
  </si>
  <si>
    <t>Table 16</t>
  </si>
  <si>
    <t>(FY 2012/13 = 100)</t>
  </si>
  <si>
    <t>Export Unit Value Price Index</t>
  </si>
  <si>
    <t xml:space="preserve">Import Unit Value Price Index </t>
  </si>
  <si>
    <t xml:space="preserve">Terms of Trade </t>
  </si>
  <si>
    <t>Percent 
Change</t>
  </si>
  <si>
    <t>Percentage 
Change</t>
  </si>
  <si>
    <t>August</t>
  </si>
  <si>
    <t>October</t>
  </si>
  <si>
    <t xml:space="preserve">Summary of Balance of Payments              </t>
  </si>
  <si>
    <t>Particulars</t>
  </si>
  <si>
    <r>
      <t xml:space="preserve">2015/16 </t>
    </r>
    <r>
      <rPr>
        <b/>
        <vertAlign val="superscript"/>
        <sz val="10"/>
        <rFont val="Times New Roman"/>
        <family val="1"/>
      </rPr>
      <t>P</t>
    </r>
  </si>
  <si>
    <t xml:space="preserve">% Change </t>
  </si>
  <si>
    <t xml:space="preserve">2014/15 </t>
  </si>
  <si>
    <t>A. Current Account</t>
  </si>
  <si>
    <t>Goods: Exports f.o.b.</t>
  </si>
  <si>
    <t>Oil</t>
  </si>
  <si>
    <t>Other</t>
  </si>
  <si>
    <t>Goods: Imports f.o.b.</t>
  </si>
  <si>
    <t>Balance on Goods</t>
  </si>
  <si>
    <t>Services: Net</t>
  </si>
  <si>
    <t>Services: credit</t>
  </si>
  <si>
    <t>Travel</t>
  </si>
  <si>
    <t>Government n.i.e.</t>
  </si>
  <si>
    <t>Services: debit</t>
  </si>
  <si>
    <t>O/W Education</t>
  </si>
  <si>
    <t>Government services: debit</t>
  </si>
  <si>
    <t>Balance on Goods and Services</t>
  </si>
  <si>
    <t>Income: Net</t>
  </si>
  <si>
    <t>Income: credit</t>
  </si>
  <si>
    <t>Income: debit</t>
  </si>
  <si>
    <t>Balance on Goods, Services and Income</t>
  </si>
  <si>
    <t>Transfers: Net</t>
  </si>
  <si>
    <t>Current transfers: credit</t>
  </si>
  <si>
    <t>Grants</t>
  </si>
  <si>
    <t>Workers' remittances</t>
  </si>
  <si>
    <t>Pensions</t>
  </si>
  <si>
    <t>Other (Indian Excise Refund)</t>
  </si>
  <si>
    <t>Current transfers: debit</t>
  </si>
  <si>
    <t>Capital Account (Capital Transfer)</t>
  </si>
  <si>
    <t xml:space="preserve">  Total, Groups A plus B</t>
  </si>
  <si>
    <t>Financial Account (Excluding Group E)</t>
  </si>
  <si>
    <t>Direct investment in Nepal</t>
  </si>
  <si>
    <t>Portfolio Investment</t>
  </si>
  <si>
    <t>Other investment: assets</t>
  </si>
  <si>
    <t>Trade credits</t>
  </si>
  <si>
    <t>Other investment: liabilities</t>
  </si>
  <si>
    <t>Loans</t>
  </si>
  <si>
    <t>General Government</t>
  </si>
  <si>
    <t>Drawings</t>
  </si>
  <si>
    <t>Repayments</t>
  </si>
  <si>
    <t>Other sectors</t>
  </si>
  <si>
    <t>Currency and deposits</t>
  </si>
  <si>
    <t>Nepal Rastra Bank</t>
  </si>
  <si>
    <t>Deposit money banks</t>
  </si>
  <si>
    <t>Other liabilities</t>
  </si>
  <si>
    <t xml:space="preserve">  Total, Group A through C</t>
  </si>
  <si>
    <t>D.</t>
  </si>
  <si>
    <t>Miscellaneous Items, Net</t>
  </si>
  <si>
    <t xml:space="preserve">  Total, Group A through D</t>
  </si>
  <si>
    <t>E. Reserves and Related Items</t>
  </si>
  <si>
    <t>Reserve assets</t>
  </si>
  <si>
    <t>Use of Fund Credit and Loans</t>
  </si>
  <si>
    <t>Changes in reserve net (- increase)*</t>
  </si>
  <si>
    <t>P= Povisional</t>
  </si>
  <si>
    <t xml:space="preserve">* Change in reserve net is derived by netting out  reserves and related items (Group E) and currency and deposits </t>
  </si>
  <si>
    <t xml:space="preserve"> (under Group C)  with adjustment of valuation gain/loss.</t>
  </si>
  <si>
    <t>Table 18</t>
  </si>
  <si>
    <t>International Investment Position (IIP)</t>
  </si>
  <si>
    <t>S.N.</t>
  </si>
  <si>
    <t xml:space="preserve">Items </t>
  </si>
  <si>
    <t xml:space="preserve">As of Mid July </t>
  </si>
  <si>
    <r>
      <t>2015</t>
    </r>
    <r>
      <rPr>
        <b/>
        <vertAlign val="superscript"/>
        <sz val="10"/>
        <color indexed="8"/>
        <rFont val="Times New Roman"/>
        <family val="1"/>
      </rPr>
      <t>R</t>
    </r>
  </si>
  <si>
    <r>
      <t>2016</t>
    </r>
    <r>
      <rPr>
        <b/>
        <vertAlign val="superscript"/>
        <sz val="10"/>
        <color indexed="8"/>
        <rFont val="Times New Roman"/>
        <family val="1"/>
      </rPr>
      <t>P</t>
    </r>
  </si>
  <si>
    <t>Assets</t>
  </si>
  <si>
    <t>Direct Investment</t>
  </si>
  <si>
    <t>Other Investments</t>
  </si>
  <si>
    <t xml:space="preserve">Other equity </t>
  </si>
  <si>
    <t>Currency and Deposits</t>
  </si>
  <si>
    <t>Trade credit and advances</t>
  </si>
  <si>
    <t>Other account receivable</t>
  </si>
  <si>
    <t>Official Reserve Assets*</t>
  </si>
  <si>
    <t xml:space="preserve">Liabilites </t>
  </si>
  <si>
    <t>Other account payable</t>
  </si>
  <si>
    <t>Net IIP</t>
  </si>
  <si>
    <t>* based on resident and non residents</t>
  </si>
  <si>
    <t>Table 19</t>
  </si>
  <si>
    <t>Gross Foreign Assets of the Banking Sector</t>
  </si>
  <si>
    <t>(Rs in million)</t>
  </si>
  <si>
    <t>A. Nepal Rastra Bank (1+2)</t>
  </si>
  <si>
    <t xml:space="preserve">   1. Gold, SDR, IMF Reserve Position</t>
  </si>
  <si>
    <t xml:space="preserve">   2. Foreign Exchange Reserve </t>
  </si>
  <si>
    <t>Convertible</t>
  </si>
  <si>
    <t>Inconvertible</t>
  </si>
  <si>
    <t>B. Bank and Financial Institutions *</t>
  </si>
  <si>
    <t>C. Gross Foreign Exchange Reserve</t>
  </si>
  <si>
    <t xml:space="preserve">      Share in total (in percent)</t>
  </si>
  <si>
    <t>D. Gross Foreign Assets (A+B)</t>
  </si>
  <si>
    <t xml:space="preserve"> Import Capacity in Months </t>
  </si>
  <si>
    <t xml:space="preserve">   Gross Foreign Exchange Reserve</t>
  </si>
  <si>
    <t>Merchandise</t>
  </si>
  <si>
    <t>Merchandise and Services</t>
  </si>
  <si>
    <t xml:space="preserve">  Gross Foreign Assets</t>
  </si>
  <si>
    <t>E. Foreign Liabilities</t>
  </si>
  <si>
    <t>F. Net Foreign Assets(D-E)</t>
  </si>
  <si>
    <t>G. Change in NFA (before adj. ex. val.)**</t>
  </si>
  <si>
    <t xml:space="preserve">H. Exchange Valuation </t>
  </si>
  <si>
    <t>I. Change in NFA (6+7)***</t>
  </si>
  <si>
    <t>Sources : Nepal Rastra Bank and Commercial Banks;  Estimated.</t>
  </si>
  <si>
    <t>* indicates the "A","B" &amp; " C" class financial institutions licensed by NRB.</t>
  </si>
  <si>
    <t>**Change in NFA is derived by taking mid-July as base and minus (-) sign indicates increase.</t>
  </si>
  <si>
    <t>*** After adjusting exchange valuation gain/loss</t>
  </si>
  <si>
    <t>Period-end Buying Rate (Rs/USD)</t>
  </si>
  <si>
    <t>Table 20</t>
  </si>
  <si>
    <t>(USD in million)</t>
  </si>
  <si>
    <t>Table 21</t>
  </si>
  <si>
    <t>Exchange Rate of US Dollar (NRs/USD)</t>
  </si>
  <si>
    <t xml:space="preserve">FY </t>
  </si>
  <si>
    <t>Month End*</t>
  </si>
  <si>
    <t>Monthly Average*</t>
  </si>
  <si>
    <t>Buying</t>
  </si>
  <si>
    <t>Selling</t>
  </si>
  <si>
    <t xml:space="preserve">Middle </t>
  </si>
  <si>
    <t xml:space="preserve">Feburary </t>
  </si>
  <si>
    <t xml:space="preserve">June </t>
  </si>
  <si>
    <t xml:space="preserve">February </t>
  </si>
  <si>
    <t>* As per Nepalese Calendar.</t>
  </si>
  <si>
    <t>Table 22</t>
  </si>
  <si>
    <t>Mid-July</t>
  </si>
  <si>
    <t>2013</t>
  </si>
  <si>
    <t>2014</t>
  </si>
  <si>
    <t>2015</t>
  </si>
  <si>
    <t>Jul-Jul</t>
  </si>
  <si>
    <t>Oil ($/barrel)*</t>
  </si>
  <si>
    <t>Gold ($/ounce)**</t>
  </si>
  <si>
    <t>* Crude Oil Brent</t>
  </si>
  <si>
    <t>** Refers to p.m. London historical fix.</t>
  </si>
  <si>
    <t xml:space="preserve">Sources: http://www.eia.gov/dnav/pet/hist/LeafHandler.ashx?n=PET&amp;s=RBRTE&amp;f=D </t>
  </si>
  <si>
    <t>http://www.kitco.com/gold.londonfix.html</t>
  </si>
  <si>
    <t>Table 23</t>
  </si>
  <si>
    <t>Table 24</t>
  </si>
  <si>
    <t>Table 25</t>
  </si>
  <si>
    <t>Table 26</t>
  </si>
  <si>
    <t>Table 27</t>
  </si>
  <si>
    <t>Table 28</t>
  </si>
  <si>
    <t>Table 29</t>
  </si>
  <si>
    <t>Table 30</t>
  </si>
  <si>
    <t>Net Domestic Borrowing of  the GoN</t>
  </si>
  <si>
    <t>Special drawing rights                 ( Net incurrence of liabilities)</t>
  </si>
  <si>
    <t>Average of 3 years</t>
  </si>
</sst>
</file>

<file path=xl/styles.xml><?xml version="1.0" encoding="utf-8"?>
<styleSheet xmlns="http://schemas.openxmlformats.org/spreadsheetml/2006/main">
  <numFmts count="4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General_)"/>
    <numFmt numFmtId="166" formatCode="0.0_)"/>
    <numFmt numFmtId="167" formatCode="0_)"/>
    <numFmt numFmtId="168" formatCode="0.00_)"/>
    <numFmt numFmtId="169" formatCode="0.000"/>
    <numFmt numFmtId="170" formatCode="0.000_)"/>
    <numFmt numFmtId="171" formatCode="0.0000000000000"/>
    <numFmt numFmtId="172" formatCode="0.000000000000"/>
    <numFmt numFmtId="173" formatCode="0.00000000000"/>
    <numFmt numFmtId="174" formatCode="0.0000000000"/>
    <numFmt numFmtId="175" formatCode="#,##0.0"/>
    <numFmt numFmtId="176" formatCode="_-* #,##0.0_-;\-* #,##0.0_-;_-* &quot;-&quot;??_-;_-@_-"/>
    <numFmt numFmtId="177" formatCode="_-* #,##0.00_-;\-* #,##0.00_-;_-* &quot;-&quot;??_-;_-@_-"/>
    <numFmt numFmtId="178" formatCode="_-* #,##0.0000_-;\-* #,##0.0000_-;_-* &quot;-&quot;??_-;_-@_-"/>
    <numFmt numFmtId="179" formatCode="_(* #,##0.000_);_(* \(#,##0.000\);_(* &quot;-&quot;??_);_(@_)"/>
    <numFmt numFmtId="180" formatCode="_(* #,##0.0_);_(* \(#,##0.0\);_(* &quot;-&quot;??_);_(@_)"/>
    <numFmt numFmtId="181" formatCode="0.0000"/>
    <numFmt numFmtId="182" formatCode="_-* #,##0.000_-;\-* #,##0.000_-;_-* &quot;-&quot;??_-;_-@_-"/>
    <numFmt numFmtId="183" formatCode="0.000000"/>
    <numFmt numFmtId="184" formatCode="0.00000"/>
    <numFmt numFmtId="185" formatCode="_(* #,##0_);_(* \(#,##0\);_(* &quot;-&quot;??_);_(@_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0.0000000"/>
    <numFmt numFmtId="190" formatCode="_(* #,##0.0_);_(* \(#,##0.0\);_(* &quot;-&quot;?_);_(@_)"/>
    <numFmt numFmtId="191" formatCode="&quot;$&quot;#,##0.00"/>
    <numFmt numFmtId="192" formatCode="_(* #,##0.0000_);_(* \(#,##0.0000\);_(* &quot;-&quot;??_);_(@_)"/>
    <numFmt numFmtId="193" formatCode="_(* #,##0.00_);_(* \(#,##0.00\);_(* \-??_);_(@_)"/>
    <numFmt numFmtId="194" formatCode="0_);[Red]\(0\)"/>
    <numFmt numFmtId="195" formatCode="_(* #,##0_);_(* \(#,##0\);_(* \-??_);_(@_)"/>
    <numFmt numFmtId="196" formatCode="[$-409]dddd\,\ mmmm\ dd\,\ yyyy"/>
    <numFmt numFmtId="197" formatCode="[$-409]h:mm:ss\ AM/PM"/>
    <numFmt numFmtId="198" formatCode="0.0000_)"/>
    <numFmt numFmtId="199" formatCode="#,##0.000"/>
    <numFmt numFmtId="200" formatCode="0.0_);[Red]\(0.0\)"/>
    <numFmt numFmtId="201" formatCode="[$-409]mmmm\ d\,\ yyyy;@"/>
  </numFmts>
  <fonts count="116">
    <font>
      <sz val="10"/>
      <name val="Arial"/>
      <family val="0"/>
    </font>
    <font>
      <sz val="10"/>
      <name val="Times New Roman"/>
      <family val="1"/>
    </font>
    <font>
      <sz val="10"/>
      <name val="Courier"/>
      <family val="3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color indexed="8"/>
      <name val="Times New Roman"/>
      <family val="1"/>
    </font>
    <font>
      <sz val="12"/>
      <name val="Helv"/>
      <family val="0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4"/>
      <name val="AngsanaUPC"/>
      <family val="1"/>
    </font>
    <font>
      <sz val="10"/>
      <color indexed="8"/>
      <name val="Times New Roman"/>
      <family val="2"/>
    </font>
    <font>
      <sz val="12"/>
      <name val="Univers (WN)"/>
      <family val="2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5"/>
      <color indexed="8"/>
      <name val="Times New Roman"/>
      <family val="1"/>
    </font>
    <font>
      <b/>
      <vertAlign val="superscript"/>
      <sz val="10"/>
      <name val="Times New Roman"/>
      <family val="1"/>
    </font>
    <font>
      <sz val="8"/>
      <name val="Times New Roman"/>
      <family val="1"/>
    </font>
    <font>
      <b/>
      <vertAlign val="superscript"/>
      <sz val="11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16"/>
      <name val="Times New Roman"/>
      <family val="1"/>
    </font>
    <font>
      <i/>
      <sz val="9"/>
      <name val="Times New Roman"/>
      <family val="1"/>
    </font>
    <font>
      <i/>
      <sz val="10"/>
      <name val="Times New Roman"/>
      <family val="1"/>
    </font>
    <font>
      <b/>
      <sz val="11"/>
      <color indexed="8"/>
      <name val="Times New Roman"/>
      <family val="1"/>
    </font>
    <font>
      <vertAlign val="superscript"/>
      <sz val="10"/>
      <name val="Times New Roman"/>
      <family val="1"/>
    </font>
    <font>
      <sz val="11.5"/>
      <name val="Cambria"/>
      <family val="1"/>
    </font>
    <font>
      <i/>
      <sz val="12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14"/>
      <name val="Times New Roman"/>
      <family val="1"/>
    </font>
    <font>
      <b/>
      <i/>
      <sz val="9"/>
      <name val="Times New Roman"/>
      <family val="1"/>
    </font>
    <font>
      <b/>
      <sz val="14"/>
      <name val="Times New Roman"/>
      <family val="1"/>
    </font>
    <font>
      <b/>
      <i/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name val="Times New Roman"/>
      <family val="1"/>
    </font>
    <font>
      <b/>
      <i/>
      <vertAlign val="superscript"/>
      <sz val="11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12"/>
      <name val="Arial"/>
      <family val="2"/>
    </font>
    <font>
      <b/>
      <vertAlign val="superscript"/>
      <sz val="9"/>
      <name val="Times New Roman"/>
      <family val="1"/>
    </font>
    <font>
      <b/>
      <sz val="14"/>
      <name val="Book Antiqua"/>
      <family val="1"/>
    </font>
    <font>
      <b/>
      <sz val="18"/>
      <name val="Book Antiqua"/>
      <family val="1"/>
    </font>
    <font>
      <b/>
      <i/>
      <sz val="11"/>
      <name val="Book Antiqua"/>
      <family val="1"/>
    </font>
    <font>
      <sz val="14"/>
      <name val="Book Antiqua"/>
      <family val="1"/>
    </font>
    <font>
      <b/>
      <sz val="11"/>
      <name val="Book Antiqua"/>
      <family val="1"/>
    </font>
    <font>
      <sz val="9"/>
      <name val="Book Antiqua"/>
      <family val="1"/>
    </font>
    <font>
      <b/>
      <sz val="9"/>
      <name val="Book Antiqua"/>
      <family val="1"/>
    </font>
    <font>
      <b/>
      <vertAlign val="superscript"/>
      <sz val="10"/>
      <color indexed="8"/>
      <name val="Times New Roman"/>
      <family val="1"/>
    </font>
    <font>
      <b/>
      <u val="single"/>
      <sz val="10"/>
      <name val="Times New Roman"/>
      <family val="1"/>
    </font>
    <font>
      <b/>
      <sz val="9"/>
      <name val="Helv"/>
      <family val="0"/>
    </font>
    <font>
      <sz val="10"/>
      <name val="Helv"/>
      <family val="0"/>
    </font>
    <font>
      <u val="single"/>
      <sz val="10"/>
      <name val="Times New Roman"/>
      <family val="1"/>
    </font>
    <font>
      <b/>
      <sz val="10"/>
      <name val="Helv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.5"/>
      <color indexed="8"/>
      <name val="Calibri"/>
      <family val="2"/>
    </font>
    <font>
      <b/>
      <sz val="8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Calibri"/>
      <family val="2"/>
    </font>
    <font>
      <sz val="9"/>
      <color indexed="8"/>
      <name val="Verdana"/>
      <family val="2"/>
    </font>
    <font>
      <sz val="9"/>
      <color indexed="8"/>
      <name val="Times New Roman"/>
      <family val="1"/>
    </font>
    <font>
      <u val="single"/>
      <sz val="10"/>
      <color indexed="12"/>
      <name val="Calibri"/>
      <family val="2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.5"/>
      <color theme="1"/>
      <name val="Calibri"/>
      <family val="2"/>
    </font>
    <font>
      <b/>
      <sz val="8"/>
      <color theme="1"/>
      <name val="Times New Roman"/>
      <family val="1"/>
    </font>
    <font>
      <sz val="10"/>
      <color theme="1"/>
      <name val="Times New Roman"/>
      <family val="1"/>
    </font>
    <font>
      <b/>
      <u val="single"/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Calibri"/>
      <family val="2"/>
    </font>
    <font>
      <sz val="9"/>
      <color rgb="FF000000"/>
      <name val="Verdana"/>
      <family val="2"/>
    </font>
    <font>
      <sz val="9"/>
      <color theme="1"/>
      <name val="Times New Roman"/>
      <family val="1"/>
    </font>
    <font>
      <u val="single"/>
      <sz val="10"/>
      <color theme="10"/>
      <name val="Calibri"/>
      <family val="2"/>
    </font>
    <font>
      <b/>
      <sz val="12"/>
      <color theme="1"/>
      <name val="Times New Roman"/>
      <family val="1"/>
    </font>
    <font>
      <b/>
      <sz val="8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</fills>
  <borders count="1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 style="thin"/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/>
      <top/>
      <bottom/>
    </border>
    <border>
      <left style="thin"/>
      <right/>
      <top style="double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double"/>
      <top style="thin"/>
      <bottom>
        <color indexed="63"/>
      </bottom>
    </border>
    <border>
      <left style="double"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double"/>
      <top style="thin"/>
      <bottom/>
    </border>
    <border>
      <left/>
      <right style="double"/>
      <top style="thin"/>
      <bottom style="thin"/>
    </border>
    <border>
      <left/>
      <right style="thin"/>
      <top style="thin"/>
      <bottom/>
    </border>
    <border>
      <left/>
      <right style="double"/>
      <top/>
      <bottom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/>
      <top/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/>
      <right style="thin"/>
      <top style="thin"/>
      <bottom style="double"/>
    </border>
    <border>
      <left style="thin"/>
      <right style="thin"/>
      <top style="double"/>
      <bottom/>
    </border>
    <border>
      <left style="double"/>
      <right style="thin"/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double"/>
      <top style="thin"/>
      <bottom style="thin"/>
    </border>
    <border>
      <left style="double"/>
      <right style="thin"/>
      <top/>
      <bottom style="double"/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double">
        <color indexed="8"/>
      </right>
      <top style="thin"/>
      <bottom style="thin"/>
    </border>
    <border>
      <left style="thin">
        <color indexed="8"/>
      </left>
      <right style="double">
        <color indexed="8"/>
      </right>
      <top/>
      <bottom style="thin">
        <color indexed="8"/>
      </bottom>
    </border>
    <border>
      <left style="double">
        <color indexed="8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/>
      <top style="thin"/>
      <bottom style="double">
        <color indexed="8"/>
      </bottom>
    </border>
    <border>
      <left style="thin"/>
      <right style="thin">
        <color indexed="8"/>
      </right>
      <top style="thin"/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double"/>
      <right style="thin"/>
      <top style="double"/>
      <bottom>
        <color indexed="63"/>
      </bottom>
    </border>
    <border>
      <left style="thin"/>
      <right/>
      <top style="double"/>
      <bottom/>
    </border>
    <border>
      <left/>
      <right style="thin"/>
      <top style="double"/>
      <bottom/>
    </border>
    <border>
      <left style="thin"/>
      <right style="double"/>
      <top/>
      <bottom style="double"/>
    </border>
    <border>
      <left style="double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double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double"/>
      <top style="medium"/>
      <bottom style="medium"/>
    </border>
    <border>
      <left style="double"/>
      <right/>
      <top style="double"/>
      <bottom/>
    </border>
    <border>
      <left style="double"/>
      <right>
        <color indexed="63"/>
      </right>
      <top style="double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/>
      <right style="double"/>
      <top style="double"/>
      <bottom style="thin"/>
    </border>
    <border>
      <left style="thin"/>
      <right style="double"/>
      <top style="double"/>
      <bottom style="thin"/>
    </border>
    <border>
      <left style="double"/>
      <right>
        <color indexed="63"/>
      </right>
      <top style="thin"/>
      <bottom style="double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double"/>
      <right/>
      <top/>
      <bottom style="thin"/>
    </border>
    <border>
      <left style="thin"/>
      <right/>
      <top style="thin"/>
      <bottom style="double"/>
    </border>
    <border>
      <left/>
      <right/>
      <top style="double"/>
      <bottom style="thin"/>
    </border>
    <border>
      <left/>
      <right/>
      <top style="thin"/>
      <bottom style="double"/>
    </border>
    <border>
      <left/>
      <right style="double"/>
      <top style="thin"/>
      <bottom style="double"/>
    </border>
    <border>
      <left/>
      <right style="double"/>
      <top style="double"/>
      <bottom/>
    </border>
    <border>
      <left style="thin"/>
      <right style="double"/>
      <top style="double"/>
      <bottom>
        <color indexed="63"/>
      </bottom>
    </border>
    <border>
      <left style="double"/>
      <right/>
      <top style="thin"/>
      <bottom/>
    </border>
    <border>
      <left/>
      <right style="thin"/>
      <top/>
      <bottom style="medium"/>
    </border>
    <border>
      <left style="thin"/>
      <right style="double"/>
      <top/>
      <bottom style="medium"/>
    </border>
    <border>
      <left/>
      <right style="medium"/>
      <top/>
      <bottom style="thin"/>
    </border>
    <border>
      <left style="double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/>
    </border>
    <border>
      <left>
        <color indexed="63"/>
      </left>
      <right style="double">
        <color indexed="8"/>
      </right>
      <top style="double">
        <color indexed="8"/>
      </top>
      <bottom style="thin"/>
    </border>
    <border>
      <left style="double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double">
        <color indexed="8"/>
      </right>
      <top>
        <color indexed="63"/>
      </top>
      <bottom style="thin">
        <color indexed="8"/>
      </bottom>
    </border>
    <border>
      <left/>
      <right style="thin"/>
      <top style="double"/>
      <bottom style="thin"/>
    </border>
    <border>
      <left style="double"/>
      <right/>
      <top/>
      <bottom style="medium"/>
    </border>
  </borders>
  <cellStyleXfs count="2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6" fillId="2" borderId="0" applyNumberFormat="0" applyBorder="0" applyAlignment="0" applyProtection="0"/>
    <xf numFmtId="0" fontId="86" fillId="3" borderId="0" applyNumberFormat="0" applyBorder="0" applyAlignment="0" applyProtection="0"/>
    <xf numFmtId="0" fontId="86" fillId="4" borderId="0" applyNumberFormat="0" applyBorder="0" applyAlignment="0" applyProtection="0"/>
    <xf numFmtId="0" fontId="86" fillId="5" borderId="0" applyNumberFormat="0" applyBorder="0" applyAlignment="0" applyProtection="0"/>
    <xf numFmtId="0" fontId="86" fillId="6" borderId="0" applyNumberFormat="0" applyBorder="0" applyAlignment="0" applyProtection="0"/>
    <xf numFmtId="0" fontId="86" fillId="7" borderId="0" applyNumberFormat="0" applyBorder="0" applyAlignment="0" applyProtection="0"/>
    <xf numFmtId="0" fontId="86" fillId="8" borderId="0" applyNumberFormat="0" applyBorder="0" applyAlignment="0" applyProtection="0"/>
    <xf numFmtId="0" fontId="86" fillId="9" borderId="0" applyNumberFormat="0" applyBorder="0" applyAlignment="0" applyProtection="0"/>
    <xf numFmtId="0" fontId="86" fillId="10" borderId="0" applyNumberFormat="0" applyBorder="0" applyAlignment="0" applyProtection="0"/>
    <xf numFmtId="0" fontId="86" fillId="11" borderId="0" applyNumberFormat="0" applyBorder="0" applyAlignment="0" applyProtection="0"/>
    <xf numFmtId="0" fontId="86" fillId="12" borderId="0" applyNumberFormat="0" applyBorder="0" applyAlignment="0" applyProtection="0"/>
    <xf numFmtId="0" fontId="86" fillId="13" borderId="0" applyNumberFormat="0" applyBorder="0" applyAlignment="0" applyProtection="0"/>
    <xf numFmtId="0" fontId="87" fillId="14" borderId="0" applyNumberFormat="0" applyBorder="0" applyAlignment="0" applyProtection="0"/>
    <xf numFmtId="0" fontId="87" fillId="15" borderId="0" applyNumberFormat="0" applyBorder="0" applyAlignment="0" applyProtection="0"/>
    <xf numFmtId="0" fontId="87" fillId="16" borderId="0" applyNumberFormat="0" applyBorder="0" applyAlignment="0" applyProtection="0"/>
    <xf numFmtId="0" fontId="87" fillId="17" borderId="0" applyNumberFormat="0" applyBorder="0" applyAlignment="0" applyProtection="0"/>
    <xf numFmtId="0" fontId="87" fillId="18" borderId="0" applyNumberFormat="0" applyBorder="0" applyAlignment="0" applyProtection="0"/>
    <xf numFmtId="0" fontId="87" fillId="19" borderId="0" applyNumberFormat="0" applyBorder="0" applyAlignment="0" applyProtection="0"/>
    <xf numFmtId="0" fontId="87" fillId="20" borderId="0" applyNumberFormat="0" applyBorder="0" applyAlignment="0" applyProtection="0"/>
    <xf numFmtId="0" fontId="87" fillId="21" borderId="0" applyNumberFormat="0" applyBorder="0" applyAlignment="0" applyProtection="0"/>
    <xf numFmtId="0" fontId="87" fillId="22" borderId="0" applyNumberFormat="0" applyBorder="0" applyAlignment="0" applyProtection="0"/>
    <xf numFmtId="0" fontId="87" fillId="23" borderId="0" applyNumberFormat="0" applyBorder="0" applyAlignment="0" applyProtection="0"/>
    <xf numFmtId="0" fontId="87" fillId="24" borderId="0" applyNumberFormat="0" applyBorder="0" applyAlignment="0" applyProtection="0"/>
    <xf numFmtId="0" fontId="87" fillId="25" borderId="0" applyNumberFormat="0" applyBorder="0" applyAlignment="0" applyProtection="0"/>
    <xf numFmtId="0" fontId="88" fillId="26" borderId="0" applyNumberFormat="0" applyBorder="0" applyAlignment="0" applyProtection="0"/>
    <xf numFmtId="0" fontId="89" fillId="27" borderId="1" applyNumberFormat="0" applyAlignment="0" applyProtection="0"/>
    <xf numFmtId="0" fontId="9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3" fontId="0" fillId="0" borderId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4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9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92" fillId="29" borderId="0" applyNumberFormat="0" applyBorder="0" applyAlignment="0" applyProtection="0"/>
    <xf numFmtId="0" fontId="93" fillId="0" borderId="3" applyNumberFormat="0" applyFill="0" applyAlignment="0" applyProtection="0"/>
    <xf numFmtId="0" fontId="94" fillId="0" borderId="4" applyNumberFormat="0" applyFill="0" applyAlignment="0" applyProtection="0"/>
    <xf numFmtId="0" fontId="95" fillId="0" borderId="5" applyNumberFormat="0" applyFill="0" applyAlignment="0" applyProtection="0"/>
    <xf numFmtId="0" fontId="9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7" fillId="30" borderId="1" applyNumberFormat="0" applyAlignment="0" applyProtection="0"/>
    <xf numFmtId="0" fontId="98" fillId="0" borderId="6" applyNumberFormat="0" applyFill="0" applyAlignment="0" applyProtection="0"/>
    <xf numFmtId="0" fontId="9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95" fontId="86" fillId="0" borderId="0">
      <alignment/>
      <protection/>
    </xf>
    <xf numFmtId="0" fontId="0" fillId="0" borderId="0">
      <alignment/>
      <protection/>
    </xf>
    <xf numFmtId="195" fontId="86" fillId="0" borderId="0">
      <alignment/>
      <protection/>
    </xf>
    <xf numFmtId="0" fontId="0" fillId="0" borderId="0">
      <alignment/>
      <protection/>
    </xf>
    <xf numFmtId="195" fontId="86" fillId="0" borderId="0">
      <alignment/>
      <protection/>
    </xf>
    <xf numFmtId="0" fontId="0" fillId="0" borderId="0">
      <alignment/>
      <protection/>
    </xf>
    <xf numFmtId="195" fontId="86" fillId="0" borderId="0">
      <alignment/>
      <protection/>
    </xf>
    <xf numFmtId="195" fontId="86" fillId="0" borderId="0">
      <alignment/>
      <protection/>
    </xf>
    <xf numFmtId="0" fontId="0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6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195" fontId="86" fillId="0" borderId="0">
      <alignment/>
      <protection/>
    </xf>
    <xf numFmtId="0" fontId="0" fillId="0" borderId="0">
      <alignment/>
      <protection/>
    </xf>
    <xf numFmtId="195" fontId="86" fillId="0" borderId="0">
      <alignment/>
      <protection/>
    </xf>
    <xf numFmtId="0" fontId="0" fillId="0" borderId="0">
      <alignment/>
      <protection/>
    </xf>
    <xf numFmtId="195" fontId="8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86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95" fontId="10" fillId="0" borderId="0">
      <alignment/>
      <protection/>
    </xf>
    <xf numFmtId="166" fontId="8" fillId="0" borderId="0">
      <alignment/>
      <protection/>
    </xf>
    <xf numFmtId="166" fontId="8" fillId="0" borderId="0">
      <alignment/>
      <protection/>
    </xf>
    <xf numFmtId="166" fontId="8" fillId="0" borderId="0">
      <alignment/>
      <protection/>
    </xf>
    <xf numFmtId="166" fontId="8" fillId="0" borderId="0">
      <alignment/>
      <protection/>
    </xf>
    <xf numFmtId="166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95" fontId="86" fillId="0" borderId="0">
      <alignment/>
      <protection/>
    </xf>
    <xf numFmtId="0" fontId="11" fillId="0" borderId="0" applyFont="0" applyFill="0" applyBorder="0" applyAlignment="0" applyProtection="0"/>
    <xf numFmtId="0" fontId="0" fillId="0" borderId="0">
      <alignment/>
      <protection/>
    </xf>
    <xf numFmtId="0" fontId="0" fillId="0" borderId="0" applyAlignment="0">
      <protection/>
    </xf>
    <xf numFmtId="0" fontId="0" fillId="0" borderId="0" applyAlignment="0">
      <protection/>
    </xf>
    <xf numFmtId="195" fontId="86" fillId="0" borderId="0">
      <alignment/>
      <protection/>
    </xf>
    <xf numFmtId="177" fontId="2" fillId="0" borderId="0">
      <alignment/>
      <protection/>
    </xf>
    <xf numFmtId="0" fontId="2" fillId="0" borderId="0">
      <alignment/>
      <protection/>
    </xf>
    <xf numFmtId="165" fontId="2" fillId="0" borderId="0">
      <alignment/>
      <protection/>
    </xf>
    <xf numFmtId="165" fontId="2" fillId="0" borderId="0">
      <alignment/>
      <protection/>
    </xf>
    <xf numFmtId="165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8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8" fillId="0" borderId="0">
      <alignment/>
      <protection/>
    </xf>
    <xf numFmtId="166" fontId="8" fillId="0" borderId="0">
      <alignment/>
      <protection/>
    </xf>
    <xf numFmtId="166" fontId="8" fillId="0" borderId="0">
      <alignment/>
      <protection/>
    </xf>
    <xf numFmtId="166" fontId="8" fillId="0" borderId="0">
      <alignment/>
      <protection/>
    </xf>
    <xf numFmtId="166" fontId="8" fillId="0" borderId="0">
      <alignment/>
      <protection/>
    </xf>
    <xf numFmtId="166" fontId="8" fillId="0" borderId="0">
      <alignment/>
      <protection/>
    </xf>
    <xf numFmtId="166" fontId="8" fillId="0" borderId="0">
      <alignment/>
      <protection/>
    </xf>
    <xf numFmtId="166" fontId="8" fillId="0" borderId="0">
      <alignment/>
      <protection/>
    </xf>
    <xf numFmtId="166" fontId="8" fillId="0" borderId="0">
      <alignment/>
      <protection/>
    </xf>
    <xf numFmtId="0" fontId="0" fillId="32" borderId="7" applyNumberFormat="0" applyFont="0" applyAlignment="0" applyProtection="0"/>
    <xf numFmtId="0" fontId="100" fillId="27" borderId="8" applyNumberFormat="0" applyAlignment="0" applyProtection="0"/>
    <xf numFmtId="9" fontId="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" fillId="0" borderId="0">
      <alignment/>
      <protection/>
    </xf>
    <xf numFmtId="0" fontId="101" fillId="0" borderId="0" applyNumberFormat="0" applyFill="0" applyBorder="0" applyAlignment="0" applyProtection="0"/>
    <xf numFmtId="0" fontId="102" fillId="0" borderId="9" applyNumberFormat="0" applyFill="0" applyAlignment="0" applyProtection="0"/>
    <xf numFmtId="0" fontId="103" fillId="0" borderId="0" applyNumberFormat="0" applyFill="0" applyBorder="0" applyAlignment="0" applyProtection="0"/>
  </cellStyleXfs>
  <cellXfs count="2102">
    <xf numFmtId="0" fontId="0" fillId="0" borderId="0" xfId="0" applyAlignment="1">
      <alignment/>
    </xf>
    <xf numFmtId="0" fontId="4" fillId="0" borderId="0" xfId="0" applyFont="1" applyAlignment="1">
      <alignment/>
    </xf>
    <xf numFmtId="0" fontId="104" fillId="0" borderId="0" xfId="152" applyFont="1">
      <alignment/>
      <protection/>
    </xf>
    <xf numFmtId="0" fontId="105" fillId="33" borderId="10" xfId="152" applyFont="1" applyFill="1" applyBorder="1" applyAlignment="1">
      <alignment horizontal="center" wrapText="1"/>
      <protection/>
    </xf>
    <xf numFmtId="0" fontId="105" fillId="33" borderId="11" xfId="152" applyFont="1" applyFill="1" applyBorder="1" applyAlignment="1">
      <alignment horizontal="center" wrapText="1"/>
      <protection/>
    </xf>
    <xf numFmtId="0" fontId="105" fillId="33" borderId="11" xfId="152" applyFont="1" applyFill="1" applyBorder="1" applyAlignment="1">
      <alignment horizontal="center"/>
      <protection/>
    </xf>
    <xf numFmtId="0" fontId="105" fillId="33" borderId="11" xfId="152" applyFont="1" applyFill="1" applyBorder="1" applyAlignment="1">
      <alignment horizontal="center" vertical="center"/>
      <protection/>
    </xf>
    <xf numFmtId="0" fontId="104" fillId="0" borderId="0" xfId="152" applyFont="1" applyAlignment="1">
      <alignment/>
      <protection/>
    </xf>
    <xf numFmtId="0" fontId="86" fillId="0" borderId="0" xfId="152">
      <alignment/>
      <protection/>
    </xf>
    <xf numFmtId="165" fontId="14" fillId="34" borderId="12" xfId="255" applyNumberFormat="1" applyFont="1" applyFill="1" applyBorder="1" applyAlignment="1" applyProtection="1">
      <alignment horizontal="center" vertical="center"/>
      <protection/>
    </xf>
    <xf numFmtId="165" fontId="14" fillId="34" borderId="11" xfId="255" applyNumberFormat="1" applyFont="1" applyFill="1" applyBorder="1" applyAlignment="1" applyProtection="1">
      <alignment horizontal="center" vertical="center"/>
      <protection/>
    </xf>
    <xf numFmtId="165" fontId="14" fillId="34" borderId="13" xfId="255" applyNumberFormat="1" applyFont="1" applyFill="1" applyBorder="1" applyAlignment="1" applyProtection="1">
      <alignment horizontal="center" vertical="center"/>
      <protection/>
    </xf>
    <xf numFmtId="165" fontId="1" fillId="0" borderId="14" xfId="255" applyNumberFormat="1" applyFont="1" applyBorder="1" applyAlignment="1" applyProtection="1">
      <alignment horizontal="left" vertical="center"/>
      <protection/>
    </xf>
    <xf numFmtId="164" fontId="1" fillId="0" borderId="15" xfId="255" applyNumberFormat="1" applyFont="1" applyBorder="1" applyAlignment="1">
      <alignment horizontal="center" vertical="center"/>
      <protection/>
    </xf>
    <xf numFmtId="166" fontId="1" fillId="0" borderId="15" xfId="255" applyNumberFormat="1" applyFont="1" applyBorder="1" applyAlignment="1" applyProtection="1">
      <alignment horizontal="center" vertical="center"/>
      <protection/>
    </xf>
    <xf numFmtId="164" fontId="1" fillId="0" borderId="15" xfId="49" applyNumberFormat="1" applyFont="1" applyBorder="1" applyAlignment="1" applyProtection="1">
      <alignment horizontal="center" vertical="center"/>
      <protection/>
    </xf>
    <xf numFmtId="166" fontId="1" fillId="0" borderId="16" xfId="255" applyNumberFormat="1" applyFont="1" applyBorder="1" applyAlignment="1" applyProtection="1">
      <alignment horizontal="center" vertical="center"/>
      <protection/>
    </xf>
    <xf numFmtId="164" fontId="1" fillId="0" borderId="15" xfId="49" applyNumberFormat="1" applyFont="1" applyFill="1" applyBorder="1" applyAlignment="1" applyProtection="1">
      <alignment horizontal="center" vertical="center"/>
      <protection/>
    </xf>
    <xf numFmtId="165" fontId="1" fillId="0" borderId="15" xfId="255" applyNumberFormat="1" applyFont="1" applyFill="1" applyBorder="1" applyAlignment="1" applyProtection="1">
      <alignment horizontal="center" vertical="center"/>
      <protection/>
    </xf>
    <xf numFmtId="164" fontId="1" fillId="0" borderId="15" xfId="255" applyNumberFormat="1" applyFont="1" applyFill="1" applyBorder="1" applyAlignment="1" applyProtection="1">
      <alignment horizontal="center" vertical="center"/>
      <protection/>
    </xf>
    <xf numFmtId="165" fontId="1" fillId="0" borderId="16" xfId="255" applyNumberFormat="1" applyFont="1" applyFill="1" applyBorder="1" applyAlignment="1" applyProtection="1">
      <alignment horizontal="center" vertical="center"/>
      <protection/>
    </xf>
    <xf numFmtId="164" fontId="1" fillId="0" borderId="15" xfId="49" applyNumberFormat="1" applyFont="1" applyBorder="1" applyAlignment="1">
      <alignment horizontal="center" vertical="center"/>
    </xf>
    <xf numFmtId="164" fontId="1" fillId="0" borderId="16" xfId="255" applyNumberFormat="1" applyFont="1" applyBorder="1" applyAlignment="1">
      <alignment horizontal="center" vertical="center"/>
      <protection/>
    </xf>
    <xf numFmtId="164" fontId="1" fillId="0" borderId="15" xfId="152" applyNumberFormat="1" applyFont="1" applyBorder="1" applyAlignment="1">
      <alignment horizontal="center" vertical="center" wrapText="1"/>
      <protection/>
    </xf>
    <xf numFmtId="165" fontId="14" fillId="0" borderId="17" xfId="255" applyNumberFormat="1" applyFont="1" applyBorder="1" applyAlignment="1" applyProtection="1">
      <alignment horizontal="center" vertical="center"/>
      <protection/>
    </xf>
    <xf numFmtId="164" fontId="14" fillId="0" borderId="18" xfId="255" applyNumberFormat="1" applyFont="1" applyBorder="1" applyAlignment="1">
      <alignment horizontal="center" vertical="center"/>
      <protection/>
    </xf>
    <xf numFmtId="164" fontId="14" fillId="0" borderId="19" xfId="255" applyNumberFormat="1" applyFont="1" applyBorder="1" applyAlignment="1">
      <alignment horizontal="center" vertical="center"/>
      <protection/>
    </xf>
    <xf numFmtId="165" fontId="18" fillId="0" borderId="20" xfId="255" applyNumberFormat="1" applyFont="1" applyFill="1" applyBorder="1" applyAlignment="1" applyProtection="1">
      <alignment horizontal="left" vertical="center"/>
      <protection/>
    </xf>
    <xf numFmtId="0" fontId="86" fillId="0" borderId="0" xfId="152" applyAlignment="1">
      <alignment horizontal="center"/>
      <protection/>
    </xf>
    <xf numFmtId="165" fontId="18" fillId="0" borderId="0" xfId="255" applyNumberFormat="1" applyFont="1" applyFill="1" applyBorder="1" applyAlignment="1" applyProtection="1">
      <alignment horizontal="left" vertical="center"/>
      <protection/>
    </xf>
    <xf numFmtId="166" fontId="86" fillId="0" borderId="0" xfId="152" applyNumberFormat="1">
      <alignment/>
      <protection/>
    </xf>
    <xf numFmtId="0" fontId="0" fillId="0" borderId="0" xfId="140">
      <alignment/>
      <protection/>
    </xf>
    <xf numFmtId="165" fontId="14" fillId="0" borderId="0" xfId="252" applyNumberFormat="1" applyFont="1" applyBorder="1" applyAlignment="1" quotePrefix="1">
      <alignment horizontal="center"/>
      <protection/>
    </xf>
    <xf numFmtId="165" fontId="14" fillId="34" borderId="11" xfId="252" applyNumberFormat="1" applyFont="1" applyFill="1" applyBorder="1" applyAlignment="1" applyProtection="1">
      <alignment horizontal="center" vertical="center"/>
      <protection/>
    </xf>
    <xf numFmtId="165" fontId="1" fillId="0" borderId="15" xfId="252" applyNumberFormat="1" applyFont="1" applyBorder="1" applyAlignment="1" applyProtection="1">
      <alignment horizontal="left" vertical="center"/>
      <protection/>
    </xf>
    <xf numFmtId="166" fontId="1" fillId="0" borderId="21" xfId="252" applyNumberFormat="1" applyFont="1" applyBorder="1" applyAlignment="1" applyProtection="1">
      <alignment horizontal="center" vertical="center"/>
      <protection/>
    </xf>
    <xf numFmtId="164" fontId="106" fillId="0" borderId="0" xfId="198" applyNumberFormat="1" applyFont="1" applyBorder="1" applyAlignment="1">
      <alignment horizontal="center"/>
      <protection/>
    </xf>
    <xf numFmtId="200" fontId="14" fillId="0" borderId="22" xfId="252" applyNumberFormat="1" applyFont="1" applyFill="1" applyBorder="1" applyAlignment="1" applyProtection="1">
      <alignment horizontal="center" vertical="center"/>
      <protection/>
    </xf>
    <xf numFmtId="164" fontId="106" fillId="0" borderId="0" xfId="198" applyNumberFormat="1" applyFont="1" applyAlignment="1">
      <alignment horizontal="center"/>
      <protection/>
    </xf>
    <xf numFmtId="164" fontId="106" fillId="0" borderId="15" xfId="252" applyNumberFormat="1" applyFont="1" applyFill="1" applyBorder="1" applyAlignment="1" applyProtection="1">
      <alignment horizontal="center" vertical="center"/>
      <protection/>
    </xf>
    <xf numFmtId="166" fontId="1" fillId="0" borderId="0" xfId="252" applyNumberFormat="1" applyFont="1" applyBorder="1" applyAlignment="1" applyProtection="1">
      <alignment horizontal="center" vertical="center"/>
      <protection/>
    </xf>
    <xf numFmtId="164" fontId="1" fillId="0" borderId="22" xfId="198" applyNumberFormat="1" applyFont="1" applyBorder="1" applyAlignment="1">
      <alignment horizontal="center"/>
      <protection/>
    </xf>
    <xf numFmtId="164" fontId="1" fillId="0" borderId="22" xfId="252" applyNumberFormat="1" applyFont="1" applyFill="1" applyBorder="1" applyAlignment="1" applyProtection="1">
      <alignment horizontal="center" vertical="center"/>
      <protection/>
    </xf>
    <xf numFmtId="164" fontId="106" fillId="0" borderId="22" xfId="198" applyNumberFormat="1" applyFont="1" applyBorder="1" applyAlignment="1">
      <alignment horizontal="center"/>
      <protection/>
    </xf>
    <xf numFmtId="200" fontId="1" fillId="0" borderId="22" xfId="252" applyNumberFormat="1" applyFont="1" applyFill="1" applyBorder="1" applyAlignment="1" applyProtection="1">
      <alignment horizontal="center" vertical="center"/>
      <protection/>
    </xf>
    <xf numFmtId="200" fontId="14" fillId="0" borderId="15" xfId="252" applyNumberFormat="1" applyFont="1" applyFill="1" applyBorder="1" applyAlignment="1" applyProtection="1">
      <alignment horizontal="center" vertical="center"/>
      <protection/>
    </xf>
    <xf numFmtId="165" fontId="1" fillId="0" borderId="23" xfId="252" applyNumberFormat="1" applyFont="1" applyFill="1" applyBorder="1" applyAlignment="1" applyProtection="1">
      <alignment horizontal="center" vertical="center"/>
      <protection/>
    </xf>
    <xf numFmtId="164" fontId="1" fillId="0" borderId="15" xfId="198" applyNumberFormat="1" applyFont="1" applyBorder="1" applyAlignment="1">
      <alignment horizontal="center"/>
      <protection/>
    </xf>
    <xf numFmtId="164" fontId="1" fillId="0" borderId="15" xfId="252" applyNumberFormat="1" applyFont="1" applyFill="1" applyBorder="1" applyAlignment="1" applyProtection="1">
      <alignment horizontal="center" vertical="center"/>
      <protection/>
    </xf>
    <xf numFmtId="164" fontId="106" fillId="0" borderId="15" xfId="198" applyNumberFormat="1" applyFont="1" applyBorder="1" applyAlignment="1">
      <alignment horizontal="center"/>
      <protection/>
    </xf>
    <xf numFmtId="200" fontId="1" fillId="0" borderId="15" xfId="252" applyNumberFormat="1" applyFont="1" applyFill="1" applyBorder="1" applyAlignment="1" applyProtection="1">
      <alignment horizontal="center" vertical="center"/>
      <protection/>
    </xf>
    <xf numFmtId="166" fontId="1" fillId="0" borderId="23" xfId="252" applyNumberFormat="1" applyFont="1" applyBorder="1" applyAlignment="1" applyProtection="1">
      <alignment horizontal="center" vertical="center"/>
      <protection/>
    </xf>
    <xf numFmtId="164" fontId="0" fillId="0" borderId="0" xfId="140" applyNumberFormat="1">
      <alignment/>
      <protection/>
    </xf>
    <xf numFmtId="164" fontId="1" fillId="0" borderId="23" xfId="252" applyNumberFormat="1" applyFont="1" applyBorder="1" applyAlignment="1">
      <alignment horizontal="center" vertical="center"/>
      <protection/>
    </xf>
    <xf numFmtId="164" fontId="1" fillId="0" borderId="15" xfId="202" applyNumberFormat="1" applyFont="1" applyBorder="1" applyAlignment="1">
      <alignment horizontal="center" vertical="center" wrapText="1"/>
      <protection/>
    </xf>
    <xf numFmtId="164" fontId="106" fillId="0" borderId="12" xfId="198" applyNumberFormat="1" applyFont="1" applyBorder="1" applyAlignment="1">
      <alignment horizontal="center"/>
      <protection/>
    </xf>
    <xf numFmtId="165" fontId="14" fillId="0" borderId="11" xfId="252" applyNumberFormat="1" applyFont="1" applyBorder="1" applyAlignment="1" applyProtection="1">
      <alignment horizontal="center" vertical="center"/>
      <protection/>
    </xf>
    <xf numFmtId="164" fontId="14" fillId="0" borderId="11" xfId="252" applyNumberFormat="1" applyFont="1" applyBorder="1" applyAlignment="1">
      <alignment horizontal="center" vertical="center"/>
      <protection/>
    </xf>
    <xf numFmtId="200" fontId="14" fillId="0" borderId="11" xfId="252" applyNumberFormat="1" applyFont="1" applyFill="1" applyBorder="1" applyAlignment="1">
      <alignment horizontal="center" vertical="center"/>
      <protection/>
    </xf>
    <xf numFmtId="0" fontId="106" fillId="0" borderId="0" xfId="198" applyFont="1">
      <alignment/>
      <protection/>
    </xf>
    <xf numFmtId="0" fontId="107" fillId="0" borderId="0" xfId="198" applyFont="1">
      <alignment/>
      <protection/>
    </xf>
    <xf numFmtId="180" fontId="0" fillId="0" borderId="0" xfId="68" applyNumberFormat="1" applyFont="1" applyAlignment="1">
      <alignment/>
    </xf>
    <xf numFmtId="0" fontId="106" fillId="0" borderId="0" xfId="198" applyFont="1" quotePrefix="1">
      <alignment/>
      <protection/>
    </xf>
    <xf numFmtId="0" fontId="14" fillId="0" borderId="0" xfId="194" applyFont="1" applyBorder="1" applyAlignment="1">
      <alignment horizontal="center" vertical="center"/>
      <protection/>
    </xf>
    <xf numFmtId="0" fontId="1" fillId="0" borderId="0" xfId="257" applyFont="1">
      <alignment/>
      <protection/>
    </xf>
    <xf numFmtId="0" fontId="14" fillId="34" borderId="24" xfId="194" applyFont="1" applyFill="1" applyBorder="1" applyAlignment="1" applyProtection="1" quotePrefix="1">
      <alignment horizontal="center" vertical="center"/>
      <protection/>
    </xf>
    <xf numFmtId="16" fontId="15" fillId="34" borderId="25" xfId="194" applyNumberFormat="1" applyFont="1" applyFill="1" applyBorder="1" applyAlignment="1">
      <alignment horizontal="center" wrapText="1"/>
      <protection/>
    </xf>
    <xf numFmtId="0" fontId="14" fillId="34" borderId="26" xfId="257" applyFont="1" applyFill="1" applyBorder="1" applyAlignment="1">
      <alignment horizontal="center"/>
      <protection/>
    </xf>
    <xf numFmtId="0" fontId="14" fillId="34" borderId="22" xfId="257" applyFont="1" applyFill="1" applyBorder="1" applyAlignment="1">
      <alignment horizontal="center"/>
      <protection/>
    </xf>
    <xf numFmtId="0" fontId="14" fillId="34" borderId="27" xfId="257" applyFont="1" applyFill="1" applyBorder="1" applyAlignment="1">
      <alignment horizontal="center"/>
      <protection/>
    </xf>
    <xf numFmtId="0" fontId="14" fillId="34" borderId="28" xfId="257" applyFont="1" applyFill="1" applyBorder="1" applyAlignment="1">
      <alignment horizontal="center"/>
      <protection/>
    </xf>
    <xf numFmtId="0" fontId="1" fillId="34" borderId="29" xfId="257" applyNumberFormat="1" applyFont="1" applyFill="1" applyBorder="1" applyAlignment="1">
      <alignment horizontal="center"/>
      <protection/>
    </xf>
    <xf numFmtId="0" fontId="14" fillId="34" borderId="11" xfId="257" applyFont="1" applyFill="1" applyBorder="1" applyAlignment="1">
      <alignment horizontal="center"/>
      <protection/>
    </xf>
    <xf numFmtId="0" fontId="14" fillId="34" borderId="10" xfId="257" applyFont="1" applyFill="1" applyBorder="1" applyAlignment="1">
      <alignment horizontal="center"/>
      <protection/>
    </xf>
    <xf numFmtId="0" fontId="14" fillId="34" borderId="30" xfId="257" applyFont="1" applyFill="1" applyBorder="1" applyAlignment="1">
      <alignment horizontal="center"/>
      <protection/>
    </xf>
    <xf numFmtId="0" fontId="14" fillId="34" borderId="31" xfId="257" applyFont="1" applyFill="1" applyBorder="1" applyAlignment="1">
      <alignment horizontal="center"/>
      <protection/>
    </xf>
    <xf numFmtId="0" fontId="14" fillId="34" borderId="12" xfId="257" applyFont="1" applyFill="1" applyBorder="1" applyAlignment="1">
      <alignment horizontal="center"/>
      <protection/>
    </xf>
    <xf numFmtId="0" fontId="14" fillId="34" borderId="32" xfId="257" applyFont="1" applyFill="1" applyBorder="1" applyAlignment="1">
      <alignment horizontal="center"/>
      <protection/>
    </xf>
    <xf numFmtId="0" fontId="14" fillId="34" borderId="33" xfId="257" applyFont="1" applyFill="1" applyBorder="1" applyAlignment="1">
      <alignment horizontal="center"/>
      <protection/>
    </xf>
    <xf numFmtId="0" fontId="14" fillId="0" borderId="34" xfId="257" applyFont="1" applyBorder="1">
      <alignment/>
      <protection/>
    </xf>
    <xf numFmtId="2" fontId="14" fillId="0" borderId="15" xfId="257" applyNumberFormat="1" applyFont="1" applyBorder="1" applyAlignment="1">
      <alignment horizontal="center" vertical="center"/>
      <protection/>
    </xf>
    <xf numFmtId="164" fontId="14" fillId="0" borderId="0" xfId="194" applyNumberFormat="1" applyFont="1" applyBorder="1" applyAlignment="1">
      <alignment horizontal="right" vertical="center"/>
      <protection/>
    </xf>
    <xf numFmtId="164" fontId="14" fillId="0" borderId="35" xfId="249" applyNumberFormat="1" applyFont="1" applyBorder="1" applyAlignment="1">
      <alignment horizontal="right" vertical="center"/>
      <protection/>
    </xf>
    <xf numFmtId="164" fontId="14" fillId="0" borderId="30" xfId="249" applyNumberFormat="1" applyFont="1" applyBorder="1" applyAlignment="1">
      <alignment horizontal="right" vertical="center"/>
      <protection/>
    </xf>
    <xf numFmtId="164" fontId="14" fillId="0" borderId="26" xfId="249" applyNumberFormat="1" applyFont="1" applyBorder="1" applyAlignment="1">
      <alignment horizontal="right" vertical="center"/>
      <protection/>
    </xf>
    <xf numFmtId="164" fontId="14" fillId="0" borderId="27" xfId="249" applyNumberFormat="1" applyFont="1" applyBorder="1" applyAlignment="1">
      <alignment horizontal="right" vertical="center"/>
      <protection/>
    </xf>
    <xf numFmtId="164" fontId="14" fillId="0" borderId="27" xfId="249" applyNumberFormat="1" applyFont="1" applyFill="1" applyBorder="1" applyAlignment="1">
      <alignment horizontal="right" vertical="center"/>
      <protection/>
    </xf>
    <xf numFmtId="164" fontId="14" fillId="0" borderId="36" xfId="249" applyNumberFormat="1" applyFont="1" applyBorder="1" applyAlignment="1">
      <alignment horizontal="center" vertical="center"/>
      <protection/>
    </xf>
    <xf numFmtId="0" fontId="14" fillId="0" borderId="29" xfId="257" applyFont="1" applyBorder="1">
      <alignment/>
      <protection/>
    </xf>
    <xf numFmtId="2" fontId="14" fillId="0" borderId="10" xfId="257" applyNumberFormat="1" applyFont="1" applyBorder="1" applyAlignment="1">
      <alignment horizontal="center" vertical="center"/>
      <protection/>
    </xf>
    <xf numFmtId="164" fontId="14" fillId="0" borderId="10" xfId="194" applyNumberFormat="1" applyFont="1" applyBorder="1" applyAlignment="1">
      <alignment horizontal="right" vertical="center"/>
      <protection/>
    </xf>
    <xf numFmtId="164" fontId="14" fillId="0" borderId="35" xfId="194" applyNumberFormat="1" applyFont="1" applyBorder="1" applyAlignment="1">
      <alignment horizontal="right" vertical="center"/>
      <protection/>
    </xf>
    <xf numFmtId="164" fontId="14" fillId="0" borderId="10" xfId="249" applyNumberFormat="1" applyFont="1" applyBorder="1" applyAlignment="1">
      <alignment horizontal="right" vertical="center"/>
      <protection/>
    </xf>
    <xf numFmtId="164" fontId="14" fillId="0" borderId="35" xfId="249" applyNumberFormat="1" applyFont="1" applyFill="1" applyBorder="1" applyAlignment="1">
      <alignment horizontal="right" vertical="center"/>
      <protection/>
    </xf>
    <xf numFmtId="164" fontId="14" fillId="0" borderId="37" xfId="249" applyNumberFormat="1" applyFont="1" applyBorder="1" applyAlignment="1">
      <alignment horizontal="center" vertical="center"/>
      <protection/>
    </xf>
    <xf numFmtId="0" fontId="1" fillId="0" borderId="34" xfId="257" applyFont="1" applyBorder="1">
      <alignment/>
      <protection/>
    </xf>
    <xf numFmtId="2" fontId="1" fillId="0" borderId="15" xfId="257" applyNumberFormat="1" applyFont="1" applyBorder="1" applyAlignment="1">
      <alignment horizontal="center" vertical="center"/>
      <protection/>
    </xf>
    <xf numFmtId="164" fontId="1" fillId="0" borderId="0" xfId="194" applyNumberFormat="1" applyFont="1" applyBorder="1" applyAlignment="1">
      <alignment horizontal="right" vertical="center"/>
      <protection/>
    </xf>
    <xf numFmtId="164" fontId="1" fillId="0" borderId="27" xfId="249" applyNumberFormat="1" applyFont="1" applyBorder="1" applyAlignment="1">
      <alignment horizontal="right" vertical="center"/>
      <protection/>
    </xf>
    <xf numFmtId="164" fontId="1" fillId="0" borderId="38" xfId="249" applyNumberFormat="1" applyFont="1" applyBorder="1" applyAlignment="1">
      <alignment horizontal="right" vertical="center"/>
      <protection/>
    </xf>
    <xf numFmtId="164" fontId="1" fillId="0" borderId="23" xfId="249" applyNumberFormat="1" applyFont="1" applyBorder="1" applyAlignment="1">
      <alignment horizontal="right" vertical="center"/>
      <protection/>
    </xf>
    <xf numFmtId="164" fontId="1" fillId="0" borderId="0" xfId="249" applyNumberFormat="1" applyFont="1" applyBorder="1" applyAlignment="1">
      <alignment horizontal="right" vertical="center"/>
      <protection/>
    </xf>
    <xf numFmtId="164" fontId="1" fillId="0" borderId="0" xfId="249" applyNumberFormat="1" applyFont="1" applyFill="1" applyBorder="1" applyAlignment="1">
      <alignment horizontal="right" vertical="center"/>
      <protection/>
    </xf>
    <xf numFmtId="164" fontId="1" fillId="0" borderId="39" xfId="249" applyNumberFormat="1" applyFont="1" applyBorder="1" applyAlignment="1">
      <alignment horizontal="center" vertical="center"/>
      <protection/>
    </xf>
    <xf numFmtId="164" fontId="1" fillId="0" borderId="21" xfId="249" applyNumberFormat="1" applyFont="1" applyBorder="1" applyAlignment="1">
      <alignment horizontal="right" vertical="center"/>
      <protection/>
    </xf>
    <xf numFmtId="164" fontId="1" fillId="0" borderId="32" xfId="249" applyNumberFormat="1" applyFont="1" applyBorder="1" applyAlignment="1">
      <alignment horizontal="right" vertical="center"/>
      <protection/>
    </xf>
    <xf numFmtId="164" fontId="1" fillId="0" borderId="40" xfId="249" applyNumberFormat="1" applyFont="1" applyBorder="1" applyAlignment="1">
      <alignment horizontal="right" vertical="center"/>
      <protection/>
    </xf>
    <xf numFmtId="2" fontId="14" fillId="0" borderId="11" xfId="257" applyNumberFormat="1" applyFont="1" applyBorder="1" applyAlignment="1">
      <alignment horizontal="center" vertical="center"/>
      <protection/>
    </xf>
    <xf numFmtId="164" fontId="1" fillId="0" borderId="26" xfId="249" applyNumberFormat="1" applyFont="1" applyBorder="1" applyAlignment="1">
      <alignment horizontal="right" vertical="center"/>
      <protection/>
    </xf>
    <xf numFmtId="164" fontId="1" fillId="0" borderId="27" xfId="249" applyNumberFormat="1" applyFont="1" applyFill="1" applyBorder="1" applyAlignment="1">
      <alignment horizontal="right" vertical="center"/>
      <protection/>
    </xf>
    <xf numFmtId="164" fontId="1" fillId="0" borderId="36" xfId="249" applyNumberFormat="1" applyFont="1" applyBorder="1" applyAlignment="1">
      <alignment horizontal="center" vertical="center"/>
      <protection/>
    </xf>
    <xf numFmtId="164" fontId="1" fillId="0" borderId="31" xfId="249" applyNumberFormat="1" applyFont="1" applyBorder="1" applyAlignment="1">
      <alignment horizontal="right" vertical="center"/>
      <protection/>
    </xf>
    <xf numFmtId="164" fontId="1" fillId="0" borderId="32" xfId="249" applyNumberFormat="1" applyFont="1" applyFill="1" applyBorder="1" applyAlignment="1">
      <alignment horizontal="right" vertical="center"/>
      <protection/>
    </xf>
    <xf numFmtId="164" fontId="1" fillId="0" borderId="41" xfId="249" applyNumberFormat="1" applyFont="1" applyBorder="1" applyAlignment="1">
      <alignment horizontal="center" vertical="center"/>
      <protection/>
    </xf>
    <xf numFmtId="164" fontId="14" fillId="0" borderId="35" xfId="249" applyNumberFormat="1" applyFont="1" applyBorder="1" applyAlignment="1">
      <alignment vertical="center"/>
      <protection/>
    </xf>
    <xf numFmtId="164" fontId="14" fillId="0" borderId="30" xfId="249" applyNumberFormat="1" applyFont="1" applyBorder="1" applyAlignment="1">
      <alignment vertical="center"/>
      <protection/>
    </xf>
    <xf numFmtId="164" fontId="14" fillId="0" borderId="23" xfId="249" applyNumberFormat="1" applyFont="1" applyBorder="1" applyAlignment="1">
      <alignment horizontal="right" vertical="center"/>
      <protection/>
    </xf>
    <xf numFmtId="164" fontId="14" fillId="0" borderId="0" xfId="249" applyNumberFormat="1" applyFont="1" applyBorder="1" applyAlignment="1">
      <alignment horizontal="right" vertical="center"/>
      <protection/>
    </xf>
    <xf numFmtId="164" fontId="14" fillId="0" borderId="0" xfId="249" applyNumberFormat="1" applyFont="1" applyFill="1" applyBorder="1" applyAlignment="1">
      <alignment horizontal="right" vertical="center"/>
      <protection/>
    </xf>
    <xf numFmtId="164" fontId="14" fillId="0" borderId="39" xfId="249" applyNumberFormat="1" applyFont="1" applyBorder="1" applyAlignment="1">
      <alignment horizontal="center" vertical="center"/>
      <protection/>
    </xf>
    <xf numFmtId="0" fontId="14" fillId="0" borderId="0" xfId="257" applyFont="1">
      <alignment/>
      <protection/>
    </xf>
    <xf numFmtId="164" fontId="1" fillId="0" borderId="27" xfId="249" applyNumberFormat="1" applyFont="1" applyBorder="1" applyAlignment="1">
      <alignment vertical="center"/>
      <protection/>
    </xf>
    <xf numFmtId="164" fontId="1" fillId="0" borderId="38" xfId="249" applyNumberFormat="1" applyFont="1" applyBorder="1" applyAlignment="1">
      <alignment vertical="center"/>
      <protection/>
    </xf>
    <xf numFmtId="164" fontId="1" fillId="0" borderId="0" xfId="249" applyNumberFormat="1" applyFont="1" applyBorder="1" applyAlignment="1">
      <alignment vertical="center"/>
      <protection/>
    </xf>
    <xf numFmtId="164" fontId="1" fillId="0" borderId="21" xfId="249" applyNumberFormat="1" applyFont="1" applyBorder="1" applyAlignment="1">
      <alignment vertical="center"/>
      <protection/>
    </xf>
    <xf numFmtId="0" fontId="1" fillId="0" borderId="42" xfId="257" applyFont="1" applyBorder="1">
      <alignment/>
      <protection/>
    </xf>
    <xf numFmtId="2" fontId="1" fillId="0" borderId="43" xfId="257" applyNumberFormat="1" applyFont="1" applyBorder="1" applyAlignment="1">
      <alignment horizontal="center" vertical="center"/>
      <protection/>
    </xf>
    <xf numFmtId="164" fontId="1" fillId="0" borderId="44" xfId="194" applyNumberFormat="1" applyFont="1" applyBorder="1" applyAlignment="1">
      <alignment horizontal="right" vertical="center"/>
      <protection/>
    </xf>
    <xf numFmtId="164" fontId="1" fillId="0" borderId="44" xfId="249" applyNumberFormat="1" applyFont="1" applyBorder="1" applyAlignment="1">
      <alignment horizontal="right" vertical="center"/>
      <protection/>
    </xf>
    <xf numFmtId="164" fontId="1" fillId="0" borderId="44" xfId="249" applyNumberFormat="1" applyFont="1" applyBorder="1" applyAlignment="1">
      <alignment vertical="center"/>
      <protection/>
    </xf>
    <xf numFmtId="164" fontId="1" fillId="0" borderId="45" xfId="249" applyNumberFormat="1" applyFont="1" applyBorder="1" applyAlignment="1">
      <alignment vertical="center"/>
      <protection/>
    </xf>
    <xf numFmtId="164" fontId="1" fillId="0" borderId="46" xfId="249" applyNumberFormat="1" applyFont="1" applyBorder="1" applyAlignment="1">
      <alignment horizontal="right" vertical="center"/>
      <protection/>
    </xf>
    <xf numFmtId="164" fontId="1" fillId="0" borderId="44" xfId="249" applyNumberFormat="1" applyFont="1" applyFill="1" applyBorder="1" applyAlignment="1">
      <alignment horizontal="right" vertical="center"/>
      <protection/>
    </xf>
    <xf numFmtId="164" fontId="1" fillId="0" borderId="47" xfId="249" applyNumberFormat="1" applyFont="1" applyBorder="1" applyAlignment="1">
      <alignment horizontal="center" vertical="center"/>
      <protection/>
    </xf>
    <xf numFmtId="0" fontId="1" fillId="0" borderId="0" xfId="257" applyFont="1" applyBorder="1">
      <alignment/>
      <protection/>
    </xf>
    <xf numFmtId="165" fontId="1" fillId="0" borderId="0" xfId="260" applyNumberFormat="1" applyFont="1">
      <alignment/>
      <protection/>
    </xf>
    <xf numFmtId="165" fontId="1" fillId="0" borderId="0" xfId="256" applyNumberFormat="1" applyFont="1">
      <alignment/>
      <protection/>
    </xf>
    <xf numFmtId="165" fontId="1" fillId="0" borderId="0" xfId="256" applyNumberFormat="1" applyFont="1" applyFill="1">
      <alignment/>
      <protection/>
    </xf>
    <xf numFmtId="165" fontId="1" fillId="0" borderId="35" xfId="256" applyNumberFormat="1" applyFont="1" applyBorder="1" applyAlignment="1" applyProtection="1">
      <alignment horizontal="centerContinuous"/>
      <protection/>
    </xf>
    <xf numFmtId="165" fontId="1" fillId="0" borderId="30" xfId="256" applyNumberFormat="1" applyFont="1" applyBorder="1" applyAlignment="1">
      <alignment horizontal="centerContinuous"/>
      <protection/>
    </xf>
    <xf numFmtId="164" fontId="1" fillId="0" borderId="0" xfId="256" applyNumberFormat="1" applyFont="1">
      <alignment/>
      <protection/>
    </xf>
    <xf numFmtId="165" fontId="15" fillId="34" borderId="11" xfId="256" applyNumberFormat="1" applyFont="1" applyFill="1" applyBorder="1" applyAlignment="1" applyProtection="1">
      <alignment horizontal="center" vertical="center"/>
      <protection/>
    </xf>
    <xf numFmtId="165" fontId="15" fillId="34" borderId="12" xfId="256" applyNumberFormat="1" applyFont="1" applyFill="1" applyBorder="1" applyAlignment="1" applyProtection="1">
      <alignment horizontal="center" vertical="center"/>
      <protection/>
    </xf>
    <xf numFmtId="165" fontId="15" fillId="34" borderId="30" xfId="256" applyNumberFormat="1" applyFont="1" applyFill="1" applyBorder="1" applyAlignment="1" applyProtection="1">
      <alignment horizontal="center" vertical="center"/>
      <protection/>
    </xf>
    <xf numFmtId="165" fontId="15" fillId="34" borderId="33" xfId="256" applyNumberFormat="1" applyFont="1" applyFill="1" applyBorder="1" applyAlignment="1" applyProtection="1">
      <alignment horizontal="center" vertical="center"/>
      <protection/>
    </xf>
    <xf numFmtId="165" fontId="1" fillId="0" borderId="40" xfId="256" applyNumberFormat="1" applyFont="1" applyBorder="1" applyAlignment="1" applyProtection="1">
      <alignment horizontal="center"/>
      <protection/>
    </xf>
    <xf numFmtId="165" fontId="20" fillId="0" borderId="14" xfId="256" applyNumberFormat="1" applyFont="1" applyBorder="1" applyAlignment="1" applyProtection="1">
      <alignment horizontal="left" vertical="center"/>
      <protection/>
    </xf>
    <xf numFmtId="164" fontId="20" fillId="0" borderId="15" xfId="256" applyNumberFormat="1" applyFont="1" applyBorder="1" applyAlignment="1">
      <alignment horizontal="center" vertical="center"/>
      <protection/>
    </xf>
    <xf numFmtId="164" fontId="20" fillId="0" borderId="21" xfId="256" applyNumberFormat="1" applyFont="1" applyBorder="1" applyAlignment="1">
      <alignment horizontal="center" vertical="center"/>
      <protection/>
    </xf>
    <xf numFmtId="164" fontId="20" fillId="0" borderId="16" xfId="256" applyNumberFormat="1" applyFont="1" applyBorder="1" applyAlignment="1">
      <alignment horizontal="center" vertical="center"/>
      <protection/>
    </xf>
    <xf numFmtId="165" fontId="15" fillId="0" borderId="17" xfId="256" applyNumberFormat="1" applyFont="1" applyBorder="1" applyAlignment="1" applyProtection="1">
      <alignment horizontal="center" vertical="center"/>
      <protection/>
    </xf>
    <xf numFmtId="164" fontId="15" fillId="0" borderId="18" xfId="256" applyNumberFormat="1" applyFont="1" applyBorder="1" applyAlignment="1">
      <alignment horizontal="center" vertical="center"/>
      <protection/>
    </xf>
    <xf numFmtId="164" fontId="15" fillId="0" borderId="48" xfId="256" applyNumberFormat="1" applyFont="1" applyBorder="1" applyAlignment="1">
      <alignment horizontal="center" vertical="center"/>
      <protection/>
    </xf>
    <xf numFmtId="164" fontId="15" fillId="0" borderId="19" xfId="256" applyNumberFormat="1" applyFont="1" applyBorder="1" applyAlignment="1">
      <alignment horizontal="center" vertical="center"/>
      <protection/>
    </xf>
    <xf numFmtId="165" fontId="1" fillId="0" borderId="0" xfId="256" applyNumberFormat="1" applyFont="1" applyAlignment="1" applyProtection="1">
      <alignment horizontal="left"/>
      <protection/>
    </xf>
    <xf numFmtId="165" fontId="1" fillId="0" borderId="0" xfId="256" applyNumberFormat="1" applyFont="1" applyBorder="1">
      <alignment/>
      <protection/>
    </xf>
    <xf numFmtId="165" fontId="1" fillId="0" borderId="0" xfId="256" applyNumberFormat="1" applyFont="1" applyBorder="1" applyAlignment="1" applyProtection="1">
      <alignment horizontal="center" vertical="center"/>
      <protection/>
    </xf>
    <xf numFmtId="0" fontId="14" fillId="0" borderId="0" xfId="257" applyFont="1" applyAlignment="1">
      <alignment horizontal="center"/>
      <protection/>
    </xf>
    <xf numFmtId="0" fontId="14" fillId="34" borderId="49" xfId="257" applyFont="1" applyFill="1" applyBorder="1" applyAlignment="1">
      <alignment horizontal="center"/>
      <protection/>
    </xf>
    <xf numFmtId="16" fontId="14" fillId="34" borderId="25" xfId="194" applyNumberFormat="1" applyFont="1" applyFill="1" applyBorder="1" applyAlignment="1">
      <alignment horizontal="center" wrapText="1"/>
      <protection/>
    </xf>
    <xf numFmtId="1" fontId="14" fillId="34" borderId="11" xfId="257" applyNumberFormat="1" applyFont="1" applyFill="1" applyBorder="1" applyAlignment="1" quotePrefix="1">
      <alignment horizontal="center"/>
      <protection/>
    </xf>
    <xf numFmtId="0" fontId="14" fillId="0" borderId="50" xfId="257" applyFont="1" applyBorder="1" applyAlignment="1">
      <alignment horizontal="center" vertical="center"/>
      <protection/>
    </xf>
    <xf numFmtId="0" fontId="14" fillId="0" borderId="32" xfId="257" applyFont="1" applyBorder="1" applyAlignment="1">
      <alignment vertical="center"/>
      <protection/>
    </xf>
    <xf numFmtId="164" fontId="14" fillId="0" borderId="12" xfId="257" applyNumberFormat="1" applyFont="1" applyBorder="1" applyAlignment="1">
      <alignment vertical="center"/>
      <protection/>
    </xf>
    <xf numFmtId="164" fontId="14" fillId="0" borderId="11" xfId="194" applyNumberFormat="1" applyFont="1" applyBorder="1" applyAlignment="1">
      <alignment horizontal="center" vertical="center"/>
      <protection/>
    </xf>
    <xf numFmtId="164" fontId="14" fillId="0" borderId="51" xfId="257" applyNumberFormat="1" applyFont="1" applyBorder="1" applyAlignment="1">
      <alignment horizontal="center" vertical="center"/>
      <protection/>
    </xf>
    <xf numFmtId="164" fontId="14" fillId="0" borderId="52" xfId="257" applyNumberFormat="1" applyFont="1" applyBorder="1" applyAlignment="1">
      <alignment horizontal="center" vertical="center"/>
      <protection/>
    </xf>
    <xf numFmtId="164" fontId="14" fillId="0" borderId="53" xfId="257" applyNumberFormat="1" applyFont="1" applyBorder="1" applyAlignment="1">
      <alignment horizontal="center" vertical="center"/>
      <protection/>
    </xf>
    <xf numFmtId="0" fontId="14" fillId="0" borderId="14" xfId="257" applyFont="1" applyBorder="1" applyAlignment="1">
      <alignment horizontal="center" vertical="center"/>
      <protection/>
    </xf>
    <xf numFmtId="0" fontId="14" fillId="0" borderId="0" xfId="257" applyFont="1" applyBorder="1" applyAlignment="1">
      <alignment vertical="center"/>
      <protection/>
    </xf>
    <xf numFmtId="164" fontId="14" fillId="0" borderId="15" xfId="257" applyNumberFormat="1" applyFont="1" applyBorder="1" applyAlignment="1">
      <alignment vertical="center"/>
      <protection/>
    </xf>
    <xf numFmtId="164" fontId="14" fillId="0" borderId="15" xfId="194" applyNumberFormat="1" applyFont="1" applyBorder="1" applyAlignment="1">
      <alignment horizontal="center" vertical="center"/>
      <protection/>
    </xf>
    <xf numFmtId="164" fontId="14" fillId="0" borderId="0" xfId="257" applyNumberFormat="1" applyFont="1" applyBorder="1" applyAlignment="1">
      <alignment horizontal="center" vertical="center"/>
      <protection/>
    </xf>
    <xf numFmtId="164" fontId="14" fillId="0" borderId="39" xfId="257" applyNumberFormat="1" applyFont="1" applyBorder="1" applyAlignment="1">
      <alignment horizontal="center" vertical="center"/>
      <protection/>
    </xf>
    <xf numFmtId="0" fontId="14" fillId="0" borderId="14" xfId="257" applyFont="1" applyBorder="1" applyAlignment="1">
      <alignment vertical="center"/>
      <protection/>
    </xf>
    <xf numFmtId="0" fontId="1" fillId="0" borderId="0" xfId="257" applyFont="1" applyBorder="1" applyAlignment="1">
      <alignment vertical="center"/>
      <protection/>
    </xf>
    <xf numFmtId="164" fontId="1" fillId="0" borderId="15" xfId="257" applyNumberFormat="1" applyFont="1" applyBorder="1" applyAlignment="1">
      <alignment vertical="center"/>
      <protection/>
    </xf>
    <xf numFmtId="164" fontId="1" fillId="0" borderId="15" xfId="194" applyNumberFormat="1" applyFont="1" applyBorder="1" applyAlignment="1">
      <alignment horizontal="center" vertical="center"/>
      <protection/>
    </xf>
    <xf numFmtId="164" fontId="1" fillId="0" borderId="0" xfId="257" applyNumberFormat="1" applyFont="1" applyBorder="1" applyAlignment="1">
      <alignment horizontal="center" vertical="center"/>
      <protection/>
    </xf>
    <xf numFmtId="164" fontId="1" fillId="0" borderId="39" xfId="257" applyNumberFormat="1" applyFont="1" applyBorder="1" applyAlignment="1">
      <alignment horizontal="center" vertical="center"/>
      <protection/>
    </xf>
    <xf numFmtId="164" fontId="14" fillId="0" borderId="15" xfId="258" applyNumberFormat="1" applyFont="1" applyBorder="1" applyAlignment="1">
      <alignment vertical="center"/>
      <protection/>
    </xf>
    <xf numFmtId="164" fontId="1" fillId="0" borderId="15" xfId="258" applyNumberFormat="1" applyFont="1" applyBorder="1" applyAlignment="1">
      <alignment vertical="center"/>
      <protection/>
    </xf>
    <xf numFmtId="2" fontId="1" fillId="0" borderId="0" xfId="257" applyNumberFormat="1" applyFont="1">
      <alignment/>
      <protection/>
    </xf>
    <xf numFmtId="164" fontId="14" fillId="0" borderId="0" xfId="257" applyNumberFormat="1" applyFont="1" applyFill="1" applyBorder="1" applyAlignment="1">
      <alignment horizontal="center" vertical="center"/>
      <protection/>
    </xf>
    <xf numFmtId="164" fontId="14" fillId="0" borderId="39" xfId="257" applyNumberFormat="1" applyFont="1" applyFill="1" applyBorder="1" applyAlignment="1">
      <alignment horizontal="center" vertical="center"/>
      <protection/>
    </xf>
    <xf numFmtId="164" fontId="108" fillId="0" borderId="39" xfId="257" applyNumberFormat="1" applyFont="1" applyBorder="1" applyAlignment="1">
      <alignment horizontal="center" vertical="center"/>
      <protection/>
    </xf>
    <xf numFmtId="0" fontId="14" fillId="0" borderId="14" xfId="257" applyFont="1" applyBorder="1" applyAlignment="1">
      <alignment horizontal="center"/>
      <protection/>
    </xf>
    <xf numFmtId="0" fontId="1" fillId="0" borderId="14" xfId="257" applyFont="1" applyBorder="1" applyAlignment="1">
      <alignment horizontal="center"/>
      <protection/>
    </xf>
    <xf numFmtId="0" fontId="14" fillId="0" borderId="54" xfId="257" applyFont="1" applyBorder="1">
      <alignment/>
      <protection/>
    </xf>
    <xf numFmtId="0" fontId="1" fillId="0" borderId="46" xfId="257" applyFont="1" applyBorder="1" applyAlignment="1">
      <alignment vertical="center"/>
      <protection/>
    </xf>
    <xf numFmtId="164" fontId="1" fillId="0" borderId="43" xfId="257" applyNumberFormat="1" applyFont="1" applyBorder="1" applyAlignment="1">
      <alignment vertical="center"/>
      <protection/>
    </xf>
    <xf numFmtId="164" fontId="1" fillId="0" borderId="43" xfId="194" applyNumberFormat="1" applyFont="1" applyBorder="1" applyAlignment="1">
      <alignment horizontal="center" vertical="center"/>
      <protection/>
    </xf>
    <xf numFmtId="164" fontId="1" fillId="0" borderId="44" xfId="257" applyNumberFormat="1" applyFont="1" applyBorder="1" applyAlignment="1">
      <alignment horizontal="center" vertical="center"/>
      <protection/>
    </xf>
    <xf numFmtId="164" fontId="1" fillId="0" borderId="47" xfId="257" applyNumberFormat="1" applyFont="1" applyBorder="1" applyAlignment="1">
      <alignment horizontal="center" vertical="center"/>
      <protection/>
    </xf>
    <xf numFmtId="0" fontId="1" fillId="0" borderId="0" xfId="257" applyFont="1" applyAlignment="1">
      <alignment horizontal="center"/>
      <protection/>
    </xf>
    <xf numFmtId="0" fontId="14" fillId="0" borderId="0" xfId="205" applyFont="1" applyBorder="1" applyAlignment="1">
      <alignment horizontal="center"/>
      <protection/>
    </xf>
    <xf numFmtId="0" fontId="1" fillId="0" borderId="0" xfId="205" applyFont="1" applyBorder="1">
      <alignment/>
      <protection/>
    </xf>
    <xf numFmtId="0" fontId="1" fillId="0" borderId="0" xfId="205" applyFont="1">
      <alignment/>
      <protection/>
    </xf>
    <xf numFmtId="0" fontId="3" fillId="0" borderId="0" xfId="205" applyFont="1" applyBorder="1" applyAlignment="1">
      <alignment horizontal="center" vertical="center"/>
      <protection/>
    </xf>
    <xf numFmtId="0" fontId="108" fillId="0" borderId="0" xfId="152" applyFont="1" applyBorder="1" applyAlignment="1">
      <alignment horizontal="center"/>
      <protection/>
    </xf>
    <xf numFmtId="0" fontId="1" fillId="0" borderId="0" xfId="205" applyFont="1" applyBorder="1" applyAlignment="1">
      <alignment horizontal="center" vertical="center"/>
      <protection/>
    </xf>
    <xf numFmtId="0" fontId="14" fillId="0" borderId="0" xfId="205" applyFont="1" applyBorder="1" applyAlignment="1">
      <alignment horizontal="center" vertical="center"/>
      <protection/>
    </xf>
    <xf numFmtId="0" fontId="14" fillId="34" borderId="55" xfId="205" applyFont="1" applyFill="1" applyBorder="1" applyAlignment="1">
      <alignment horizontal="center" vertical="center" wrapText="1"/>
      <protection/>
    </xf>
    <xf numFmtId="0" fontId="14" fillId="34" borderId="56" xfId="205" applyFont="1" applyFill="1" applyBorder="1" applyAlignment="1">
      <alignment horizontal="center" vertical="center" wrapText="1"/>
      <protection/>
    </xf>
    <xf numFmtId="0" fontId="14" fillId="34" borderId="57" xfId="205" applyFont="1" applyFill="1" applyBorder="1" applyAlignment="1">
      <alignment horizontal="center" vertical="center" wrapText="1"/>
      <protection/>
    </xf>
    <xf numFmtId="0" fontId="1" fillId="34" borderId="58" xfId="205" applyFont="1" applyFill="1" applyBorder="1" applyAlignment="1">
      <alignment horizontal="center" vertical="center" wrapText="1"/>
      <protection/>
    </xf>
    <xf numFmtId="0" fontId="1" fillId="34" borderId="59" xfId="205" applyFont="1" applyFill="1" applyBorder="1" applyAlignment="1">
      <alignment horizontal="center" vertical="center" wrapText="1"/>
      <protection/>
    </xf>
    <xf numFmtId="0" fontId="1" fillId="34" borderId="60" xfId="205" applyFont="1" applyFill="1" applyBorder="1" applyAlignment="1">
      <alignment horizontal="center" vertical="center" wrapText="1"/>
      <protection/>
    </xf>
    <xf numFmtId="0" fontId="1" fillId="34" borderId="11" xfId="205" applyFont="1" applyFill="1" applyBorder="1" applyAlignment="1">
      <alignment horizontal="center" vertical="center" wrapText="1"/>
      <protection/>
    </xf>
    <xf numFmtId="16" fontId="1" fillId="34" borderId="11" xfId="205" applyNumberFormat="1" applyFont="1" applyFill="1" applyBorder="1" applyAlignment="1">
      <alignment horizontal="center" vertical="center" wrapText="1"/>
      <protection/>
    </xf>
    <xf numFmtId="0" fontId="1" fillId="34" borderId="61" xfId="205" applyFont="1" applyFill="1" applyBorder="1" applyAlignment="1">
      <alignment horizontal="center" vertical="center" wrapText="1"/>
      <protection/>
    </xf>
    <xf numFmtId="0" fontId="14" fillId="0" borderId="58" xfId="205" applyFont="1" applyBorder="1" applyAlignment="1">
      <alignment horizontal="center" wrapText="1"/>
      <protection/>
    </xf>
    <xf numFmtId="0" fontId="14" fillId="0" borderId="59" xfId="205" applyFont="1" applyBorder="1" applyAlignment="1">
      <alignment horizontal="right" wrapText="1"/>
      <protection/>
    </xf>
    <xf numFmtId="164" fontId="14" fillId="0" borderId="59" xfId="205" applyNumberFormat="1" applyFont="1" applyBorder="1" applyAlignment="1">
      <alignment horizontal="right" wrapText="1"/>
      <protection/>
    </xf>
    <xf numFmtId="164" fontId="14" fillId="0" borderId="25" xfId="205" applyNumberFormat="1" applyFont="1" applyBorder="1" applyAlignment="1">
      <alignment horizontal="right" wrapText="1"/>
      <protection/>
    </xf>
    <xf numFmtId="164" fontId="14" fillId="0" borderId="62" xfId="205" applyNumberFormat="1" applyFont="1" applyBorder="1" applyAlignment="1">
      <alignment horizontal="right" wrapText="1"/>
      <protection/>
    </xf>
    <xf numFmtId="164" fontId="1" fillId="0" borderId="0" xfId="205" applyNumberFormat="1" applyFont="1">
      <alignment/>
      <protection/>
    </xf>
    <xf numFmtId="0" fontId="14" fillId="0" borderId="58" xfId="205" applyFont="1" applyBorder="1" applyAlignment="1">
      <alignment horizontal="left" wrapText="1"/>
      <protection/>
    </xf>
    <xf numFmtId="0" fontId="1" fillId="0" borderId="58" xfId="205" applyFont="1" applyBorder="1" applyAlignment="1">
      <alignment horizontal="left" wrapText="1"/>
      <protection/>
    </xf>
    <xf numFmtId="0" fontId="1" fillId="0" borderId="59" xfId="205" applyFont="1" applyBorder="1" applyAlignment="1">
      <alignment horizontal="right" wrapText="1"/>
      <protection/>
    </xf>
    <xf numFmtId="164" fontId="1" fillId="0" borderId="59" xfId="205" applyNumberFormat="1" applyFont="1" applyBorder="1" applyAlignment="1">
      <alignment horizontal="right" wrapText="1"/>
      <protection/>
    </xf>
    <xf numFmtId="164" fontId="1" fillId="0" borderId="25" xfId="205" applyNumberFormat="1" applyFont="1" applyBorder="1" applyAlignment="1">
      <alignment horizontal="right" wrapText="1"/>
      <protection/>
    </xf>
    <xf numFmtId="164" fontId="1" fillId="0" borderId="62" xfId="205" applyNumberFormat="1" applyFont="1" applyBorder="1" applyAlignment="1">
      <alignment horizontal="right" wrapText="1"/>
      <protection/>
    </xf>
    <xf numFmtId="164" fontId="1" fillId="0" borderId="62" xfId="205" applyNumberFormat="1" applyFont="1" applyFill="1" applyBorder="1" applyAlignment="1">
      <alignment horizontal="right" wrapText="1"/>
      <protection/>
    </xf>
    <xf numFmtId="0" fontId="1" fillId="0" borderId="0" xfId="205" applyFont="1" applyFill="1">
      <alignment/>
      <protection/>
    </xf>
    <xf numFmtId="164" fontId="1" fillId="0" borderId="0" xfId="205" applyNumberFormat="1" applyFont="1" applyFill="1">
      <alignment/>
      <protection/>
    </xf>
    <xf numFmtId="164" fontId="1" fillId="35" borderId="25" xfId="205" applyNumberFormat="1" applyFont="1" applyFill="1" applyBorder="1" applyAlignment="1">
      <alignment horizontal="right" wrapText="1"/>
      <protection/>
    </xf>
    <xf numFmtId="164" fontId="104" fillId="0" borderId="63" xfId="152" applyNumberFormat="1" applyFont="1" applyBorder="1" applyAlignment="1">
      <alignment/>
      <protection/>
    </xf>
    <xf numFmtId="0" fontId="1" fillId="0" borderId="64" xfId="205" applyFont="1" applyBorder="1" applyAlignment="1">
      <alignment horizontal="right" wrapText="1"/>
      <protection/>
    </xf>
    <xf numFmtId="164" fontId="1" fillId="0" borderId="60" xfId="205" applyNumberFormat="1" applyFont="1" applyBorder="1" applyAlignment="1">
      <alignment horizontal="right" wrapText="1"/>
      <protection/>
    </xf>
    <xf numFmtId="164" fontId="104" fillId="0" borderId="65" xfId="152" applyNumberFormat="1" applyFont="1" applyBorder="1" applyAlignment="1">
      <alignment/>
      <protection/>
    </xf>
    <xf numFmtId="0" fontId="1" fillId="0" borderId="66" xfId="205" applyFont="1" applyBorder="1" applyAlignment="1">
      <alignment horizontal="right" wrapText="1"/>
      <protection/>
    </xf>
    <xf numFmtId="164" fontId="1" fillId="0" borderId="67" xfId="205" applyNumberFormat="1" applyFont="1" applyBorder="1" applyAlignment="1">
      <alignment horizontal="right" wrapText="1"/>
      <protection/>
    </xf>
    <xf numFmtId="164" fontId="1" fillId="0" borderId="68" xfId="205" applyNumberFormat="1" applyFont="1" applyBorder="1" applyAlignment="1">
      <alignment horizontal="right" wrapText="1"/>
      <protection/>
    </xf>
    <xf numFmtId="164" fontId="1" fillId="0" borderId="69" xfId="205" applyNumberFormat="1" applyFont="1" applyBorder="1" applyAlignment="1">
      <alignment horizontal="right" wrapText="1"/>
      <protection/>
    </xf>
    <xf numFmtId="0" fontId="1" fillId="0" borderId="0" xfId="205" applyFont="1" applyFill="1" applyAlignment="1">
      <alignment horizontal="center"/>
      <protection/>
    </xf>
    <xf numFmtId="0" fontId="14" fillId="0" borderId="0" xfId="205" applyFont="1" applyAlignment="1">
      <alignment horizontal="centerContinuous" vertical="center"/>
      <protection/>
    </xf>
    <xf numFmtId="0" fontId="1" fillId="0" borderId="0" xfId="205" applyFont="1" applyAlignment="1">
      <alignment horizontal="centerContinuous" vertical="center"/>
      <protection/>
    </xf>
    <xf numFmtId="0" fontId="1" fillId="0" borderId="0" xfId="205" applyFont="1" applyAlignment="1">
      <alignment horizontal="center"/>
      <protection/>
    </xf>
    <xf numFmtId="0" fontId="1" fillId="0" borderId="0" xfId="205" applyFont="1" applyAlignment="1">
      <alignment horizontal="right"/>
      <protection/>
    </xf>
    <xf numFmtId="0" fontId="1" fillId="34" borderId="70" xfId="205" applyFont="1" applyFill="1" applyBorder="1" applyAlignment="1">
      <alignment horizontal="left" vertical="center"/>
      <protection/>
    </xf>
    <xf numFmtId="0" fontId="14" fillId="34" borderId="71" xfId="205" applyFont="1" applyFill="1" applyBorder="1" applyAlignment="1">
      <alignment horizontal="center" vertical="center"/>
      <protection/>
    </xf>
    <xf numFmtId="0" fontId="14" fillId="34" borderId="49" xfId="205" applyFont="1" applyFill="1" applyBorder="1" applyAlignment="1">
      <alignment horizontal="center" vertical="center"/>
      <protection/>
    </xf>
    <xf numFmtId="0" fontId="14" fillId="34" borderId="72" xfId="205" applyFont="1" applyFill="1" applyBorder="1" applyAlignment="1">
      <alignment horizontal="center" vertical="center"/>
      <protection/>
    </xf>
    <xf numFmtId="0" fontId="14" fillId="34" borderId="14" xfId="205" applyFont="1" applyFill="1" applyBorder="1" applyAlignment="1">
      <alignment horizontal="center" vertical="center"/>
      <protection/>
    </xf>
    <xf numFmtId="0" fontId="14" fillId="34" borderId="21" xfId="205" applyFont="1" applyFill="1" applyBorder="1" applyAlignment="1">
      <alignment horizontal="center" vertical="center"/>
      <protection/>
    </xf>
    <xf numFmtId="0" fontId="14" fillId="34" borderId="28" xfId="205" applyFont="1" applyFill="1" applyBorder="1" applyAlignment="1">
      <alignment horizontal="center" vertical="center"/>
      <protection/>
    </xf>
    <xf numFmtId="0" fontId="14" fillId="0" borderId="29" xfId="205" applyFont="1" applyBorder="1" applyAlignment="1">
      <alignment vertical="center"/>
      <protection/>
    </xf>
    <xf numFmtId="2" fontId="14" fillId="0" borderId="11" xfId="205" applyNumberFormat="1" applyFont="1" applyBorder="1" applyAlignment="1">
      <alignment horizontal="center" vertical="center"/>
      <protection/>
    </xf>
    <xf numFmtId="164" fontId="14" fillId="0" borderId="11" xfId="205" applyNumberFormat="1" applyFont="1" applyBorder="1" applyAlignment="1">
      <alignment horizontal="center" vertical="center"/>
      <protection/>
    </xf>
    <xf numFmtId="164" fontId="14" fillId="0" borderId="13" xfId="205" applyNumberFormat="1" applyFont="1" applyBorder="1" applyAlignment="1">
      <alignment horizontal="center" vertical="center"/>
      <protection/>
    </xf>
    <xf numFmtId="0" fontId="1" fillId="0" borderId="34" xfId="205" applyFont="1" applyBorder="1" applyAlignment="1">
      <alignment vertical="center"/>
      <protection/>
    </xf>
    <xf numFmtId="2" fontId="1" fillId="0" borderId="15" xfId="205" applyNumberFormat="1" applyFont="1" applyBorder="1" applyAlignment="1">
      <alignment horizontal="center" vertical="center"/>
      <protection/>
    </xf>
    <xf numFmtId="164" fontId="1" fillId="0" borderId="15" xfId="205" applyNumberFormat="1" applyFont="1" applyBorder="1" applyAlignment="1">
      <alignment horizontal="center" vertical="center"/>
      <protection/>
    </xf>
    <xf numFmtId="164" fontId="1" fillId="0" borderId="22" xfId="205" applyNumberFormat="1" applyFont="1" applyBorder="1" applyAlignment="1">
      <alignment horizontal="center" vertical="center"/>
      <protection/>
    </xf>
    <xf numFmtId="164" fontId="1" fillId="0" borderId="28" xfId="205" applyNumberFormat="1" applyFont="1" applyBorder="1" applyAlignment="1">
      <alignment horizontal="center" vertical="center"/>
      <protection/>
    </xf>
    <xf numFmtId="164" fontId="1" fillId="0" borderId="16" xfId="205" applyNumberFormat="1" applyFont="1" applyBorder="1" applyAlignment="1">
      <alignment horizontal="center" vertical="center"/>
      <protection/>
    </xf>
    <xf numFmtId="164" fontId="1" fillId="0" borderId="12" xfId="205" applyNumberFormat="1" applyFont="1" applyBorder="1" applyAlignment="1">
      <alignment horizontal="center" vertical="center"/>
      <protection/>
    </xf>
    <xf numFmtId="164" fontId="1" fillId="0" borderId="33" xfId="205" applyNumberFormat="1" applyFont="1" applyBorder="1" applyAlignment="1">
      <alignment horizontal="center" vertical="center"/>
      <protection/>
    </xf>
    <xf numFmtId="0" fontId="1" fillId="0" borderId="42" xfId="205" applyFont="1" applyBorder="1" applyAlignment="1">
      <alignment vertical="center"/>
      <protection/>
    </xf>
    <xf numFmtId="2" fontId="1" fillId="0" borderId="43" xfId="205" applyNumberFormat="1" applyFont="1" applyBorder="1" applyAlignment="1">
      <alignment horizontal="center" vertical="center"/>
      <protection/>
    </xf>
    <xf numFmtId="164" fontId="1" fillId="0" borderId="43" xfId="205" applyNumberFormat="1" applyFont="1" applyBorder="1" applyAlignment="1">
      <alignment horizontal="center" vertical="center"/>
      <protection/>
    </xf>
    <xf numFmtId="164" fontId="1" fillId="0" borderId="73" xfId="205" applyNumberFormat="1" applyFont="1" applyBorder="1" applyAlignment="1">
      <alignment horizontal="center" vertical="center"/>
      <protection/>
    </xf>
    <xf numFmtId="0" fontId="1" fillId="0" borderId="0" xfId="205" applyFont="1" applyAlignment="1">
      <alignment vertical="center"/>
      <protection/>
    </xf>
    <xf numFmtId="0" fontId="1" fillId="0" borderId="0" xfId="205" applyFont="1" applyBorder="1" applyAlignment="1">
      <alignment vertical="center"/>
      <protection/>
    </xf>
    <xf numFmtId="0" fontId="1" fillId="0" borderId="0" xfId="205" applyFont="1" applyAlignment="1">
      <alignment horizontal="left" indent="2"/>
      <protection/>
    </xf>
    <xf numFmtId="0" fontId="1" fillId="0" borderId="0" xfId="205" applyFont="1" applyAlignment="1">
      <alignment horizontal="left" indent="1"/>
      <protection/>
    </xf>
    <xf numFmtId="1" fontId="1" fillId="0" borderId="0" xfId="205" applyNumberFormat="1" applyFont="1">
      <alignment/>
      <protection/>
    </xf>
    <xf numFmtId="1" fontId="22" fillId="0" borderId="0" xfId="205" applyNumberFormat="1" applyFont="1" applyAlignment="1" quotePrefix="1">
      <alignment horizontal="left"/>
      <protection/>
    </xf>
    <xf numFmtId="0" fontId="1" fillId="0" borderId="0" xfId="205" applyFont="1" applyAlignment="1">
      <alignment horizontal="left"/>
      <protection/>
    </xf>
    <xf numFmtId="0" fontId="14" fillId="34" borderId="70" xfId="205" applyFont="1" applyFill="1" applyBorder="1" applyAlignment="1">
      <alignment horizontal="left" vertical="center"/>
      <protection/>
    </xf>
    <xf numFmtId="0" fontId="14" fillId="34" borderId="49" xfId="205" applyFont="1" applyFill="1" applyBorder="1" applyAlignment="1">
      <alignment horizontal="center"/>
      <protection/>
    </xf>
    <xf numFmtId="0" fontId="14" fillId="34" borderId="72" xfId="205" applyFont="1" applyFill="1" applyBorder="1" applyAlignment="1">
      <alignment horizontal="center"/>
      <protection/>
    </xf>
    <xf numFmtId="0" fontId="14" fillId="34" borderId="21" xfId="205" applyFont="1" applyFill="1" applyBorder="1" applyAlignment="1">
      <alignment horizontal="center"/>
      <protection/>
    </xf>
    <xf numFmtId="0" fontId="14" fillId="34" borderId="12" xfId="205" applyFont="1" applyFill="1" applyBorder="1" applyAlignment="1">
      <alignment horizontal="center"/>
      <protection/>
    </xf>
    <xf numFmtId="0" fontId="14" fillId="34" borderId="11" xfId="205" applyFont="1" applyFill="1" applyBorder="1" applyAlignment="1">
      <alignment horizontal="center" vertical="center"/>
      <protection/>
    </xf>
    <xf numFmtId="0" fontId="14" fillId="34" borderId="37" xfId="205" applyFont="1" applyFill="1" applyBorder="1" applyAlignment="1">
      <alignment horizontal="center" vertical="center"/>
      <protection/>
    </xf>
    <xf numFmtId="0" fontId="1" fillId="0" borderId="74" xfId="205" applyFont="1" applyBorder="1">
      <alignment/>
      <protection/>
    </xf>
    <xf numFmtId="0" fontId="14" fillId="0" borderId="35" xfId="205" applyFont="1" applyBorder="1">
      <alignment/>
      <protection/>
    </xf>
    <xf numFmtId="2" fontId="14" fillId="0" borderId="11" xfId="205" applyNumberFormat="1" applyFont="1" applyBorder="1" applyAlignment="1">
      <alignment horizontal="center"/>
      <protection/>
    </xf>
    <xf numFmtId="164" fontId="14" fillId="0" borderId="30" xfId="205" applyNumberFormat="1" applyFont="1" applyBorder="1" applyAlignment="1">
      <alignment horizontal="center" vertical="center"/>
      <protection/>
    </xf>
    <xf numFmtId="164" fontId="14" fillId="0" borderId="10" xfId="205" applyNumberFormat="1" applyFont="1" applyBorder="1" applyAlignment="1">
      <alignment horizontal="center"/>
      <protection/>
    </xf>
    <xf numFmtId="169" fontId="1" fillId="0" borderId="0" xfId="205" applyNumberFormat="1" applyFont="1">
      <alignment/>
      <protection/>
    </xf>
    <xf numFmtId="0" fontId="14" fillId="0" borderId="14" xfId="205" applyFont="1" applyBorder="1" applyAlignment="1">
      <alignment horizontal="center"/>
      <protection/>
    </xf>
    <xf numFmtId="0" fontId="14" fillId="0" borderId="0" xfId="205" applyFont="1" applyBorder="1">
      <alignment/>
      <protection/>
    </xf>
    <xf numFmtId="2" fontId="14" fillId="0" borderId="15" xfId="205" applyNumberFormat="1" applyFont="1" applyBorder="1" applyAlignment="1">
      <alignment horizontal="center"/>
      <protection/>
    </xf>
    <xf numFmtId="164" fontId="14" fillId="0" borderId="21" xfId="205" applyNumberFormat="1" applyFont="1" applyBorder="1" applyAlignment="1">
      <alignment horizontal="center" vertical="center"/>
      <protection/>
    </xf>
    <xf numFmtId="164" fontId="14" fillId="0" borderId="23" xfId="205" applyNumberFormat="1" applyFont="1" applyBorder="1" applyAlignment="1">
      <alignment horizontal="center"/>
      <protection/>
    </xf>
    <xf numFmtId="164" fontId="14" fillId="0" borderId="22" xfId="205" applyNumberFormat="1" applyFont="1" applyBorder="1" applyAlignment="1">
      <alignment horizontal="center" vertical="center"/>
      <protection/>
    </xf>
    <xf numFmtId="164" fontId="14" fillId="0" borderId="28" xfId="205" applyNumberFormat="1" applyFont="1" applyBorder="1" applyAlignment="1">
      <alignment horizontal="center" vertical="center"/>
      <protection/>
    </xf>
    <xf numFmtId="164" fontId="14" fillId="0" borderId="0" xfId="205" applyNumberFormat="1" applyFont="1">
      <alignment/>
      <protection/>
    </xf>
    <xf numFmtId="0" fontId="14" fillId="0" borderId="0" xfId="205" applyFont="1">
      <alignment/>
      <protection/>
    </xf>
    <xf numFmtId="0" fontId="1" fillId="0" borderId="14" xfId="205" applyFont="1" applyBorder="1">
      <alignment/>
      <protection/>
    </xf>
    <xf numFmtId="2" fontId="1" fillId="0" borderId="15" xfId="205" applyNumberFormat="1" applyFont="1" applyBorder="1" applyAlignment="1">
      <alignment horizontal="center"/>
      <protection/>
    </xf>
    <xf numFmtId="164" fontId="1" fillId="0" borderId="21" xfId="205" applyNumberFormat="1" applyFont="1" applyBorder="1" applyAlignment="1">
      <alignment horizontal="center" vertical="center"/>
      <protection/>
    </xf>
    <xf numFmtId="0" fontId="1" fillId="0" borderId="23" xfId="205" applyFont="1" applyBorder="1" applyAlignment="1">
      <alignment horizontal="center"/>
      <protection/>
    </xf>
    <xf numFmtId="164" fontId="1" fillId="0" borderId="23" xfId="205" applyNumberFormat="1" applyFont="1" applyBorder="1" applyAlignment="1">
      <alignment horizontal="center"/>
      <protection/>
    </xf>
    <xf numFmtId="2" fontId="14" fillId="0" borderId="15" xfId="259" applyNumberFormat="1" applyFont="1" applyBorder="1" applyAlignment="1">
      <alignment horizontal="center" vertical="center"/>
      <protection/>
    </xf>
    <xf numFmtId="0" fontId="14" fillId="0" borderId="23" xfId="205" applyFont="1" applyBorder="1" applyAlignment="1">
      <alignment horizontal="center"/>
      <protection/>
    </xf>
    <xf numFmtId="164" fontId="14" fillId="0" borderId="15" xfId="205" applyNumberFormat="1" applyFont="1" applyBorder="1" applyAlignment="1">
      <alignment horizontal="center" vertical="center"/>
      <protection/>
    </xf>
    <xf numFmtId="164" fontId="14" fillId="0" borderId="16" xfId="205" applyNumberFormat="1" applyFont="1" applyBorder="1" applyAlignment="1">
      <alignment horizontal="center" vertical="center"/>
      <protection/>
    </xf>
    <xf numFmtId="0" fontId="1" fillId="0" borderId="14" xfId="205" applyFont="1" applyBorder="1" applyAlignment="1">
      <alignment horizontal="center"/>
      <protection/>
    </xf>
    <xf numFmtId="2" fontId="1" fillId="0" borderId="15" xfId="259" applyNumberFormat="1" applyFont="1" applyBorder="1" applyAlignment="1">
      <alignment horizontal="center" vertical="center"/>
      <protection/>
    </xf>
    <xf numFmtId="164" fontId="1" fillId="0" borderId="0" xfId="205" applyNumberFormat="1" applyFont="1" applyBorder="1" applyAlignment="1">
      <alignment horizontal="center" vertical="center"/>
      <protection/>
    </xf>
    <xf numFmtId="164" fontId="1" fillId="0" borderId="23" xfId="205" applyNumberFormat="1" applyFont="1" applyBorder="1" applyAlignment="1">
      <alignment horizontal="center" vertical="center"/>
      <protection/>
    </xf>
    <xf numFmtId="2" fontId="14" fillId="0" borderId="23" xfId="259" applyNumberFormat="1" applyFont="1" applyBorder="1" applyAlignment="1">
      <alignment horizontal="center" vertical="center"/>
      <protection/>
    </xf>
    <xf numFmtId="164" fontId="14" fillId="0" borderId="0" xfId="205" applyNumberFormat="1" applyFont="1" applyBorder="1" applyAlignment="1">
      <alignment horizontal="center" vertical="center"/>
      <protection/>
    </xf>
    <xf numFmtId="0" fontId="14" fillId="0" borderId="15" xfId="205" applyFont="1" applyBorder="1" applyAlignment="1">
      <alignment horizontal="center" vertical="center"/>
      <protection/>
    </xf>
    <xf numFmtId="164" fontId="14" fillId="0" borderId="23" xfId="205" applyNumberFormat="1" applyFont="1" applyBorder="1" applyAlignment="1">
      <alignment horizontal="center" vertical="center"/>
      <protection/>
    </xf>
    <xf numFmtId="0" fontId="14" fillId="0" borderId="23" xfId="205" applyFont="1" applyBorder="1">
      <alignment/>
      <protection/>
    </xf>
    <xf numFmtId="0" fontId="1" fillId="0" borderId="54" xfId="205" applyFont="1" applyBorder="1">
      <alignment/>
      <protection/>
    </xf>
    <xf numFmtId="0" fontId="1" fillId="0" borderId="44" xfId="205" applyFont="1" applyBorder="1">
      <alignment/>
      <protection/>
    </xf>
    <xf numFmtId="2" fontId="1" fillId="0" borderId="43" xfId="205" applyNumberFormat="1" applyFont="1" applyBorder="1" applyAlignment="1">
      <alignment horizontal="center"/>
      <protection/>
    </xf>
    <xf numFmtId="164" fontId="1" fillId="0" borderId="45" xfId="205" applyNumberFormat="1" applyFont="1" applyBorder="1" applyAlignment="1">
      <alignment horizontal="center" vertical="center"/>
      <protection/>
    </xf>
    <xf numFmtId="164" fontId="1" fillId="0" borderId="46" xfId="205" applyNumberFormat="1" applyFont="1" applyFill="1" applyBorder="1" applyAlignment="1">
      <alignment horizontal="center"/>
      <protection/>
    </xf>
    <xf numFmtId="1" fontId="1" fillId="0" borderId="0" xfId="205" applyNumberFormat="1" applyFont="1" applyAlignment="1" quotePrefix="1">
      <alignment horizontal="left"/>
      <protection/>
    </xf>
    <xf numFmtId="0" fontId="109" fillId="0" borderId="0" xfId="152" applyFont="1" applyAlignment="1">
      <alignment horizontal="justify" vertical="center"/>
      <protection/>
    </xf>
    <xf numFmtId="0" fontId="14" fillId="0" borderId="0" xfId="152" applyFont="1" applyBorder="1" applyAlignment="1">
      <alignment horizontal="center" vertical="center"/>
      <protection/>
    </xf>
    <xf numFmtId="49" fontId="14" fillId="34" borderId="30" xfId="152" applyNumberFormat="1" applyFont="1" applyFill="1" applyBorder="1" applyAlignment="1">
      <alignment horizontal="center" vertical="center"/>
      <protection/>
    </xf>
    <xf numFmtId="49" fontId="14" fillId="34" borderId="12" xfId="152" applyNumberFormat="1" applyFont="1" applyFill="1" applyBorder="1" applyAlignment="1">
      <alignment horizontal="center" vertical="center"/>
      <protection/>
    </xf>
    <xf numFmtId="49" fontId="14" fillId="34" borderId="11" xfId="152" applyNumberFormat="1" applyFont="1" applyFill="1" applyBorder="1" applyAlignment="1">
      <alignment horizontal="center" vertical="center"/>
      <protection/>
    </xf>
    <xf numFmtId="49" fontId="14" fillId="34" borderId="37" xfId="152" applyNumberFormat="1" applyFont="1" applyFill="1" applyBorder="1" applyAlignment="1">
      <alignment horizontal="center" vertical="center"/>
      <protection/>
    </xf>
    <xf numFmtId="0" fontId="14" fillId="0" borderId="14" xfId="152" applyFont="1" applyBorder="1" applyAlignment="1" applyProtection="1">
      <alignment horizontal="justify" vertical="center"/>
      <protection/>
    </xf>
    <xf numFmtId="164" fontId="14" fillId="0" borderId="15" xfId="152" applyNumberFormat="1" applyFont="1" applyBorder="1" applyAlignment="1" applyProtection="1">
      <alignment horizontal="right" vertical="center"/>
      <protection/>
    </xf>
    <xf numFmtId="164" fontId="14" fillId="0" borderId="15" xfId="152" applyNumberFormat="1" applyFont="1" applyBorder="1" applyAlignment="1">
      <alignment horizontal="center" vertical="center"/>
      <protection/>
    </xf>
    <xf numFmtId="164" fontId="14" fillId="0" borderId="16" xfId="152" applyNumberFormat="1" applyFont="1" applyBorder="1" applyAlignment="1">
      <alignment horizontal="center" vertical="center"/>
      <protection/>
    </xf>
    <xf numFmtId="164" fontId="14" fillId="0" borderId="15" xfId="152" applyNumberFormat="1" applyFont="1" applyFill="1" applyBorder="1" applyAlignment="1">
      <alignment horizontal="right" vertical="center"/>
      <protection/>
    </xf>
    <xf numFmtId="164" fontId="25" fillId="0" borderId="0" xfId="152" applyNumberFormat="1" applyFont="1" applyAlignment="1">
      <alignment horizontal="justify" vertical="center"/>
      <protection/>
    </xf>
    <xf numFmtId="0" fontId="25" fillId="0" borderId="0" xfId="152" applyFont="1" applyAlignment="1">
      <alignment horizontal="justify" vertical="center"/>
      <protection/>
    </xf>
    <xf numFmtId="0" fontId="1" fillId="0" borderId="14" xfId="152" applyFont="1" applyBorder="1" applyAlignment="1" applyProtection="1">
      <alignment horizontal="left" vertical="center" indent="1"/>
      <protection/>
    </xf>
    <xf numFmtId="164" fontId="1" fillId="0" borderId="15" xfId="152" applyNumberFormat="1" applyFont="1" applyFill="1" applyBorder="1" applyAlignment="1">
      <alignment horizontal="right" vertical="center"/>
      <protection/>
    </xf>
    <xf numFmtId="164" fontId="1" fillId="0" borderId="15" xfId="152" applyNumberFormat="1" applyFont="1" applyBorder="1" applyAlignment="1">
      <alignment horizontal="center" vertical="center"/>
      <protection/>
    </xf>
    <xf numFmtId="164" fontId="1" fillId="0" borderId="16" xfId="152" applyNumberFormat="1" applyFont="1" applyBorder="1" applyAlignment="1">
      <alignment horizontal="center" vertical="center"/>
      <protection/>
    </xf>
    <xf numFmtId="164" fontId="109" fillId="0" borderId="0" xfId="152" applyNumberFormat="1" applyFont="1" applyAlignment="1">
      <alignment horizontal="justify" vertical="center"/>
      <protection/>
    </xf>
    <xf numFmtId="0" fontId="14" fillId="0" borderId="34" xfId="152" applyFont="1" applyBorder="1" applyAlignment="1" applyProtection="1">
      <alignment horizontal="justify" vertical="center"/>
      <protection/>
    </xf>
    <xf numFmtId="0" fontId="14" fillId="0" borderId="75" xfId="152" applyFont="1" applyBorder="1" applyAlignment="1" applyProtection="1">
      <alignment horizontal="justify" vertical="center"/>
      <protection/>
    </xf>
    <xf numFmtId="164" fontId="14" fillId="0" borderId="22" xfId="152" applyNumberFormat="1" applyFont="1" applyBorder="1" applyAlignment="1">
      <alignment horizontal="right" vertical="center"/>
      <protection/>
    </xf>
    <xf numFmtId="164" fontId="1" fillId="0" borderId="28" xfId="152" applyNumberFormat="1" applyFont="1" applyBorder="1" applyAlignment="1">
      <alignment horizontal="center" vertical="center"/>
      <protection/>
    </xf>
    <xf numFmtId="0" fontId="1" fillId="0" borderId="14" xfId="152" applyFont="1" applyBorder="1" applyAlignment="1" applyProtection="1">
      <alignment horizontal="justify" vertical="center"/>
      <protection/>
    </xf>
    <xf numFmtId="0" fontId="1" fillId="0" borderId="34" xfId="152" applyFont="1" applyBorder="1" applyAlignment="1" applyProtection="1">
      <alignment horizontal="justify" vertical="center"/>
      <protection/>
    </xf>
    <xf numFmtId="164" fontId="1" fillId="0" borderId="76" xfId="152" applyNumberFormat="1" applyFont="1" applyFill="1" applyBorder="1" applyAlignment="1">
      <alignment horizontal="right" vertical="center"/>
      <protection/>
    </xf>
    <xf numFmtId="164" fontId="1" fillId="0" borderId="33" xfId="152" applyNumberFormat="1" applyFont="1" applyBorder="1" applyAlignment="1">
      <alignment horizontal="center" vertical="center"/>
      <protection/>
    </xf>
    <xf numFmtId="0" fontId="14" fillId="0" borderId="77" xfId="152" applyFont="1" applyBorder="1" applyAlignment="1" applyProtection="1">
      <alignment horizontal="justify" vertical="center"/>
      <protection/>
    </xf>
    <xf numFmtId="164" fontId="14" fillId="0" borderId="78" xfId="152" applyNumberFormat="1" applyFont="1" applyBorder="1" applyAlignment="1" applyProtection="1">
      <alignment horizontal="right" vertical="center"/>
      <protection/>
    </xf>
    <xf numFmtId="164" fontId="14" fillId="0" borderId="78" xfId="152" applyNumberFormat="1" applyFont="1" applyBorder="1" applyAlignment="1">
      <alignment horizontal="center" vertical="center"/>
      <protection/>
    </xf>
    <xf numFmtId="164" fontId="14" fillId="0" borderId="79" xfId="152" applyNumberFormat="1" applyFont="1" applyBorder="1" applyAlignment="1">
      <alignment horizontal="center" vertical="center"/>
      <protection/>
    </xf>
    <xf numFmtId="164" fontId="14" fillId="0" borderId="78" xfId="152" applyNumberFormat="1" applyFont="1" applyFill="1" applyBorder="1" applyAlignment="1" applyProtection="1">
      <alignment horizontal="right" vertical="center"/>
      <protection/>
    </xf>
    <xf numFmtId="164" fontId="1" fillId="0" borderId="15" xfId="152" applyNumberFormat="1" applyFont="1" applyFill="1" applyBorder="1" applyAlignment="1" applyProtection="1">
      <alignment horizontal="right" vertical="center"/>
      <protection/>
    </xf>
    <xf numFmtId="0" fontId="24" fillId="0" borderId="14" xfId="152" applyFont="1" applyBorder="1" applyAlignment="1" applyProtection="1">
      <alignment horizontal="justify" vertical="center"/>
      <protection/>
    </xf>
    <xf numFmtId="164" fontId="24" fillId="0" borderId="15" xfId="152" applyNumberFormat="1" applyFont="1" applyFill="1" applyBorder="1" applyAlignment="1">
      <alignment horizontal="right" vertical="center"/>
      <protection/>
    </xf>
    <xf numFmtId="164" fontId="24" fillId="0" borderId="15" xfId="152" applyNumberFormat="1" applyFont="1" applyBorder="1" applyAlignment="1">
      <alignment horizontal="center" vertical="center"/>
      <protection/>
    </xf>
    <xf numFmtId="164" fontId="24" fillId="0" borderId="16" xfId="152" applyNumberFormat="1" applyFont="1" applyBorder="1" applyAlignment="1">
      <alignment horizontal="center" vertical="center"/>
      <protection/>
    </xf>
    <xf numFmtId="180" fontId="109" fillId="0" borderId="0" xfId="49" applyNumberFormat="1" applyFont="1" applyAlignment="1">
      <alignment horizontal="justify" vertical="center"/>
    </xf>
    <xf numFmtId="0" fontId="1" fillId="0" borderId="14" xfId="152" applyFont="1" applyBorder="1" applyAlignment="1" applyProtection="1">
      <alignment horizontal="left" vertical="center"/>
      <protection/>
    </xf>
    <xf numFmtId="164" fontId="1" fillId="0" borderId="23" xfId="152" applyNumberFormat="1" applyFont="1" applyBorder="1" applyAlignment="1">
      <alignment horizontal="center" vertical="center"/>
      <protection/>
    </xf>
    <xf numFmtId="0" fontId="1" fillId="0" borderId="14" xfId="152" applyFont="1" applyBorder="1" applyAlignment="1" applyProtection="1">
      <alignment horizontal="left"/>
      <protection/>
    </xf>
    <xf numFmtId="0" fontId="1" fillId="0" borderId="15" xfId="152" applyFont="1" applyBorder="1" applyAlignment="1">
      <alignment horizontal="right" vertical="center"/>
      <protection/>
    </xf>
    <xf numFmtId="164" fontId="14" fillId="0" borderId="78" xfId="152" applyNumberFormat="1" applyFont="1" applyFill="1" applyBorder="1" applyAlignment="1">
      <alignment horizontal="right" vertical="center"/>
      <protection/>
    </xf>
    <xf numFmtId="0" fontId="20" fillId="0" borderId="14" xfId="152" applyFont="1" applyBorder="1" applyAlignment="1" applyProtection="1">
      <alignment horizontal="justify" vertical="center"/>
      <protection/>
    </xf>
    <xf numFmtId="164" fontId="24" fillId="0" borderId="15" xfId="152" applyNumberFormat="1" applyFont="1" applyFill="1" applyBorder="1" applyAlignment="1" applyProtection="1">
      <alignment horizontal="right" vertical="center"/>
      <protection/>
    </xf>
    <xf numFmtId="164" fontId="1" fillId="0" borderId="15" xfId="152" applyNumberFormat="1" applyFont="1" applyBorder="1" applyAlignment="1" quotePrefix="1">
      <alignment horizontal="center" vertical="center"/>
      <protection/>
    </xf>
    <xf numFmtId="164" fontId="24" fillId="0" borderId="0" xfId="152" applyNumberFormat="1" applyFont="1" applyBorder="1" applyAlignment="1">
      <alignment horizontal="right" vertical="center"/>
      <protection/>
    </xf>
    <xf numFmtId="164" fontId="1" fillId="0" borderId="15" xfId="152" applyNumberFormat="1" applyFont="1" applyBorder="1" applyAlignment="1" applyProtection="1">
      <alignment horizontal="center" vertical="center"/>
      <protection/>
    </xf>
    <xf numFmtId="164" fontId="1" fillId="0" borderId="15" xfId="152" applyNumberFormat="1" applyFont="1" applyBorder="1" applyAlignment="1" applyProtection="1" quotePrefix="1">
      <alignment horizontal="center" vertical="center"/>
      <protection/>
    </xf>
    <xf numFmtId="0" fontId="1" fillId="0" borderId="54" xfId="152" applyFont="1" applyBorder="1" applyAlignment="1" applyProtection="1">
      <alignment horizontal="justify" vertical="center"/>
      <protection/>
    </xf>
    <xf numFmtId="164" fontId="1" fillId="0" borderId="43" xfId="152" applyNumberFormat="1" applyFont="1" applyFill="1" applyBorder="1" applyAlignment="1" applyProtection="1">
      <alignment horizontal="right" vertical="center"/>
      <protection/>
    </xf>
    <xf numFmtId="164" fontId="1" fillId="0" borderId="43" xfId="152" applyNumberFormat="1" applyFont="1" applyBorder="1" applyAlignment="1" applyProtection="1">
      <alignment horizontal="center" vertical="center"/>
      <protection/>
    </xf>
    <xf numFmtId="164" fontId="1" fillId="0" borderId="73" xfId="152" applyNumberFormat="1" applyFont="1" applyBorder="1" applyAlignment="1">
      <alignment horizontal="center" vertical="center"/>
      <protection/>
    </xf>
    <xf numFmtId="0" fontId="1" fillId="0" borderId="0" xfId="152" applyFont="1" applyAlignment="1">
      <alignment horizontal="justify" vertical="center"/>
      <protection/>
    </xf>
    <xf numFmtId="0" fontId="1" fillId="0" borderId="0" xfId="152" applyFont="1" applyBorder="1" applyAlignment="1">
      <alignment horizontal="justify" vertical="center"/>
      <protection/>
    </xf>
    <xf numFmtId="0" fontId="18" fillId="0" borderId="0" xfId="152" applyFont="1" applyAlignment="1" applyProtection="1">
      <alignment vertical="center"/>
      <protection/>
    </xf>
    <xf numFmtId="0" fontId="18" fillId="0" borderId="0" xfId="152" applyFont="1" applyAlignment="1">
      <alignment vertical="center"/>
      <protection/>
    </xf>
    <xf numFmtId="0" fontId="28" fillId="0" borderId="0" xfId="0" applyFont="1" applyAlignment="1">
      <alignment/>
    </xf>
    <xf numFmtId="0" fontId="1" fillId="33" borderId="80" xfId="0" applyFont="1" applyFill="1" applyBorder="1" applyAlignment="1">
      <alignment horizontal="center" vertical="center"/>
    </xf>
    <xf numFmtId="0" fontId="1" fillId="33" borderId="34" xfId="0" applyFont="1" applyFill="1" applyBorder="1" applyAlignment="1">
      <alignment horizontal="center" vertical="center"/>
    </xf>
    <xf numFmtId="0" fontId="14" fillId="33" borderId="22" xfId="0" applyFont="1" applyFill="1" applyBorder="1" applyAlignment="1">
      <alignment horizontal="center" vertical="center"/>
    </xf>
    <xf numFmtId="0" fontId="14" fillId="33" borderId="13" xfId="0" applyFont="1" applyFill="1" applyBorder="1" applyAlignment="1">
      <alignment horizontal="center" vertical="center"/>
    </xf>
    <xf numFmtId="164" fontId="4" fillId="0" borderId="0" xfId="0" applyNumberFormat="1" applyFont="1" applyAlignment="1">
      <alignment/>
    </xf>
    <xf numFmtId="0" fontId="1" fillId="0" borderId="75" xfId="140" applyFont="1" applyBorder="1" applyAlignment="1">
      <alignment horizontal="left" indent="1"/>
      <protection/>
    </xf>
    <xf numFmtId="164" fontId="1" fillId="0" borderId="22" xfId="140" applyNumberFormat="1" applyFont="1" applyFill="1" applyBorder="1" applyAlignment="1">
      <alignment horizontal="right"/>
      <protection/>
    </xf>
    <xf numFmtId="164" fontId="1" fillId="0" borderId="26" xfId="140" applyNumberFormat="1" applyFont="1" applyFill="1" applyBorder="1" applyAlignment="1">
      <alignment horizontal="right"/>
      <protection/>
    </xf>
    <xf numFmtId="164" fontId="1" fillId="0" borderId="28" xfId="140" applyNumberFormat="1" applyFont="1" applyFill="1" applyBorder="1" applyAlignment="1">
      <alignment horizontal="right"/>
      <protection/>
    </xf>
    <xf numFmtId="2" fontId="4" fillId="0" borderId="0" xfId="0" applyNumberFormat="1" applyFont="1" applyAlignment="1">
      <alignment/>
    </xf>
    <xf numFmtId="0" fontId="1" fillId="0" borderId="14" xfId="140" applyFont="1" applyBorder="1" applyAlignment="1">
      <alignment horizontal="left" indent="1"/>
      <protection/>
    </xf>
    <xf numFmtId="164" fontId="1" fillId="0" borderId="23" xfId="140" applyNumberFormat="1" applyFont="1" applyFill="1" applyBorder="1" applyAlignment="1">
      <alignment horizontal="right"/>
      <protection/>
    </xf>
    <xf numFmtId="164" fontId="1" fillId="0" borderId="16" xfId="140" applyNumberFormat="1" applyFont="1" applyFill="1" applyBorder="1" applyAlignment="1">
      <alignment horizontal="right"/>
      <protection/>
    </xf>
    <xf numFmtId="164" fontId="1" fillId="0" borderId="15" xfId="140" applyNumberFormat="1" applyFont="1" applyFill="1" applyBorder="1" applyAlignment="1">
      <alignment horizontal="right"/>
      <protection/>
    </xf>
    <xf numFmtId="0" fontId="14" fillId="0" borderId="54" xfId="140" applyFont="1" applyBorder="1">
      <alignment/>
      <protection/>
    </xf>
    <xf numFmtId="164" fontId="14" fillId="0" borderId="43" xfId="140" applyNumberFormat="1" applyFont="1" applyFill="1" applyBorder="1">
      <alignment/>
      <protection/>
    </xf>
    <xf numFmtId="164" fontId="14" fillId="0" borderId="43" xfId="140" applyNumberFormat="1" applyFont="1" applyBorder="1">
      <alignment/>
      <protection/>
    </xf>
    <xf numFmtId="164" fontId="14" fillId="0" borderId="73" xfId="140" applyNumberFormat="1" applyFont="1" applyFill="1" applyBorder="1">
      <alignment/>
      <protection/>
    </xf>
    <xf numFmtId="0" fontId="14" fillId="0" borderId="0" xfId="140" applyFont="1" applyBorder="1">
      <alignment/>
      <protection/>
    </xf>
    <xf numFmtId="164" fontId="14" fillId="0" borderId="0" xfId="140" applyNumberFormat="1" applyFont="1" applyFill="1" applyBorder="1">
      <alignment/>
      <protection/>
    </xf>
    <xf numFmtId="0" fontId="1" fillId="0" borderId="0" xfId="140" applyFont="1">
      <alignment/>
      <protection/>
    </xf>
    <xf numFmtId="175" fontId="4" fillId="0" borderId="0" xfId="0" applyNumberFormat="1" applyFont="1" applyAlignment="1">
      <alignment/>
    </xf>
    <xf numFmtId="0" fontId="14" fillId="33" borderId="11" xfId="140" applyFont="1" applyFill="1" applyBorder="1" applyAlignment="1">
      <alignment horizontal="center" vertical="center"/>
      <protection/>
    </xf>
    <xf numFmtId="0" fontId="14" fillId="33" borderId="13" xfId="140" applyFont="1" applyFill="1" applyBorder="1" applyAlignment="1">
      <alignment horizontal="center" vertical="center"/>
      <protection/>
    </xf>
    <xf numFmtId="1" fontId="14" fillId="0" borderId="75" xfId="0" applyNumberFormat="1" applyFont="1" applyBorder="1" applyAlignment="1" applyProtection="1">
      <alignment horizontal="center"/>
      <protection locked="0"/>
    </xf>
    <xf numFmtId="0" fontId="14" fillId="0" borderId="22" xfId="0" applyFont="1" applyBorder="1" applyAlignment="1" applyProtection="1">
      <alignment horizontal="left"/>
      <protection locked="0"/>
    </xf>
    <xf numFmtId="166" fontId="14" fillId="0" borderId="22" xfId="0" applyNumberFormat="1" applyFont="1" applyBorder="1" applyAlignment="1" applyProtection="1">
      <alignment horizontal="right"/>
      <protection locked="0"/>
    </xf>
    <xf numFmtId="166" fontId="14" fillId="0" borderId="28" xfId="0" applyNumberFormat="1" applyFont="1" applyBorder="1" applyAlignment="1" applyProtection="1">
      <alignment horizontal="right"/>
      <protection locked="0"/>
    </xf>
    <xf numFmtId="1" fontId="24" fillId="0" borderId="14" xfId="0" applyNumberFormat="1" applyFont="1" applyBorder="1" applyAlignment="1" applyProtection="1">
      <alignment horizontal="center"/>
      <protection locked="0"/>
    </xf>
    <xf numFmtId="0" fontId="1" fillId="0" borderId="15" xfId="0" applyFont="1" applyBorder="1" applyAlignment="1" applyProtection="1">
      <alignment horizontal="left"/>
      <protection locked="0"/>
    </xf>
    <xf numFmtId="166" fontId="1" fillId="0" borderId="15" xfId="0" applyNumberFormat="1" applyFont="1" applyBorder="1" applyAlignment="1">
      <alignment horizontal="right"/>
    </xf>
    <xf numFmtId="166" fontId="1" fillId="0" borderId="15" xfId="0" applyNumberFormat="1" applyFont="1" applyBorder="1" applyAlignment="1" applyProtection="1">
      <alignment horizontal="right"/>
      <protection locked="0"/>
    </xf>
    <xf numFmtId="166" fontId="1" fillId="0" borderId="16" xfId="0" applyNumberFormat="1" applyFont="1" applyBorder="1" applyAlignment="1" applyProtection="1">
      <alignment horizontal="right"/>
      <protection locked="0"/>
    </xf>
    <xf numFmtId="1" fontId="14" fillId="0" borderId="14" xfId="0" applyNumberFormat="1" applyFont="1" applyBorder="1" applyAlignment="1" applyProtection="1">
      <alignment horizontal="center"/>
      <protection locked="0"/>
    </xf>
    <xf numFmtId="1" fontId="1" fillId="0" borderId="14" xfId="0" applyNumberFormat="1" applyFont="1" applyBorder="1" applyAlignment="1" applyProtection="1">
      <alignment horizontal="center"/>
      <protection locked="0"/>
    </xf>
    <xf numFmtId="1" fontId="29" fillId="0" borderId="14" xfId="0" applyNumberFormat="1" applyFont="1" applyBorder="1" applyAlignment="1" applyProtection="1">
      <alignment horizontal="center"/>
      <protection locked="0"/>
    </xf>
    <xf numFmtId="0" fontId="14" fillId="0" borderId="15" xfId="0" applyFont="1" applyBorder="1" applyAlignment="1" applyProtection="1">
      <alignment horizontal="left"/>
      <protection locked="0"/>
    </xf>
    <xf numFmtId="166" fontId="14" fillId="0" borderId="15" xfId="0" applyNumberFormat="1" applyFont="1" applyBorder="1" applyAlignment="1" applyProtection="1">
      <alignment horizontal="right"/>
      <protection locked="0"/>
    </xf>
    <xf numFmtId="166" fontId="14" fillId="0" borderId="16" xfId="0" applyNumberFormat="1" applyFont="1" applyBorder="1" applyAlignment="1" applyProtection="1">
      <alignment horizontal="right"/>
      <protection locked="0"/>
    </xf>
    <xf numFmtId="166" fontId="1" fillId="0" borderId="15" xfId="0" applyNumberFormat="1" applyFont="1" applyBorder="1" applyAlignment="1" applyProtection="1">
      <alignment horizontal="right"/>
      <protection/>
    </xf>
    <xf numFmtId="166" fontId="14" fillId="0" borderId="15" xfId="0" applyNumberFormat="1" applyFont="1" applyBorder="1" applyAlignment="1">
      <alignment horizontal="right"/>
    </xf>
    <xf numFmtId="166" fontId="14" fillId="0" borderId="15" xfId="0" applyNumberFormat="1" applyFont="1" applyBorder="1" applyAlignment="1" applyProtection="1">
      <alignment horizontal="right"/>
      <protection/>
    </xf>
    <xf numFmtId="166" fontId="24" fillId="0" borderId="15" xfId="0" applyNumberFormat="1" applyFont="1" applyBorder="1" applyAlignment="1" applyProtection="1">
      <alignment horizontal="right"/>
      <protection locked="0"/>
    </xf>
    <xf numFmtId="1" fontId="1" fillId="0" borderId="14" xfId="0" applyNumberFormat="1" applyFont="1" applyBorder="1" applyAlignment="1" applyProtection="1">
      <alignment/>
      <protection locked="0"/>
    </xf>
    <xf numFmtId="1" fontId="24" fillId="0" borderId="14" xfId="0" applyNumberFormat="1" applyFont="1" applyBorder="1" applyAlignment="1" applyProtection="1">
      <alignment/>
      <protection locked="0"/>
    </xf>
    <xf numFmtId="1" fontId="29" fillId="0" borderId="14" xfId="0" applyNumberFormat="1" applyFont="1" applyBorder="1" applyAlignment="1" applyProtection="1">
      <alignment/>
      <protection locked="0"/>
    </xf>
    <xf numFmtId="0" fontId="14" fillId="0" borderId="15" xfId="0" applyFont="1" applyFill="1" applyBorder="1" applyAlignment="1" applyProtection="1">
      <alignment horizontal="left"/>
      <protection locked="0"/>
    </xf>
    <xf numFmtId="166" fontId="14" fillId="0" borderId="15" xfId="0" applyNumberFormat="1" applyFont="1" applyFill="1" applyBorder="1" applyAlignment="1">
      <alignment horizontal="right"/>
    </xf>
    <xf numFmtId="0" fontId="1" fillId="0" borderId="15" xfId="0" applyFont="1" applyFill="1" applyBorder="1" applyAlignment="1" applyProtection="1">
      <alignment horizontal="left" indent="1"/>
      <protection locked="0"/>
    </xf>
    <xf numFmtId="168" fontId="1" fillId="0" borderId="15" xfId="0" applyNumberFormat="1" applyFont="1" applyFill="1" applyBorder="1" applyAlignment="1">
      <alignment horizontal="right"/>
    </xf>
    <xf numFmtId="168" fontId="1" fillId="0" borderId="15" xfId="0" applyNumberFormat="1" applyFont="1" applyBorder="1" applyAlignment="1" applyProtection="1">
      <alignment horizontal="right"/>
      <protection locked="0"/>
    </xf>
    <xf numFmtId="168" fontId="1" fillId="0" borderId="16" xfId="0" applyNumberFormat="1" applyFont="1" applyBorder="1" applyAlignment="1" applyProtection="1">
      <alignment horizontal="right"/>
      <protection locked="0"/>
    </xf>
    <xf numFmtId="166" fontId="1" fillId="0" borderId="15" xfId="0" applyNumberFormat="1" applyFont="1" applyFill="1" applyBorder="1" applyAlignment="1">
      <alignment horizontal="right"/>
    </xf>
    <xf numFmtId="0" fontId="14" fillId="0" borderId="14" xfId="0" applyFont="1" applyBorder="1" applyAlignment="1">
      <alignment/>
    </xf>
    <xf numFmtId="0" fontId="14" fillId="0" borderId="15" xfId="0" applyFont="1" applyBorder="1" applyAlignment="1">
      <alignment/>
    </xf>
    <xf numFmtId="166" fontId="14" fillId="0" borderId="15" xfId="0" applyNumberFormat="1" applyFont="1" applyFill="1" applyBorder="1" applyAlignment="1" applyProtection="1">
      <alignment horizontal="right"/>
      <protection locked="0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166" fontId="1" fillId="0" borderId="39" xfId="0" applyNumberFormat="1" applyFont="1" applyBorder="1" applyAlignment="1" applyProtection="1">
      <alignment horizontal="right"/>
      <protection locked="0"/>
    </xf>
    <xf numFmtId="0" fontId="14" fillId="0" borderId="54" xfId="0" applyFont="1" applyBorder="1" applyAlignment="1">
      <alignment/>
    </xf>
    <xf numFmtId="0" fontId="14" fillId="0" borderId="43" xfId="0" applyFont="1" applyBorder="1" applyAlignment="1">
      <alignment/>
    </xf>
    <xf numFmtId="166" fontId="14" fillId="0" borderId="43" xfId="0" applyNumberFormat="1" applyFont="1" applyBorder="1" applyAlignment="1" applyProtection="1">
      <alignment horizontal="right"/>
      <protection locked="0"/>
    </xf>
    <xf numFmtId="166" fontId="14" fillId="0" borderId="47" xfId="0" applyNumberFormat="1" applyFont="1" applyBorder="1" applyAlignment="1" applyProtection="1">
      <alignment horizontal="right"/>
      <protection locked="0"/>
    </xf>
    <xf numFmtId="168" fontId="24" fillId="0" borderId="0" xfId="0" applyNumberFormat="1" applyFont="1" applyBorder="1" applyAlignment="1" applyProtection="1" quotePrefix="1">
      <alignment horizontal="left"/>
      <protection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24" fillId="0" borderId="0" xfId="0" applyFont="1" applyAlignment="1">
      <alignment horizontal="left" indent="1"/>
    </xf>
    <xf numFmtId="166" fontId="24" fillId="0" borderId="0" xfId="0" applyNumberFormat="1" applyFont="1" applyFill="1" applyBorder="1" applyAlignment="1" applyProtection="1">
      <alignment/>
      <protection/>
    </xf>
    <xf numFmtId="2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34" borderId="81" xfId="0" applyFont="1" applyFill="1" applyBorder="1" applyAlignment="1">
      <alignment horizontal="center"/>
    </xf>
    <xf numFmtId="0" fontId="1" fillId="34" borderId="82" xfId="0" applyFont="1" applyFill="1" applyBorder="1" applyAlignment="1">
      <alignment/>
    </xf>
    <xf numFmtId="0" fontId="20" fillId="34" borderId="83" xfId="0" applyFont="1" applyFill="1" applyBorder="1" applyAlignment="1">
      <alignment horizontal="center"/>
    </xf>
    <xf numFmtId="0" fontId="20" fillId="36" borderId="83" xfId="0" applyFont="1" applyFill="1" applyBorder="1" applyAlignment="1">
      <alignment horizontal="center"/>
    </xf>
    <xf numFmtId="0" fontId="20" fillId="34" borderId="24" xfId="0" applyFont="1" applyFill="1" applyBorder="1" applyAlignment="1">
      <alignment horizontal="center"/>
    </xf>
    <xf numFmtId="0" fontId="20" fillId="34" borderId="84" xfId="0" applyFont="1" applyFill="1" applyBorder="1" applyAlignment="1">
      <alignment horizontal="center"/>
    </xf>
    <xf numFmtId="0" fontId="20" fillId="34" borderId="85" xfId="0" applyFont="1" applyFill="1" applyBorder="1" applyAlignment="1">
      <alignment horizontal="center"/>
    </xf>
    <xf numFmtId="0" fontId="14" fillId="0" borderId="29" xfId="0" applyFont="1" applyBorder="1" applyAlignment="1">
      <alignment horizontal="center"/>
    </xf>
    <xf numFmtId="0" fontId="14" fillId="0" borderId="74" xfId="0" applyFont="1" applyBorder="1" applyAlignment="1">
      <alignment/>
    </xf>
    <xf numFmtId="164" fontId="15" fillId="0" borderId="11" xfId="0" applyNumberFormat="1" applyFont="1" applyBorder="1" applyAlignment="1">
      <alignment/>
    </xf>
    <xf numFmtId="164" fontId="14" fillId="0" borderId="11" xfId="0" applyNumberFormat="1" applyFont="1" applyBorder="1" applyAlignment="1">
      <alignment/>
    </xf>
    <xf numFmtId="164" fontId="15" fillId="0" borderId="11" xfId="0" applyNumberFormat="1" applyFont="1" applyFill="1" applyBorder="1" applyAlignment="1">
      <alignment/>
    </xf>
    <xf numFmtId="164" fontId="14" fillId="0" borderId="10" xfId="0" applyNumberFormat="1" applyFont="1" applyBorder="1" applyAlignment="1">
      <alignment/>
    </xf>
    <xf numFmtId="0" fontId="31" fillId="0" borderId="0" xfId="0" applyFont="1" applyAlignment="1">
      <alignment/>
    </xf>
    <xf numFmtId="0" fontId="1" fillId="0" borderId="34" xfId="0" applyFont="1" applyBorder="1" applyAlignment="1">
      <alignment horizontal="center"/>
    </xf>
    <xf numFmtId="0" fontId="1" fillId="0" borderId="14" xfId="0" applyFont="1" applyBorder="1" applyAlignment="1" applyProtection="1">
      <alignment horizontal="left"/>
      <protection/>
    </xf>
    <xf numFmtId="164" fontId="20" fillId="0" borderId="15" xfId="0" applyNumberFormat="1" applyFont="1" applyBorder="1" applyAlignment="1">
      <alignment/>
    </xf>
    <xf numFmtId="164" fontId="1" fillId="0" borderId="15" xfId="0" applyNumberFormat="1" applyFont="1" applyBorder="1" applyAlignment="1">
      <alignment/>
    </xf>
    <xf numFmtId="164" fontId="20" fillId="0" borderId="15" xfId="0" applyNumberFormat="1" applyFont="1" applyFill="1" applyBorder="1" applyAlignment="1">
      <alignment/>
    </xf>
    <xf numFmtId="164" fontId="1" fillId="0" borderId="23" xfId="0" applyNumberFormat="1" applyFont="1" applyBorder="1" applyAlignment="1">
      <alignment/>
    </xf>
    <xf numFmtId="164" fontId="20" fillId="0" borderId="16" xfId="0" applyNumberFormat="1" applyFont="1" applyFill="1" applyBorder="1" applyAlignment="1">
      <alignment/>
    </xf>
    <xf numFmtId="164" fontId="20" fillId="0" borderId="15" xfId="0" applyNumberFormat="1" applyFont="1" applyBorder="1" applyAlignment="1" quotePrefix="1">
      <alignment horizontal="right"/>
    </xf>
    <xf numFmtId="164" fontId="1" fillId="0" borderId="15" xfId="0" applyNumberFormat="1" applyFont="1" applyBorder="1" applyAlignment="1" quotePrefix="1">
      <alignment horizontal="right"/>
    </xf>
    <xf numFmtId="0" fontId="14" fillId="0" borderId="74" xfId="0" applyFont="1" applyFill="1" applyBorder="1" applyAlignment="1" applyProtection="1">
      <alignment horizontal="left"/>
      <protection/>
    </xf>
    <xf numFmtId="164" fontId="15" fillId="0" borderId="10" xfId="0" applyNumberFormat="1" applyFont="1" applyBorder="1" applyAlignment="1">
      <alignment/>
    </xf>
    <xf numFmtId="164" fontId="15" fillId="0" borderId="13" xfId="0" applyNumberFormat="1" applyFont="1" applyFill="1" applyBorder="1" applyAlignment="1">
      <alignment/>
    </xf>
    <xf numFmtId="164" fontId="20" fillId="0" borderId="15" xfId="0" applyNumberFormat="1" applyFont="1" applyBorder="1" applyAlignment="1">
      <alignment horizontal="right"/>
    </xf>
    <xf numFmtId="164" fontId="1" fillId="0" borderId="15" xfId="0" applyNumberFormat="1" applyFont="1" applyBorder="1" applyAlignment="1">
      <alignment horizontal="right"/>
    </xf>
    <xf numFmtId="164" fontId="1" fillId="0" borderId="23" xfId="0" applyNumberFormat="1" applyFont="1" applyFill="1" applyBorder="1" applyAlignment="1">
      <alignment/>
    </xf>
    <xf numFmtId="164" fontId="1" fillId="0" borderId="15" xfId="0" applyNumberFormat="1" applyFont="1" applyFill="1" applyBorder="1" applyAlignment="1">
      <alignment/>
    </xf>
    <xf numFmtId="164" fontId="0" fillId="0" borderId="0" xfId="0" applyNumberFormat="1" applyFont="1" applyAlignment="1">
      <alignment/>
    </xf>
    <xf numFmtId="0" fontId="1" fillId="0" borderId="35" xfId="0" applyFont="1" applyFill="1" applyBorder="1" applyAlignment="1">
      <alignment/>
    </xf>
    <xf numFmtId="0" fontId="1" fillId="0" borderId="35" xfId="0" applyFont="1" applyBorder="1" applyAlignment="1">
      <alignment/>
    </xf>
    <xf numFmtId="164" fontId="1" fillId="0" borderId="11" xfId="152" applyNumberFormat="1" applyFont="1" applyFill="1" applyBorder="1" applyAlignment="1" applyProtection="1">
      <alignment horizontal="right" vertical="center"/>
      <protection/>
    </xf>
    <xf numFmtId="164" fontId="20" fillId="0" borderId="11" xfId="0" applyNumberFormat="1" applyFont="1" applyBorder="1" applyAlignment="1">
      <alignment/>
    </xf>
    <xf numFmtId="164" fontId="1" fillId="0" borderId="11" xfId="0" applyNumberFormat="1" applyFont="1" applyBorder="1" applyAlignment="1">
      <alignment/>
    </xf>
    <xf numFmtId="164" fontId="20" fillId="0" borderId="13" xfId="0" applyNumberFormat="1" applyFont="1" applyBorder="1" applyAlignment="1">
      <alignment/>
    </xf>
    <xf numFmtId="164" fontId="20" fillId="0" borderId="11" xfId="0" applyNumberFormat="1" applyFont="1" applyFill="1" applyBorder="1" applyAlignment="1">
      <alignment/>
    </xf>
    <xf numFmtId="164" fontId="20" fillId="0" borderId="10" xfId="0" applyNumberFormat="1" applyFont="1" applyBorder="1" applyAlignment="1">
      <alignment/>
    </xf>
    <xf numFmtId="164" fontId="31" fillId="0" borderId="0" xfId="0" applyNumberFormat="1" applyFont="1" applyAlignment="1">
      <alignment/>
    </xf>
    <xf numFmtId="0" fontId="14" fillId="0" borderId="86" xfId="0" applyFont="1" applyBorder="1" applyAlignment="1">
      <alignment horizontal="center"/>
    </xf>
    <xf numFmtId="0" fontId="14" fillId="0" borderId="17" xfId="0" applyFont="1" applyBorder="1" applyAlignment="1">
      <alignment/>
    </xf>
    <xf numFmtId="164" fontId="15" fillId="0" borderId="18" xfId="0" applyNumberFormat="1" applyFont="1" applyFill="1" applyBorder="1" applyAlignment="1">
      <alignment/>
    </xf>
    <xf numFmtId="164" fontId="15" fillId="0" borderId="18" xfId="0" applyNumberFormat="1" applyFont="1" applyBorder="1" applyAlignment="1">
      <alignment/>
    </xf>
    <xf numFmtId="164" fontId="20" fillId="0" borderId="18" xfId="0" applyNumberFormat="1" applyFont="1" applyFill="1" applyBorder="1" applyAlignment="1">
      <alignment/>
    </xf>
    <xf numFmtId="164" fontId="20" fillId="0" borderId="18" xfId="0" applyNumberFormat="1" applyFont="1" applyBorder="1" applyAlignment="1">
      <alignment/>
    </xf>
    <xf numFmtId="164" fontId="20" fillId="0" borderId="73" xfId="0" applyNumberFormat="1" applyFont="1" applyFill="1" applyBorder="1" applyAlignment="1">
      <alignment/>
    </xf>
    <xf numFmtId="0" fontId="0" fillId="0" borderId="76" xfId="0" applyFont="1" applyBorder="1" applyAlignment="1">
      <alignment horizontal="center"/>
    </xf>
    <xf numFmtId="0" fontId="0" fillId="0" borderId="76" xfId="0" applyFont="1" applyBorder="1" applyAlignment="1">
      <alignment/>
    </xf>
    <xf numFmtId="2" fontId="32" fillId="0" borderId="76" xfId="0" applyNumberFormat="1" applyFont="1" applyBorder="1" applyAlignment="1">
      <alignment/>
    </xf>
    <xf numFmtId="0" fontId="0" fillId="0" borderId="0" xfId="0" applyFont="1" applyFill="1" applyAlignment="1">
      <alignment/>
    </xf>
    <xf numFmtId="164" fontId="27" fillId="0" borderId="15" xfId="140" applyNumberFormat="1" applyFont="1" applyFill="1" applyBorder="1" applyAlignment="1">
      <alignment vertical="center"/>
      <protection/>
    </xf>
    <xf numFmtId="164" fontId="27" fillId="0" borderId="0" xfId="140" applyNumberFormat="1" applyFont="1" applyFill="1" applyAlignment="1">
      <alignment vertical="center"/>
      <protection/>
    </xf>
    <xf numFmtId="0" fontId="1" fillId="0" borderId="0" xfId="0" applyFont="1" applyBorder="1" applyAlignment="1">
      <alignment/>
    </xf>
    <xf numFmtId="164" fontId="0" fillId="0" borderId="0" xfId="0" applyNumberFormat="1" applyFont="1" applyFill="1" applyAlignment="1">
      <alignment/>
    </xf>
    <xf numFmtId="0" fontId="0" fillId="0" borderId="0" xfId="0" applyFont="1" applyBorder="1" applyAlignment="1">
      <alignment/>
    </xf>
    <xf numFmtId="164" fontId="1" fillId="0" borderId="0" xfId="152" applyNumberFormat="1" applyFont="1" applyFill="1" applyBorder="1" applyAlignment="1" applyProtection="1">
      <alignment horizontal="right" vertical="center"/>
      <protection/>
    </xf>
    <xf numFmtId="0" fontId="0" fillId="0" borderId="0" xfId="0" applyFont="1" applyAlignment="1">
      <alignment horizontal="center"/>
    </xf>
    <xf numFmtId="164" fontId="1" fillId="0" borderId="22" xfId="152" applyNumberFormat="1" applyFont="1" applyBorder="1" applyAlignment="1" quotePrefix="1">
      <alignment horizontal="center" vertical="center"/>
      <protection/>
    </xf>
    <xf numFmtId="164" fontId="1" fillId="0" borderId="16" xfId="152" applyNumberFormat="1" applyFont="1" applyBorder="1" applyAlignment="1" quotePrefix="1">
      <alignment horizontal="center" vertical="center"/>
      <protection/>
    </xf>
    <xf numFmtId="0" fontId="110" fillId="0" borderId="11" xfId="152" applyFont="1" applyBorder="1" applyAlignment="1">
      <alignment/>
      <protection/>
    </xf>
    <xf numFmtId="0" fontId="110" fillId="0" borderId="11" xfId="152" applyFont="1" applyBorder="1">
      <alignment/>
      <protection/>
    </xf>
    <xf numFmtId="0" fontId="108" fillId="0" borderId="11" xfId="152" applyFont="1" applyBorder="1" applyAlignment="1">
      <alignment/>
      <protection/>
    </xf>
    <xf numFmtId="0" fontId="108" fillId="0" borderId="11" xfId="152" applyFont="1" applyBorder="1">
      <alignment/>
      <protection/>
    </xf>
    <xf numFmtId="164" fontId="108" fillId="0" borderId="11" xfId="152" applyNumberFormat="1" applyFont="1" applyBorder="1">
      <alignment/>
      <protection/>
    </xf>
    <xf numFmtId="0" fontId="106" fillId="0" borderId="11" xfId="152" applyFont="1" applyBorder="1" applyAlignment="1">
      <alignment/>
      <protection/>
    </xf>
    <xf numFmtId="0" fontId="106" fillId="0" borderId="11" xfId="152" applyFont="1" applyBorder="1">
      <alignment/>
      <protection/>
    </xf>
    <xf numFmtId="164" fontId="106" fillId="0" borderId="11" xfId="152" applyNumberFormat="1" applyFont="1" applyBorder="1">
      <alignment/>
      <protection/>
    </xf>
    <xf numFmtId="0" fontId="106" fillId="0" borderId="10" xfId="152" applyFont="1" applyBorder="1" applyAlignment="1">
      <alignment/>
      <protection/>
    </xf>
    <xf numFmtId="0" fontId="106" fillId="0" borderId="35" xfId="152" applyFont="1" applyBorder="1" applyAlignment="1">
      <alignment/>
      <protection/>
    </xf>
    <xf numFmtId="0" fontId="106" fillId="0" borderId="30" xfId="152" applyFont="1" applyBorder="1" applyAlignment="1">
      <alignment/>
      <protection/>
    </xf>
    <xf numFmtId="164" fontId="106" fillId="0" borderId="11" xfId="152" applyNumberFormat="1" applyFont="1" applyBorder="1" applyAlignment="1">
      <alignment/>
      <protection/>
    </xf>
    <xf numFmtId="0" fontId="4" fillId="0" borderId="0" xfId="194" applyFont="1" applyAlignment="1">
      <alignment horizontal="centerContinuous"/>
      <protection/>
    </xf>
    <xf numFmtId="0" fontId="4" fillId="0" borderId="0" xfId="194" applyFont="1">
      <alignment/>
      <protection/>
    </xf>
    <xf numFmtId="0" fontId="9" fillId="0" borderId="0" xfId="194" applyFont="1" applyAlignment="1">
      <alignment horizontal="centerContinuous"/>
      <protection/>
    </xf>
    <xf numFmtId="0" fontId="9" fillId="0" borderId="0" xfId="194" applyFont="1">
      <alignment/>
      <protection/>
    </xf>
    <xf numFmtId="0" fontId="4" fillId="0" borderId="0" xfId="194" applyFont="1" applyBorder="1">
      <alignment/>
      <protection/>
    </xf>
    <xf numFmtId="0" fontId="4" fillId="0" borderId="0" xfId="194" applyFont="1" applyBorder="1" applyAlignment="1">
      <alignment horizontal="center"/>
      <protection/>
    </xf>
    <xf numFmtId="0" fontId="3" fillId="0" borderId="0" xfId="194" applyFont="1">
      <alignment/>
      <protection/>
    </xf>
    <xf numFmtId="0" fontId="4" fillId="0" borderId="0" xfId="194" applyFont="1" applyAlignment="1">
      <alignment horizontal="center"/>
      <protection/>
    </xf>
    <xf numFmtId="0" fontId="3" fillId="0" borderId="0" xfId="194" applyFont="1" applyAlignment="1">
      <alignment wrapText="1"/>
      <protection/>
    </xf>
    <xf numFmtId="0" fontId="35" fillId="0" borderId="0" xfId="194" applyFont="1">
      <alignment/>
      <protection/>
    </xf>
    <xf numFmtId="165" fontId="4" fillId="0" borderId="0" xfId="253" applyNumberFormat="1" applyFont="1" applyAlignment="1" applyProtection="1">
      <alignment/>
      <protection/>
    </xf>
    <xf numFmtId="165" fontId="3" fillId="0" borderId="0" xfId="253" applyNumberFormat="1" applyFont="1" applyAlignment="1" applyProtection="1">
      <alignment/>
      <protection/>
    </xf>
    <xf numFmtId="0" fontId="3" fillId="0" borderId="0" xfId="194" applyFont="1" applyBorder="1">
      <alignment/>
      <protection/>
    </xf>
    <xf numFmtId="0" fontId="4" fillId="0" borderId="0" xfId="194" applyFont="1" applyFill="1" applyBorder="1">
      <alignment/>
      <protection/>
    </xf>
    <xf numFmtId="0" fontId="3" fillId="0" borderId="0" xfId="194" applyFont="1" applyBorder="1" applyAlignment="1">
      <alignment horizontal="left"/>
      <protection/>
    </xf>
    <xf numFmtId="0" fontId="1" fillId="0" borderId="0" xfId="208" applyFont="1">
      <alignment/>
      <protection/>
    </xf>
    <xf numFmtId="0" fontId="30" fillId="0" borderId="0" xfId="208" applyFont="1" applyBorder="1" applyAlignment="1">
      <alignment horizontal="center" wrapText="1"/>
      <protection/>
    </xf>
    <xf numFmtId="0" fontId="24" fillId="0" borderId="0" xfId="208" applyFont="1" applyBorder="1" applyAlignment="1">
      <alignment/>
      <protection/>
    </xf>
    <xf numFmtId="0" fontId="29" fillId="0" borderId="0" xfId="208" applyFont="1" applyBorder="1" applyAlignment="1">
      <alignment/>
      <protection/>
    </xf>
    <xf numFmtId="0" fontId="29" fillId="0" borderId="0" xfId="208" applyFont="1" applyBorder="1" applyAlignment="1">
      <alignment horizontal="right"/>
      <protection/>
    </xf>
    <xf numFmtId="0" fontId="14" fillId="33" borderId="87" xfId="208" applyFont="1" applyFill="1" applyBorder="1" applyAlignment="1">
      <alignment horizontal="center" vertical="center" wrapText="1"/>
      <protection/>
    </xf>
    <xf numFmtId="0" fontId="14" fillId="33" borderId="88" xfId="208" applyFont="1" applyFill="1" applyBorder="1" applyAlignment="1" quotePrefix="1">
      <alignment horizontal="center"/>
      <protection/>
    </xf>
    <xf numFmtId="0" fontId="14" fillId="33" borderId="88" xfId="208" applyFont="1" applyFill="1" applyBorder="1" applyAlignment="1">
      <alignment horizontal="center"/>
      <protection/>
    </xf>
    <xf numFmtId="0" fontId="14" fillId="33" borderId="89" xfId="208" applyFont="1" applyFill="1" applyBorder="1" applyAlignment="1">
      <alignment horizontal="center"/>
      <protection/>
    </xf>
    <xf numFmtId="0" fontId="15" fillId="0" borderId="90" xfId="208" applyFont="1" applyBorder="1" applyAlignment="1">
      <alignment wrapText="1"/>
      <protection/>
    </xf>
    <xf numFmtId="1" fontId="1" fillId="0" borderId="11" xfId="208" applyNumberFormat="1" applyFont="1" applyBorder="1">
      <alignment/>
      <protection/>
    </xf>
    <xf numFmtId="1" fontId="1" fillId="0" borderId="91" xfId="208" applyNumberFormat="1" applyFont="1" applyBorder="1">
      <alignment/>
      <protection/>
    </xf>
    <xf numFmtId="0" fontId="36" fillId="0" borderId="90" xfId="208" applyFont="1" applyBorder="1" applyAlignment="1">
      <alignment wrapText="1"/>
      <protection/>
    </xf>
    <xf numFmtId="3" fontId="29" fillId="0" borderId="11" xfId="208" applyNumberFormat="1" applyFont="1" applyBorder="1">
      <alignment/>
      <protection/>
    </xf>
    <xf numFmtId="3" fontId="29" fillId="0" borderId="91" xfId="208" applyNumberFormat="1" applyFont="1" applyBorder="1">
      <alignment/>
      <protection/>
    </xf>
    <xf numFmtId="0" fontId="29" fillId="0" borderId="0" xfId="208" applyFont="1">
      <alignment/>
      <protection/>
    </xf>
    <xf numFmtId="0" fontId="15" fillId="0" borderId="90" xfId="208" applyFont="1" applyFill="1" applyBorder="1" applyAlignment="1">
      <alignment wrapText="1"/>
      <protection/>
    </xf>
    <xf numFmtId="0" fontId="36" fillId="0" borderId="90" xfId="208" applyFont="1" applyFill="1" applyBorder="1" applyAlignment="1">
      <alignment wrapText="1"/>
      <protection/>
    </xf>
    <xf numFmtId="0" fontId="36" fillId="0" borderId="92" xfId="208" applyFont="1" applyFill="1" applyBorder="1" applyAlignment="1">
      <alignment wrapText="1"/>
      <protection/>
    </xf>
    <xf numFmtId="3" fontId="29" fillId="0" borderId="93" xfId="208" applyNumberFormat="1" applyFont="1" applyBorder="1">
      <alignment/>
      <protection/>
    </xf>
    <xf numFmtId="3" fontId="29" fillId="0" borderId="94" xfId="208" applyNumberFormat="1" applyFont="1" applyBorder="1">
      <alignment/>
      <protection/>
    </xf>
    <xf numFmtId="1" fontId="14" fillId="0" borderId="0" xfId="208" applyNumberFormat="1" applyFont="1" applyFill="1" applyBorder="1" applyAlignment="1">
      <alignment wrapText="1"/>
      <protection/>
    </xf>
    <xf numFmtId="3" fontId="29" fillId="0" borderId="15" xfId="208" applyNumberFormat="1" applyFont="1" applyBorder="1">
      <alignment/>
      <protection/>
    </xf>
    <xf numFmtId="3" fontId="29" fillId="0" borderId="95" xfId="208" applyNumberFormat="1" applyFont="1" applyBorder="1">
      <alignment/>
      <protection/>
    </xf>
    <xf numFmtId="0" fontId="29" fillId="0" borderId="96" xfId="208" applyFont="1" applyFill="1" applyBorder="1" applyAlignment="1">
      <alignment wrapText="1"/>
      <protection/>
    </xf>
    <xf numFmtId="0" fontId="14" fillId="33" borderId="11" xfId="208" applyFont="1" applyFill="1" applyBorder="1" applyAlignment="1" quotePrefix="1">
      <alignment horizontal="center"/>
      <protection/>
    </xf>
    <xf numFmtId="0" fontId="14" fillId="33" borderId="11" xfId="208" applyFont="1" applyFill="1" applyBorder="1" applyAlignment="1">
      <alignment horizontal="center"/>
      <protection/>
    </xf>
    <xf numFmtId="0" fontId="14" fillId="33" borderId="91" xfId="208" applyFont="1" applyFill="1" applyBorder="1" applyAlignment="1">
      <alignment horizontal="center"/>
      <protection/>
    </xf>
    <xf numFmtId="2" fontId="1" fillId="0" borderId="11" xfId="208" applyNumberFormat="1" applyFont="1" applyBorder="1">
      <alignment/>
      <protection/>
    </xf>
    <xf numFmtId="2" fontId="1" fillId="0" borderId="91" xfId="208" applyNumberFormat="1" applyFont="1" applyBorder="1">
      <alignment/>
      <protection/>
    </xf>
    <xf numFmtId="0" fontId="20" fillId="0" borderId="90" xfId="208" applyFont="1" applyFill="1" applyBorder="1" applyAlignment="1">
      <alignment horizontal="left" wrapText="1"/>
      <protection/>
    </xf>
    <xf numFmtId="2" fontId="1" fillId="0" borderId="93" xfId="208" applyNumberFormat="1" applyFont="1" applyBorder="1">
      <alignment/>
      <protection/>
    </xf>
    <xf numFmtId="2" fontId="1" fillId="0" borderId="94" xfId="208" applyNumberFormat="1" applyFont="1" applyBorder="1">
      <alignment/>
      <protection/>
    </xf>
    <xf numFmtId="0" fontId="1" fillId="0" borderId="0" xfId="208" applyFont="1" applyAlignment="1">
      <alignment wrapText="1"/>
      <protection/>
    </xf>
    <xf numFmtId="164" fontId="1" fillId="0" borderId="0" xfId="208" applyNumberFormat="1" applyFont="1">
      <alignment/>
      <protection/>
    </xf>
    <xf numFmtId="0" fontId="30" fillId="0" borderId="0" xfId="208" applyFont="1" applyBorder="1" applyAlignment="1">
      <alignment horizontal="center"/>
      <protection/>
    </xf>
    <xf numFmtId="0" fontId="14" fillId="33" borderId="97" xfId="208" applyFont="1" applyFill="1" applyBorder="1" applyAlignment="1">
      <alignment horizontal="center" vertical="center" wrapText="1"/>
      <protection/>
    </xf>
    <xf numFmtId="0" fontId="14" fillId="33" borderId="11" xfId="208" applyFont="1" applyFill="1" applyBorder="1" applyAlignment="1" quotePrefix="1">
      <alignment horizontal="right"/>
      <protection/>
    </xf>
    <xf numFmtId="1" fontId="14" fillId="0" borderId="11" xfId="208" applyNumberFormat="1" applyFont="1" applyBorder="1" applyAlignment="1">
      <alignment wrapText="1"/>
      <protection/>
    </xf>
    <xf numFmtId="1" fontId="14" fillId="0" borderId="11" xfId="208" applyNumberFormat="1" applyFont="1" applyBorder="1" applyAlignment="1">
      <alignment horizontal="left" wrapText="1"/>
      <protection/>
    </xf>
    <xf numFmtId="0" fontId="29" fillId="0" borderId="11" xfId="208" applyFont="1" applyBorder="1" applyAlignment="1">
      <alignment wrapText="1"/>
      <protection/>
    </xf>
    <xf numFmtId="0" fontId="14" fillId="0" borderId="11" xfId="208" applyFont="1" applyFill="1" applyBorder="1" applyAlignment="1">
      <alignment wrapText="1"/>
      <protection/>
    </xf>
    <xf numFmtId="0" fontId="29" fillId="0" borderId="11" xfId="208" applyFont="1" applyFill="1" applyBorder="1" applyAlignment="1">
      <alignment wrapText="1"/>
      <protection/>
    </xf>
    <xf numFmtId="0" fontId="29" fillId="0" borderId="93" xfId="208" applyFont="1" applyFill="1" applyBorder="1" applyAlignment="1">
      <alignment wrapText="1"/>
      <protection/>
    </xf>
    <xf numFmtId="0" fontId="29" fillId="0" borderId="0" xfId="208" applyFont="1" applyBorder="1" applyAlignment="1">
      <alignment wrapText="1"/>
      <protection/>
    </xf>
    <xf numFmtId="181" fontId="1" fillId="0" borderId="0" xfId="208" applyNumberFormat="1" applyFont="1">
      <alignment/>
      <protection/>
    </xf>
    <xf numFmtId="201" fontId="21" fillId="0" borderId="0" xfId="208" applyNumberFormat="1" applyFont="1" applyBorder="1" applyAlignment="1">
      <alignment horizontal="right"/>
      <protection/>
    </xf>
    <xf numFmtId="0" fontId="29" fillId="0" borderId="0" xfId="208" applyFont="1" applyBorder="1">
      <alignment/>
      <protection/>
    </xf>
    <xf numFmtId="0" fontId="14" fillId="33" borderId="88" xfId="208" applyFont="1" applyFill="1" applyBorder="1" applyAlignment="1" quotePrefix="1">
      <alignment horizontal="right"/>
      <protection/>
    </xf>
    <xf numFmtId="0" fontId="14" fillId="33" borderId="98" xfId="208" applyFont="1" applyFill="1" applyBorder="1" applyAlignment="1">
      <alignment horizontal="center"/>
      <protection/>
    </xf>
    <xf numFmtId="0" fontId="14" fillId="33" borderId="99" xfId="208" applyFont="1" applyFill="1" applyBorder="1" applyAlignment="1">
      <alignment horizontal="center"/>
      <protection/>
    </xf>
    <xf numFmtId="1" fontId="14" fillId="0" borderId="90" xfId="208" applyNumberFormat="1" applyFont="1" applyBorder="1" applyAlignment="1">
      <alignment wrapText="1"/>
      <protection/>
    </xf>
    <xf numFmtId="1" fontId="14" fillId="0" borderId="90" xfId="208" applyNumberFormat="1" applyFont="1" applyBorder="1" applyAlignment="1">
      <alignment horizontal="left" wrapText="1"/>
      <protection/>
    </xf>
    <xf numFmtId="0" fontId="29" fillId="0" borderId="90" xfId="208" applyFont="1" applyBorder="1" applyAlignment="1">
      <alignment wrapText="1"/>
      <protection/>
    </xf>
    <xf numFmtId="0" fontId="14" fillId="0" borderId="90" xfId="208" applyFont="1" applyFill="1" applyBorder="1" applyAlignment="1">
      <alignment wrapText="1"/>
      <protection/>
    </xf>
    <xf numFmtId="0" fontId="29" fillId="0" borderId="90" xfId="208" applyFont="1" applyFill="1" applyBorder="1" applyAlignment="1">
      <alignment wrapText="1"/>
      <protection/>
    </xf>
    <xf numFmtId="0" fontId="29" fillId="0" borderId="92" xfId="208" applyFont="1" applyFill="1" applyBorder="1" applyAlignment="1">
      <alignment wrapText="1"/>
      <protection/>
    </xf>
    <xf numFmtId="0" fontId="0" fillId="0" borderId="0" xfId="208">
      <alignment/>
      <protection/>
    </xf>
    <xf numFmtId="0" fontId="3" fillId="33" borderId="87" xfId="208" applyFont="1" applyFill="1" applyBorder="1" applyAlignment="1">
      <alignment vertical="center" wrapText="1"/>
      <protection/>
    </xf>
    <xf numFmtId="3" fontId="14" fillId="0" borderId="11" xfId="208" applyNumberFormat="1" applyFont="1" applyBorder="1">
      <alignment/>
      <protection/>
    </xf>
    <xf numFmtId="3" fontId="14" fillId="35" borderId="11" xfId="208" applyNumberFormat="1" applyFont="1" applyFill="1" applyBorder="1">
      <alignment/>
      <protection/>
    </xf>
    <xf numFmtId="3" fontId="14" fillId="35" borderId="91" xfId="208" applyNumberFormat="1" applyFont="1" applyFill="1" applyBorder="1">
      <alignment/>
      <protection/>
    </xf>
    <xf numFmtId="0" fontId="14" fillId="0" borderId="90" xfId="208" applyFont="1" applyBorder="1" applyAlignment="1">
      <alignment wrapText="1"/>
      <protection/>
    </xf>
    <xf numFmtId="3" fontId="14" fillId="0" borderId="91" xfId="208" applyNumberFormat="1" applyFont="1" applyBorder="1">
      <alignment/>
      <protection/>
    </xf>
    <xf numFmtId="0" fontId="1" fillId="0" borderId="90" xfId="208" applyFont="1" applyBorder="1" applyAlignment="1">
      <alignment wrapText="1"/>
      <protection/>
    </xf>
    <xf numFmtId="3" fontId="1" fillId="0" borderId="11" xfId="208" applyNumberFormat="1" applyFont="1" applyBorder="1">
      <alignment/>
      <protection/>
    </xf>
    <xf numFmtId="3" fontId="1" fillId="0" borderId="91" xfId="208" applyNumberFormat="1" applyFont="1" applyBorder="1">
      <alignment/>
      <protection/>
    </xf>
    <xf numFmtId="3" fontId="29" fillId="0" borderId="11" xfId="208" applyNumberFormat="1" applyFont="1" applyFill="1" applyBorder="1">
      <alignment/>
      <protection/>
    </xf>
    <xf numFmtId="3" fontId="29" fillId="0" borderId="91" xfId="208" applyNumberFormat="1" applyFont="1" applyFill="1" applyBorder="1">
      <alignment/>
      <protection/>
    </xf>
    <xf numFmtId="3" fontId="14" fillId="0" borderId="11" xfId="208" applyNumberFormat="1" applyFont="1" applyFill="1" applyBorder="1">
      <alignment/>
      <protection/>
    </xf>
    <xf numFmtId="3" fontId="14" fillId="0" borderId="91" xfId="208" applyNumberFormat="1" applyFont="1" applyFill="1" applyBorder="1">
      <alignment/>
      <protection/>
    </xf>
    <xf numFmtId="0" fontId="1" fillId="0" borderId="90" xfId="208" applyFont="1" applyFill="1" applyBorder="1" applyAlignment="1">
      <alignment wrapText="1"/>
      <protection/>
    </xf>
    <xf numFmtId="3" fontId="1" fillId="0" borderId="11" xfId="208" applyNumberFormat="1" applyFont="1" applyFill="1" applyBorder="1">
      <alignment/>
      <protection/>
    </xf>
    <xf numFmtId="3" fontId="1" fillId="0" borderId="91" xfId="208" applyNumberFormat="1" applyFont="1" applyFill="1" applyBorder="1">
      <alignment/>
      <protection/>
    </xf>
    <xf numFmtId="0" fontId="1" fillId="0" borderId="11" xfId="208" applyFont="1" applyBorder="1">
      <alignment/>
      <protection/>
    </xf>
    <xf numFmtId="0" fontId="1" fillId="0" borderId="92" xfId="208" applyFont="1" applyBorder="1" applyAlignment="1">
      <alignment wrapText="1"/>
      <protection/>
    </xf>
    <xf numFmtId="3" fontId="1" fillId="0" borderId="93" xfId="208" applyNumberFormat="1" applyFont="1" applyBorder="1">
      <alignment/>
      <protection/>
    </xf>
    <xf numFmtId="1" fontId="1" fillId="0" borderId="93" xfId="208" applyNumberFormat="1" applyFont="1" applyBorder="1">
      <alignment/>
      <protection/>
    </xf>
    <xf numFmtId="3" fontId="1" fillId="0" borderId="94" xfId="208" applyNumberFormat="1" applyFont="1" applyFill="1" applyBorder="1">
      <alignment/>
      <protection/>
    </xf>
    <xf numFmtId="1" fontId="1" fillId="0" borderId="0" xfId="208" applyNumberFormat="1" applyFont="1" applyBorder="1" applyAlignment="1">
      <alignment horizontal="center"/>
      <protection/>
    </xf>
    <xf numFmtId="189" fontId="1" fillId="0" borderId="0" xfId="208" applyNumberFormat="1" applyFont="1" applyBorder="1" applyAlignment="1">
      <alignment horizontal="center"/>
      <protection/>
    </xf>
    <xf numFmtId="0" fontId="3" fillId="0" borderId="90" xfId="208" applyFont="1" applyBorder="1" applyAlignment="1">
      <alignment horizontal="center" vertical="center" wrapText="1"/>
      <protection/>
    </xf>
    <xf numFmtId="0" fontId="14" fillId="0" borderId="11" xfId="208" applyFont="1" applyBorder="1" applyAlignment="1" quotePrefix="1">
      <alignment horizontal="center"/>
      <protection/>
    </xf>
    <xf numFmtId="0" fontId="14" fillId="0" borderId="11" xfId="208" applyFont="1" applyBorder="1" applyAlignment="1">
      <alignment horizontal="center"/>
      <protection/>
    </xf>
    <xf numFmtId="0" fontId="14" fillId="0" borderId="91" xfId="208" applyFont="1" applyBorder="1" applyAlignment="1">
      <alignment horizontal="center"/>
      <protection/>
    </xf>
    <xf numFmtId="0" fontId="14" fillId="0" borderId="90" xfId="208" applyFont="1" applyBorder="1" applyAlignment="1">
      <alignment horizontal="left" vertical="center" wrapText="1"/>
      <protection/>
    </xf>
    <xf numFmtId="3" fontId="14" fillId="0" borderId="11" xfId="208" applyNumberFormat="1" applyFont="1" applyBorder="1" applyAlignment="1">
      <alignment horizontal="right"/>
      <protection/>
    </xf>
    <xf numFmtId="3" fontId="14" fillId="0" borderId="91" xfId="208" applyNumberFormat="1" applyFont="1" applyBorder="1" applyAlignment="1">
      <alignment horizontal="right"/>
      <protection/>
    </xf>
    <xf numFmtId="0" fontId="1" fillId="0" borderId="90" xfId="208" applyFont="1" applyFill="1" applyBorder="1" applyAlignment="1">
      <alignment horizontal="left" wrapText="1"/>
      <protection/>
    </xf>
    <xf numFmtId="0" fontId="14" fillId="0" borderId="92" xfId="208" applyFont="1" applyFill="1" applyBorder="1" applyAlignment="1">
      <alignment wrapText="1"/>
      <protection/>
    </xf>
    <xf numFmtId="3" fontId="14" fillId="0" borderId="93" xfId="208" applyNumberFormat="1" applyFont="1" applyFill="1" applyBorder="1">
      <alignment/>
      <protection/>
    </xf>
    <xf numFmtId="3" fontId="14" fillId="0" borderId="94" xfId="208" applyNumberFormat="1" applyFont="1" applyFill="1" applyBorder="1">
      <alignment/>
      <protection/>
    </xf>
    <xf numFmtId="0" fontId="14" fillId="0" borderId="0" xfId="208" applyFont="1" applyFill="1">
      <alignment/>
      <protection/>
    </xf>
    <xf numFmtId="0" fontId="37" fillId="0" borderId="0" xfId="208" applyFont="1" applyBorder="1" applyAlignment="1">
      <alignment horizontal="center" wrapText="1"/>
      <protection/>
    </xf>
    <xf numFmtId="0" fontId="37" fillId="0" borderId="0" xfId="208" applyFont="1" applyBorder="1" applyAlignment="1">
      <alignment horizontal="center"/>
      <protection/>
    </xf>
    <xf numFmtId="1" fontId="14" fillId="0" borderId="11" xfId="208" applyNumberFormat="1" applyFont="1" applyBorder="1">
      <alignment/>
      <protection/>
    </xf>
    <xf numFmtId="1" fontId="14" fillId="0" borderId="91" xfId="208" applyNumberFormat="1" applyFont="1" applyBorder="1">
      <alignment/>
      <protection/>
    </xf>
    <xf numFmtId="0" fontId="1" fillId="0" borderId="90" xfId="208" applyFont="1" applyBorder="1" applyAlignment="1">
      <alignment horizontal="left" wrapText="1"/>
      <protection/>
    </xf>
    <xf numFmtId="0" fontId="14" fillId="0" borderId="90" xfId="208" applyFont="1" applyBorder="1" applyAlignment="1">
      <alignment horizontal="left" wrapText="1"/>
      <protection/>
    </xf>
    <xf numFmtId="2" fontId="14" fillId="0" borderId="11" xfId="208" applyNumberFormat="1" applyFont="1" applyBorder="1">
      <alignment/>
      <protection/>
    </xf>
    <xf numFmtId="2" fontId="14" fillId="0" borderId="91" xfId="208" applyNumberFormat="1" applyFont="1" applyBorder="1">
      <alignment/>
      <protection/>
    </xf>
    <xf numFmtId="2" fontId="14" fillId="0" borderId="22" xfId="208" applyNumberFormat="1" applyFont="1" applyBorder="1">
      <alignment/>
      <protection/>
    </xf>
    <xf numFmtId="2" fontId="14" fillId="0" borderId="100" xfId="208" applyNumberFormat="1" applyFont="1" applyBorder="1">
      <alignment/>
      <protection/>
    </xf>
    <xf numFmtId="2" fontId="1" fillId="0" borderId="22" xfId="208" applyNumberFormat="1" applyFont="1" applyBorder="1">
      <alignment/>
      <protection/>
    </xf>
    <xf numFmtId="2" fontId="1" fillId="0" borderId="100" xfId="208" applyNumberFormat="1" applyFont="1" applyBorder="1">
      <alignment/>
      <protection/>
    </xf>
    <xf numFmtId="0" fontId="1" fillId="0" borderId="92" xfId="208" applyFont="1" applyBorder="1" applyAlignment="1">
      <alignment horizontal="left" wrapText="1"/>
      <protection/>
    </xf>
    <xf numFmtId="2" fontId="1" fillId="0" borderId="93" xfId="208" applyNumberFormat="1" applyFont="1" applyBorder="1" applyProtection="1">
      <alignment/>
      <protection/>
    </xf>
    <xf numFmtId="184" fontId="1" fillId="0" borderId="0" xfId="208" applyNumberFormat="1" applyFont="1">
      <alignment/>
      <protection/>
    </xf>
    <xf numFmtId="2" fontId="1" fillId="0" borderId="0" xfId="208" applyNumberFormat="1" applyFont="1">
      <alignment/>
      <protection/>
    </xf>
    <xf numFmtId="0" fontId="3" fillId="33" borderId="101" xfId="208" applyFont="1" applyFill="1" applyBorder="1" applyAlignment="1">
      <alignment vertical="center" wrapText="1"/>
      <protection/>
    </xf>
    <xf numFmtId="2" fontId="1" fillId="0" borderId="94" xfId="208" applyNumberFormat="1" applyFont="1" applyBorder="1" applyProtection="1">
      <alignment/>
      <protection/>
    </xf>
    <xf numFmtId="0" fontId="86" fillId="0" borderId="0" xfId="152" applyFill="1">
      <alignment/>
      <protection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center"/>
    </xf>
    <xf numFmtId="0" fontId="14" fillId="0" borderId="70" xfId="0" applyFont="1" applyFill="1" applyBorder="1" applyAlignment="1">
      <alignment/>
    </xf>
    <xf numFmtId="0" fontId="14" fillId="0" borderId="20" xfId="0" applyFont="1" applyFill="1" applyBorder="1" applyAlignment="1" applyProtection="1">
      <alignment horizontal="center"/>
      <protection/>
    </xf>
    <xf numFmtId="167" fontId="14" fillId="0" borderId="20" xfId="0" applyNumberFormat="1" applyFont="1" applyFill="1" applyBorder="1" applyAlignment="1">
      <alignment horizontal="center"/>
    </xf>
    <xf numFmtId="167" fontId="14" fillId="0" borderId="72" xfId="0" applyNumberFormat="1" applyFont="1" applyFill="1" applyBorder="1" applyAlignment="1">
      <alignment horizontal="center"/>
    </xf>
    <xf numFmtId="0" fontId="14" fillId="0" borderId="14" xfId="0" applyFont="1" applyFill="1" applyBorder="1" applyAlignment="1" quotePrefix="1">
      <alignment horizontal="left"/>
    </xf>
    <xf numFmtId="167" fontId="14" fillId="0" borderId="0" xfId="0" applyNumberFormat="1" applyFont="1" applyFill="1" applyBorder="1" applyAlignment="1">
      <alignment horizontal="center"/>
    </xf>
    <xf numFmtId="167" fontId="14" fillId="0" borderId="21" xfId="0" applyNumberFormat="1" applyFont="1" applyFill="1" applyBorder="1" applyAlignment="1">
      <alignment horizontal="center"/>
    </xf>
    <xf numFmtId="167" fontId="14" fillId="0" borderId="35" xfId="0" applyNumberFormat="1" applyFont="1" applyFill="1" applyBorder="1" applyAlignment="1" applyProtection="1" quotePrefix="1">
      <alignment horizontal="center"/>
      <protection/>
    </xf>
    <xf numFmtId="0" fontId="14" fillId="0" borderId="50" xfId="0" applyFont="1" applyFill="1" applyBorder="1" applyAlignment="1">
      <alignment/>
    </xf>
    <xf numFmtId="0" fontId="14" fillId="0" borderId="31" xfId="0" applyFont="1" applyFill="1" applyBorder="1" applyAlignment="1" applyProtection="1">
      <alignment horizontal="center"/>
      <protection/>
    </xf>
    <xf numFmtId="0" fontId="14" fillId="0" borderId="32" xfId="0" applyFont="1" applyFill="1" applyBorder="1" applyAlignment="1" applyProtection="1">
      <alignment horizontal="center"/>
      <protection/>
    </xf>
    <xf numFmtId="0" fontId="14" fillId="0" borderId="40" xfId="0" applyFont="1" applyFill="1" applyBorder="1" applyAlignment="1" applyProtection="1" quotePrefix="1">
      <alignment horizontal="center"/>
      <protection/>
    </xf>
    <xf numFmtId="167" fontId="14" fillId="0" borderId="30" xfId="0" applyNumberFormat="1" applyFont="1" applyFill="1" applyBorder="1" applyAlignment="1" applyProtection="1">
      <alignment horizontal="right"/>
      <protection/>
    </xf>
    <xf numFmtId="167" fontId="14" fillId="0" borderId="40" xfId="0" applyNumberFormat="1" applyFont="1" applyFill="1" applyBorder="1" applyAlignment="1" applyProtection="1">
      <alignment horizontal="center"/>
      <protection/>
    </xf>
    <xf numFmtId="167" fontId="14" fillId="0" borderId="41" xfId="0" applyNumberFormat="1" applyFont="1" applyFill="1" applyBorder="1" applyAlignment="1" applyProtection="1">
      <alignment horizontal="center"/>
      <protection/>
    </xf>
    <xf numFmtId="168" fontId="1" fillId="0" borderId="74" xfId="0" applyNumberFormat="1" applyFont="1" applyFill="1" applyBorder="1" applyAlignment="1" applyProtection="1">
      <alignment horizontal="left"/>
      <protection/>
    </xf>
    <xf numFmtId="166" fontId="1" fillId="0" borderId="35" xfId="0" applyNumberFormat="1" applyFont="1" applyFill="1" applyBorder="1" applyAlignment="1" applyProtection="1">
      <alignment/>
      <protection/>
    </xf>
    <xf numFmtId="166" fontId="1" fillId="0" borderId="30" xfId="0" applyNumberFormat="1" applyFont="1" applyFill="1" applyBorder="1" applyAlignment="1" applyProtection="1">
      <alignment/>
      <protection/>
    </xf>
    <xf numFmtId="166" fontId="1" fillId="0" borderId="10" xfId="0" applyNumberFormat="1" applyFont="1" applyFill="1" applyBorder="1" applyAlignment="1" applyProtection="1">
      <alignment/>
      <protection/>
    </xf>
    <xf numFmtId="167" fontId="19" fillId="0" borderId="30" xfId="0" applyNumberFormat="1" applyFont="1" applyFill="1" applyBorder="1" applyAlignment="1" applyProtection="1">
      <alignment horizontal="left"/>
      <protection/>
    </xf>
    <xf numFmtId="167" fontId="19" fillId="0" borderId="30" xfId="0" applyNumberFormat="1" applyFont="1" applyFill="1" applyBorder="1" applyAlignment="1" applyProtection="1" quotePrefix="1">
      <alignment/>
      <protection/>
    </xf>
    <xf numFmtId="166" fontId="1" fillId="0" borderId="37" xfId="0" applyNumberFormat="1" applyFont="1" applyFill="1" applyBorder="1" applyAlignment="1" applyProtection="1">
      <alignment/>
      <protection/>
    </xf>
    <xf numFmtId="164" fontId="1" fillId="0" borderId="0" xfId="0" applyNumberFormat="1" applyFont="1" applyAlignment="1">
      <alignment/>
    </xf>
    <xf numFmtId="168" fontId="1" fillId="0" borderId="14" xfId="0" applyNumberFormat="1" applyFont="1" applyFill="1" applyBorder="1" applyAlignment="1" applyProtection="1" quotePrefix="1">
      <alignment horizontal="left"/>
      <protection/>
    </xf>
    <xf numFmtId="166" fontId="1" fillId="0" borderId="0" xfId="0" applyNumberFormat="1" applyFont="1" applyFill="1" applyBorder="1" applyAlignment="1" applyProtection="1">
      <alignment/>
      <protection/>
    </xf>
    <xf numFmtId="166" fontId="1" fillId="0" borderId="21" xfId="0" applyNumberFormat="1" applyFont="1" applyFill="1" applyBorder="1" applyAlignment="1" applyProtection="1">
      <alignment/>
      <protection/>
    </xf>
    <xf numFmtId="166" fontId="1" fillId="0" borderId="23" xfId="0" applyNumberFormat="1" applyFont="1" applyFill="1" applyBorder="1" applyAlignment="1" applyProtection="1">
      <alignment/>
      <protection/>
    </xf>
    <xf numFmtId="167" fontId="1" fillId="0" borderId="21" xfId="0" applyNumberFormat="1" applyFont="1" applyFill="1" applyBorder="1" applyAlignment="1" applyProtection="1">
      <alignment/>
      <protection/>
    </xf>
    <xf numFmtId="166" fontId="1" fillId="0" borderId="39" xfId="0" applyNumberFormat="1" applyFont="1" applyFill="1" applyBorder="1" applyAlignment="1" applyProtection="1">
      <alignment/>
      <protection/>
    </xf>
    <xf numFmtId="168" fontId="1" fillId="0" borderId="14" xfId="0" applyNumberFormat="1" applyFont="1" applyFill="1" applyBorder="1" applyAlignment="1" applyProtection="1">
      <alignment horizontal="left"/>
      <protection/>
    </xf>
    <xf numFmtId="167" fontId="19" fillId="0" borderId="30" xfId="0" applyNumberFormat="1" applyFont="1" applyFill="1" applyBorder="1" applyAlignment="1" applyProtection="1" quotePrefix="1">
      <alignment horizontal="left"/>
      <protection/>
    </xf>
    <xf numFmtId="166" fontId="12" fillId="0" borderId="0" xfId="0" applyNumberFormat="1" applyFont="1" applyFill="1" applyBorder="1" applyAlignment="1" applyProtection="1">
      <alignment/>
      <protection/>
    </xf>
    <xf numFmtId="166" fontId="12" fillId="0" borderId="21" xfId="0" applyNumberFormat="1" applyFont="1" applyFill="1" applyBorder="1" applyAlignment="1" applyProtection="1">
      <alignment/>
      <protection/>
    </xf>
    <xf numFmtId="166" fontId="12" fillId="0" borderId="39" xfId="0" applyNumberFormat="1" applyFont="1" applyFill="1" applyBorder="1" applyAlignment="1" applyProtection="1">
      <alignment/>
      <protection/>
    </xf>
    <xf numFmtId="0" fontId="1" fillId="0" borderId="21" xfId="0" applyFont="1" applyFill="1" applyBorder="1" applyAlignment="1">
      <alignment/>
    </xf>
    <xf numFmtId="167" fontId="26" fillId="0" borderId="21" xfId="0" applyNumberFormat="1" applyFont="1" applyFill="1" applyBorder="1" applyAlignment="1" applyProtection="1" quotePrefix="1">
      <alignment horizontal="left"/>
      <protection/>
    </xf>
    <xf numFmtId="167" fontId="19" fillId="0" borderId="21" xfId="0" applyNumberFormat="1" applyFont="1" applyFill="1" applyBorder="1" applyAlignment="1" applyProtection="1">
      <alignment horizontal="left"/>
      <protection/>
    </xf>
    <xf numFmtId="167" fontId="19" fillId="0" borderId="21" xfId="0" applyNumberFormat="1" applyFont="1" applyFill="1" applyBorder="1" applyAlignment="1" applyProtection="1" quotePrefix="1">
      <alignment horizontal="left"/>
      <protection/>
    </xf>
    <xf numFmtId="167" fontId="1" fillId="0" borderId="30" xfId="0" applyNumberFormat="1" applyFont="1" applyFill="1" applyBorder="1" applyAlignment="1" applyProtection="1">
      <alignment/>
      <protection/>
    </xf>
    <xf numFmtId="166" fontId="1" fillId="0" borderId="13" xfId="0" applyNumberFormat="1" applyFont="1" applyFill="1" applyBorder="1" applyAlignment="1" applyProtection="1">
      <alignment/>
      <protection/>
    </xf>
    <xf numFmtId="164" fontId="1" fillId="0" borderId="39" xfId="0" applyNumberFormat="1" applyFont="1" applyFill="1" applyBorder="1" applyAlignment="1" applyProtection="1">
      <alignment/>
      <protection/>
    </xf>
    <xf numFmtId="168" fontId="1" fillId="0" borderId="50" xfId="0" applyNumberFormat="1" applyFont="1" applyFill="1" applyBorder="1" applyAlignment="1" applyProtection="1" quotePrefix="1">
      <alignment horizontal="left"/>
      <protection/>
    </xf>
    <xf numFmtId="166" fontId="1" fillId="0" borderId="32" xfId="0" applyNumberFormat="1" applyFont="1" applyFill="1" applyBorder="1" applyAlignment="1" applyProtection="1">
      <alignment/>
      <protection/>
    </xf>
    <xf numFmtId="166" fontId="1" fillId="0" borderId="40" xfId="0" applyNumberFormat="1" applyFont="1" applyFill="1" applyBorder="1" applyAlignment="1" applyProtection="1">
      <alignment/>
      <protection/>
    </xf>
    <xf numFmtId="166" fontId="1" fillId="0" borderId="31" xfId="0" applyNumberFormat="1" applyFont="1" applyFill="1" applyBorder="1" applyAlignment="1" applyProtection="1">
      <alignment/>
      <protection/>
    </xf>
    <xf numFmtId="166" fontId="1" fillId="0" borderId="41" xfId="0" applyNumberFormat="1" applyFont="1" applyFill="1" applyBorder="1" applyAlignment="1" applyProtection="1">
      <alignment/>
      <protection/>
    </xf>
    <xf numFmtId="168" fontId="1" fillId="0" borderId="54" xfId="0" applyNumberFormat="1" applyFont="1" applyFill="1" applyBorder="1" applyAlignment="1" applyProtection="1">
      <alignment horizontal="left"/>
      <protection/>
    </xf>
    <xf numFmtId="166" fontId="1" fillId="0" borderId="44" xfId="0" applyNumberFormat="1" applyFont="1" applyFill="1" applyBorder="1" applyAlignment="1" applyProtection="1">
      <alignment/>
      <protection/>
    </xf>
    <xf numFmtId="166" fontId="1" fillId="0" borderId="45" xfId="0" applyNumberFormat="1" applyFont="1" applyFill="1" applyBorder="1" applyAlignment="1" applyProtection="1">
      <alignment/>
      <protection/>
    </xf>
    <xf numFmtId="166" fontId="1" fillId="0" borderId="46" xfId="0" applyNumberFormat="1" applyFont="1" applyFill="1" applyBorder="1" applyAlignment="1" applyProtection="1">
      <alignment/>
      <protection/>
    </xf>
    <xf numFmtId="166" fontId="1" fillId="0" borderId="19" xfId="0" applyNumberFormat="1" applyFont="1" applyFill="1" applyBorder="1" applyAlignment="1" applyProtection="1">
      <alignment/>
      <protection/>
    </xf>
    <xf numFmtId="0" fontId="1" fillId="0" borderId="0" xfId="0" applyFont="1" applyFill="1" applyBorder="1" applyAlignment="1" quotePrefix="1">
      <alignment horizontal="left"/>
    </xf>
    <xf numFmtId="166" fontId="1" fillId="0" borderId="0" xfId="0" applyNumberFormat="1" applyFont="1" applyFill="1" applyBorder="1" applyAlignment="1">
      <alignment horizontal="right"/>
    </xf>
    <xf numFmtId="166" fontId="38" fillId="0" borderId="0" xfId="0" applyNumberFormat="1" applyFont="1" applyFill="1" applyBorder="1" applyAlignment="1" applyProtection="1">
      <alignment/>
      <protection/>
    </xf>
    <xf numFmtId="167" fontId="38" fillId="0" borderId="0" xfId="0" applyNumberFormat="1" applyFont="1" applyFill="1" applyBorder="1" applyAlignment="1" applyProtection="1">
      <alignment horizontal="left"/>
      <protection/>
    </xf>
    <xf numFmtId="0" fontId="38" fillId="0" borderId="0" xfId="0" applyFont="1" applyFill="1" applyBorder="1" applyAlignment="1" applyProtection="1">
      <alignment horizontal="left"/>
      <protection/>
    </xf>
    <xf numFmtId="0" fontId="39" fillId="0" borderId="0" xfId="0" applyFont="1" applyFill="1" applyBorder="1" applyAlignment="1" applyProtection="1">
      <alignment horizontal="left"/>
      <protection/>
    </xf>
    <xf numFmtId="0" fontId="40" fillId="0" borderId="0" xfId="0" applyFont="1" applyFill="1" applyBorder="1" applyAlignment="1" quotePrefix="1">
      <alignment horizontal="left"/>
    </xf>
    <xf numFmtId="168" fontId="1" fillId="0" borderId="0" xfId="0" applyNumberFormat="1" applyFont="1" applyFill="1" applyBorder="1" applyAlignment="1" applyProtection="1">
      <alignment horizontal="left"/>
      <protection/>
    </xf>
    <xf numFmtId="168" fontId="29" fillId="0" borderId="0" xfId="0" applyNumberFormat="1" applyFont="1" applyFill="1" applyBorder="1" applyAlignment="1" applyProtection="1" quotePrefix="1">
      <alignment horizontal="left"/>
      <protection/>
    </xf>
    <xf numFmtId="0" fontId="24" fillId="0" borderId="0" xfId="0" applyFont="1" applyFill="1" applyBorder="1" applyAlignment="1">
      <alignment/>
    </xf>
    <xf numFmtId="170" fontId="24" fillId="0" borderId="0" xfId="0" applyNumberFormat="1" applyFont="1" applyFill="1" applyBorder="1" applyAlignment="1" applyProtection="1">
      <alignment horizontal="right"/>
      <protection/>
    </xf>
    <xf numFmtId="170" fontId="24" fillId="0" borderId="0" xfId="0" applyNumberFormat="1" applyFont="1" applyFill="1" applyBorder="1" applyAlignment="1" applyProtection="1">
      <alignment/>
      <protection/>
    </xf>
    <xf numFmtId="167" fontId="24" fillId="0" borderId="0" xfId="0" applyNumberFormat="1" applyFont="1" applyFill="1" applyBorder="1" applyAlignment="1" applyProtection="1">
      <alignment/>
      <protection/>
    </xf>
    <xf numFmtId="170" fontId="24" fillId="0" borderId="0" xfId="0" applyNumberFormat="1" applyFont="1" applyFill="1" applyBorder="1" applyAlignment="1">
      <alignment horizontal="right"/>
    </xf>
    <xf numFmtId="170" fontId="24" fillId="0" borderId="0" xfId="0" applyNumberFormat="1" applyFont="1" applyFill="1" applyBorder="1" applyAlignment="1">
      <alignment/>
    </xf>
    <xf numFmtId="168" fontId="24" fillId="0" borderId="0" xfId="0" applyNumberFormat="1" applyFont="1" applyFill="1" applyBorder="1" applyAlignment="1" applyProtection="1">
      <alignment horizontal="left"/>
      <protection/>
    </xf>
    <xf numFmtId="0" fontId="1" fillId="0" borderId="0" xfId="0" applyFont="1" applyFill="1" applyAlignment="1">
      <alignment/>
    </xf>
    <xf numFmtId="164" fontId="1" fillId="0" borderId="0" xfId="0" applyNumberFormat="1" applyFont="1" applyFill="1" applyAlignment="1">
      <alignment/>
    </xf>
    <xf numFmtId="167" fontId="14" fillId="0" borderId="20" xfId="0" applyNumberFormat="1" applyFont="1" applyFill="1" applyBorder="1" applyAlignment="1" applyProtection="1">
      <alignment horizontal="center"/>
      <protection/>
    </xf>
    <xf numFmtId="167" fontId="14" fillId="0" borderId="72" xfId="0" applyNumberFormat="1" applyFont="1" applyFill="1" applyBorder="1" applyAlignment="1" applyProtection="1">
      <alignment horizontal="center"/>
      <protection/>
    </xf>
    <xf numFmtId="0" fontId="14" fillId="0" borderId="14" xfId="0" applyFont="1" applyFill="1" applyBorder="1" applyAlignment="1">
      <alignment/>
    </xf>
    <xf numFmtId="167" fontId="14" fillId="0" borderId="0" xfId="0" applyNumberFormat="1" applyFont="1" applyFill="1" applyBorder="1" applyAlignment="1" applyProtection="1" quotePrefix="1">
      <alignment horizontal="center"/>
      <protection/>
    </xf>
    <xf numFmtId="0" fontId="14" fillId="0" borderId="0" xfId="0" applyFont="1" applyFill="1" applyBorder="1" applyAlignment="1" applyProtection="1">
      <alignment horizontal="center"/>
      <protection/>
    </xf>
    <xf numFmtId="0" fontId="14" fillId="0" borderId="0" xfId="0" applyFont="1" applyFill="1" applyBorder="1" applyAlignment="1" applyProtection="1" quotePrefix="1">
      <alignment horizontal="center"/>
      <protection/>
    </xf>
    <xf numFmtId="0" fontId="14" fillId="0" borderId="21" xfId="0" applyFont="1" applyFill="1" applyBorder="1" applyAlignment="1" applyProtection="1" quotePrefix="1">
      <alignment horizontal="center"/>
      <protection/>
    </xf>
    <xf numFmtId="0" fontId="14" fillId="0" borderId="23" xfId="0" applyFont="1" applyFill="1" applyBorder="1" applyAlignment="1" applyProtection="1">
      <alignment horizontal="center"/>
      <protection/>
    </xf>
    <xf numFmtId="167" fontId="14" fillId="0" borderId="38" xfId="0" applyNumberFormat="1" applyFont="1" applyFill="1" applyBorder="1" applyAlignment="1" applyProtection="1">
      <alignment horizontal="right"/>
      <protection/>
    </xf>
    <xf numFmtId="167" fontId="14" fillId="0" borderId="21" xfId="0" applyNumberFormat="1" applyFont="1" applyFill="1" applyBorder="1" applyAlignment="1" applyProtection="1">
      <alignment horizontal="center"/>
      <protection/>
    </xf>
    <xf numFmtId="167" fontId="14" fillId="0" borderId="39" xfId="0" applyNumberFormat="1" applyFont="1" applyFill="1" applyBorder="1" applyAlignment="1" applyProtection="1">
      <alignment horizontal="center"/>
      <protection/>
    </xf>
    <xf numFmtId="167" fontId="26" fillId="0" borderId="30" xfId="0" applyNumberFormat="1" applyFont="1" applyFill="1" applyBorder="1" applyAlignment="1" applyProtection="1">
      <alignment/>
      <protection/>
    </xf>
    <xf numFmtId="167" fontId="26" fillId="0" borderId="30" xfId="0" applyNumberFormat="1" applyFont="1" applyFill="1" applyBorder="1" applyAlignment="1" applyProtection="1" quotePrefix="1">
      <alignment horizontal="left"/>
      <protection/>
    </xf>
    <xf numFmtId="167" fontId="26" fillId="0" borderId="21" xfId="0" applyNumberFormat="1" applyFont="1" applyFill="1" applyBorder="1" applyAlignment="1" applyProtection="1">
      <alignment/>
      <protection/>
    </xf>
    <xf numFmtId="168" fontId="1" fillId="0" borderId="74" xfId="0" applyNumberFormat="1" applyFont="1" applyFill="1" applyBorder="1" applyAlignment="1" applyProtection="1" quotePrefix="1">
      <alignment horizontal="left"/>
      <protection/>
    </xf>
    <xf numFmtId="168" fontId="14" fillId="0" borderId="14" xfId="0" applyNumberFormat="1" applyFont="1" applyFill="1" applyBorder="1" applyAlignment="1" applyProtection="1">
      <alignment horizontal="left"/>
      <protection/>
    </xf>
    <xf numFmtId="166" fontId="14" fillId="0" borderId="0" xfId="0" applyNumberFormat="1" applyFont="1" applyFill="1" applyBorder="1" applyAlignment="1" applyProtection="1">
      <alignment/>
      <protection/>
    </xf>
    <xf numFmtId="166" fontId="14" fillId="0" borderId="21" xfId="0" applyNumberFormat="1" applyFont="1" applyFill="1" applyBorder="1" applyAlignment="1" applyProtection="1">
      <alignment/>
      <protection/>
    </xf>
    <xf numFmtId="166" fontId="14" fillId="0" borderId="23" xfId="0" applyNumberFormat="1" applyFont="1" applyFill="1" applyBorder="1" applyAlignment="1" applyProtection="1">
      <alignment/>
      <protection/>
    </xf>
    <xf numFmtId="167" fontId="17" fillId="0" borderId="21" xfId="0" applyNumberFormat="1" applyFont="1" applyFill="1" applyBorder="1" applyAlignment="1" applyProtection="1">
      <alignment/>
      <protection/>
    </xf>
    <xf numFmtId="166" fontId="14" fillId="0" borderId="39" xfId="0" applyNumberFormat="1" applyFont="1" applyFill="1" applyBorder="1" applyAlignment="1" applyProtection="1">
      <alignment/>
      <protection/>
    </xf>
    <xf numFmtId="0" fontId="1" fillId="0" borderId="30" xfId="0" applyFont="1" applyFill="1" applyBorder="1" applyAlignment="1">
      <alignment/>
    </xf>
    <xf numFmtId="167" fontId="26" fillId="0" borderId="45" xfId="0" applyNumberFormat="1" applyFont="1" applyFill="1" applyBorder="1" applyAlignment="1" applyProtection="1">
      <alignment/>
      <protection/>
    </xf>
    <xf numFmtId="0" fontId="1" fillId="0" borderId="45" xfId="0" applyFont="1" applyFill="1" applyBorder="1" applyAlignment="1">
      <alignment/>
    </xf>
    <xf numFmtId="166" fontId="1" fillId="0" borderId="47" xfId="0" applyNumberFormat="1" applyFont="1" applyFill="1" applyBorder="1" applyAlignment="1" applyProtection="1">
      <alignment/>
      <protection/>
    </xf>
    <xf numFmtId="168" fontId="29" fillId="0" borderId="0" xfId="0" applyNumberFormat="1" applyFont="1" applyFill="1" applyBorder="1" applyAlignment="1" applyProtection="1">
      <alignment horizontal="left"/>
      <protection/>
    </xf>
    <xf numFmtId="166" fontId="41" fillId="0" borderId="0" xfId="0" applyNumberFormat="1" applyFont="1" applyFill="1" applyBorder="1" applyAlignment="1" applyProtection="1">
      <alignment/>
      <protection/>
    </xf>
    <xf numFmtId="0" fontId="29" fillId="0" borderId="0" xfId="0" applyFont="1" applyFill="1" applyBorder="1" applyAlignment="1" quotePrefix="1">
      <alignment/>
    </xf>
    <xf numFmtId="166" fontId="24" fillId="0" borderId="0" xfId="0" applyNumberFormat="1" applyFont="1" applyFill="1" applyBorder="1" applyAlignment="1">
      <alignment horizontal="right"/>
    </xf>
    <xf numFmtId="0" fontId="24" fillId="0" borderId="0" xfId="0" applyFont="1" applyFill="1" applyBorder="1" applyAlignment="1" quotePrefix="1">
      <alignment horizontal="left"/>
    </xf>
    <xf numFmtId="167" fontId="14" fillId="0" borderId="0" xfId="0" applyNumberFormat="1" applyFont="1" applyFill="1" applyBorder="1" applyAlignment="1">
      <alignment horizontal="centerContinuous"/>
    </xf>
    <xf numFmtId="167" fontId="14" fillId="0" borderId="21" xfId="0" applyNumberFormat="1" applyFont="1" applyFill="1" applyBorder="1" applyAlignment="1">
      <alignment horizontal="centerContinuous"/>
    </xf>
    <xf numFmtId="167" fontId="14" fillId="0" borderId="35" xfId="0" applyNumberFormat="1" applyFont="1" applyFill="1" applyBorder="1" applyAlignment="1" applyProtection="1" quotePrefix="1">
      <alignment horizontal="centerContinuous"/>
      <protection/>
    </xf>
    <xf numFmtId="0" fontId="14" fillId="0" borderId="37" xfId="0" applyFont="1" applyFill="1" applyBorder="1" applyAlignment="1" applyProtection="1" quotePrefix="1">
      <alignment horizontal="centerContinuous"/>
      <protection/>
    </xf>
    <xf numFmtId="166" fontId="1" fillId="0" borderId="74" xfId="0" applyNumberFormat="1" applyFont="1" applyFill="1" applyBorder="1" applyAlignment="1" applyProtection="1" quotePrefix="1">
      <alignment horizontal="left"/>
      <protection/>
    </xf>
    <xf numFmtId="166" fontId="1" fillId="0" borderId="14" xfId="0" applyNumberFormat="1" applyFont="1" applyFill="1" applyBorder="1" applyAlignment="1" applyProtection="1">
      <alignment horizontal="left"/>
      <protection/>
    </xf>
    <xf numFmtId="166" fontId="14" fillId="0" borderId="74" xfId="0" applyNumberFormat="1" applyFont="1" applyFill="1" applyBorder="1" applyAlignment="1" applyProtection="1" quotePrefix="1">
      <alignment horizontal="left"/>
      <protection/>
    </xf>
    <xf numFmtId="166" fontId="14" fillId="0" borderId="35" xfId="0" applyNumberFormat="1" applyFont="1" applyFill="1" applyBorder="1" applyAlignment="1" applyProtection="1">
      <alignment/>
      <protection/>
    </xf>
    <xf numFmtId="166" fontId="14" fillId="0" borderId="30" xfId="0" applyNumberFormat="1" applyFont="1" applyFill="1" applyBorder="1" applyAlignment="1" applyProtection="1">
      <alignment/>
      <protection/>
    </xf>
    <xf numFmtId="166" fontId="14" fillId="0" borderId="10" xfId="0" applyNumberFormat="1" applyFont="1" applyFill="1" applyBorder="1" applyAlignment="1" applyProtection="1">
      <alignment/>
      <protection/>
    </xf>
    <xf numFmtId="167" fontId="17" fillId="0" borderId="30" xfId="0" applyNumberFormat="1" applyFont="1" applyFill="1" applyBorder="1" applyAlignment="1" applyProtection="1">
      <alignment/>
      <protection/>
    </xf>
    <xf numFmtId="166" fontId="14" fillId="0" borderId="37" xfId="0" applyNumberFormat="1" applyFont="1" applyFill="1" applyBorder="1" applyAlignment="1" applyProtection="1">
      <alignment/>
      <protection/>
    </xf>
    <xf numFmtId="168" fontId="1" fillId="0" borderId="14" xfId="0" applyNumberFormat="1" applyFont="1" applyFill="1" applyBorder="1" applyAlignment="1" applyProtection="1">
      <alignment horizontal="left" indent="3"/>
      <protection/>
    </xf>
    <xf numFmtId="166" fontId="1" fillId="0" borderId="74" xfId="0" applyNumberFormat="1" applyFont="1" applyFill="1" applyBorder="1" applyAlignment="1" applyProtection="1">
      <alignment horizontal="left"/>
      <protection/>
    </xf>
    <xf numFmtId="166" fontId="1" fillId="0" borderId="11" xfId="0" applyNumberFormat="1" applyFont="1" applyFill="1" applyBorder="1" applyAlignment="1" applyProtection="1">
      <alignment/>
      <protection/>
    </xf>
    <xf numFmtId="166" fontId="1" fillId="0" borderId="54" xfId="0" applyNumberFormat="1" applyFont="1" applyFill="1" applyBorder="1" applyAlignment="1" applyProtection="1">
      <alignment horizontal="left"/>
      <protection/>
    </xf>
    <xf numFmtId="166" fontId="1" fillId="0" borderId="0" xfId="0" applyNumberFormat="1" applyFont="1" applyAlignment="1">
      <alignment/>
    </xf>
    <xf numFmtId="166" fontId="1" fillId="0" borderId="0" xfId="0" applyNumberFormat="1" applyFont="1" applyFill="1" applyBorder="1" applyAlignment="1">
      <alignment horizontal="center"/>
    </xf>
    <xf numFmtId="167" fontId="26" fillId="0" borderId="40" xfId="0" applyNumberFormat="1" applyFont="1" applyFill="1" applyBorder="1" applyAlignment="1" applyProtection="1">
      <alignment/>
      <protection/>
    </xf>
    <xf numFmtId="167" fontId="14" fillId="0" borderId="20" xfId="0" applyNumberFormat="1" applyFont="1" applyFill="1" applyBorder="1" applyAlignment="1">
      <alignment horizontal="centerContinuous"/>
    </xf>
    <xf numFmtId="167" fontId="14" fillId="0" borderId="72" xfId="0" applyNumberFormat="1" applyFont="1" applyFill="1" applyBorder="1" applyAlignment="1">
      <alignment horizontal="centerContinuous"/>
    </xf>
    <xf numFmtId="2" fontId="1" fillId="0" borderId="0" xfId="0" applyNumberFormat="1" applyFont="1" applyFill="1" applyAlignment="1">
      <alignment/>
    </xf>
    <xf numFmtId="164" fontId="14" fillId="0" borderId="70" xfId="0" applyNumberFormat="1" applyFont="1" applyFill="1" applyBorder="1" applyAlignment="1" applyProtection="1">
      <alignment horizontal="left"/>
      <protection/>
    </xf>
    <xf numFmtId="0" fontId="14" fillId="0" borderId="49" xfId="0" applyFont="1" applyBorder="1" applyAlignment="1" applyProtection="1">
      <alignment horizontal="center"/>
      <protection/>
    </xf>
    <xf numFmtId="167" fontId="14" fillId="0" borderId="49" xfId="0" applyNumberFormat="1" applyFont="1" applyBorder="1" applyAlignment="1">
      <alignment horizontal="center"/>
    </xf>
    <xf numFmtId="167" fontId="14" fillId="0" borderId="49" xfId="0" applyNumberFormat="1" applyFont="1" applyFill="1" applyBorder="1" applyAlignment="1">
      <alignment horizontal="center"/>
    </xf>
    <xf numFmtId="164" fontId="14" fillId="0" borderId="14" xfId="0" applyNumberFormat="1" applyFont="1" applyFill="1" applyBorder="1" applyAlignment="1" applyProtection="1">
      <alignment horizontal="left"/>
      <protection/>
    </xf>
    <xf numFmtId="167" fontId="14" fillId="0" borderId="15" xfId="0" applyNumberFormat="1" applyFont="1" applyBorder="1" applyAlignment="1">
      <alignment horizontal="center"/>
    </xf>
    <xf numFmtId="167" fontId="14" fillId="0" borderId="15" xfId="0" applyNumberFormat="1" applyFont="1" applyFill="1" applyBorder="1" applyAlignment="1">
      <alignment horizontal="center"/>
    </xf>
    <xf numFmtId="164" fontId="14" fillId="0" borderId="14" xfId="0" applyNumberFormat="1" applyFont="1" applyFill="1" applyBorder="1" applyAlignment="1">
      <alignment horizontal="left"/>
    </xf>
    <xf numFmtId="164" fontId="14" fillId="0" borderId="12" xfId="44" applyNumberFormat="1" applyFont="1" applyFill="1" applyBorder="1" applyAlignment="1" quotePrefix="1">
      <alignment horizontal="center"/>
    </xf>
    <xf numFmtId="164" fontId="14" fillId="0" borderId="12" xfId="44" applyNumberFormat="1" applyFont="1" applyFill="1" applyBorder="1" applyAlignment="1">
      <alignment horizontal="right"/>
    </xf>
    <xf numFmtId="2" fontId="14" fillId="0" borderId="12" xfId="44" applyNumberFormat="1" applyFont="1" applyFill="1" applyBorder="1" applyAlignment="1">
      <alignment horizontal="right"/>
    </xf>
    <xf numFmtId="2" fontId="14" fillId="0" borderId="33" xfId="44" applyNumberFormat="1" applyFont="1" applyFill="1" applyBorder="1" applyAlignment="1">
      <alignment horizontal="right"/>
    </xf>
    <xf numFmtId="164" fontId="14" fillId="0" borderId="0" xfId="0" applyNumberFormat="1" applyFont="1" applyFill="1" applyAlignment="1">
      <alignment horizontal="center"/>
    </xf>
    <xf numFmtId="164" fontId="1" fillId="0" borderId="74" xfId="0" applyNumberFormat="1" applyFont="1" applyFill="1" applyBorder="1" applyAlignment="1" applyProtection="1">
      <alignment horizontal="left"/>
      <protection/>
    </xf>
    <xf numFmtId="164" fontId="1" fillId="0" borderId="12" xfId="44" applyNumberFormat="1" applyFont="1" applyFill="1" applyBorder="1" applyAlignment="1">
      <alignment/>
    </xf>
    <xf numFmtId="164" fontId="1" fillId="0" borderId="33" xfId="44" applyNumberFormat="1" applyFont="1" applyFill="1" applyBorder="1" applyAlignment="1">
      <alignment/>
    </xf>
    <xf numFmtId="164" fontId="1" fillId="0" borderId="0" xfId="0" applyNumberFormat="1" applyFont="1" applyFill="1" applyBorder="1" applyAlignment="1">
      <alignment/>
    </xf>
    <xf numFmtId="164" fontId="1" fillId="0" borderId="50" xfId="0" applyNumberFormat="1" applyFont="1" applyFill="1" applyBorder="1" applyAlignment="1" applyProtection="1">
      <alignment horizontal="left"/>
      <protection/>
    </xf>
    <xf numFmtId="164" fontId="1" fillId="0" borderId="11" xfId="44" applyNumberFormat="1" applyFont="1" applyFill="1" applyBorder="1" applyAlignment="1">
      <alignment/>
    </xf>
    <xf numFmtId="164" fontId="1" fillId="0" borderId="13" xfId="44" applyNumberFormat="1" applyFont="1" applyFill="1" applyBorder="1" applyAlignment="1">
      <alignment/>
    </xf>
    <xf numFmtId="164" fontId="1" fillId="0" borderId="14" xfId="0" applyNumberFormat="1" applyFont="1" applyFill="1" applyBorder="1" applyAlignment="1" applyProtection="1">
      <alignment horizontal="left"/>
      <protection/>
    </xf>
    <xf numFmtId="164" fontId="1" fillId="0" borderId="15" xfId="44" applyNumberFormat="1" applyFont="1" applyFill="1" applyBorder="1" applyAlignment="1">
      <alignment/>
    </xf>
    <xf numFmtId="164" fontId="1" fillId="0" borderId="16" xfId="44" applyNumberFormat="1" applyFont="1" applyFill="1" applyBorder="1" applyAlignment="1">
      <alignment/>
    </xf>
    <xf numFmtId="164" fontId="14" fillId="0" borderId="17" xfId="0" applyNumberFormat="1" applyFont="1" applyFill="1" applyBorder="1" applyAlignment="1" applyProtection="1">
      <alignment horizontal="left"/>
      <protection/>
    </xf>
    <xf numFmtId="164" fontId="14" fillId="0" borderId="18" xfId="44" applyNumberFormat="1" applyFont="1" applyFill="1" applyBorder="1" applyAlignment="1">
      <alignment/>
    </xf>
    <xf numFmtId="164" fontId="14" fillId="0" borderId="19" xfId="44" applyNumberFormat="1" applyFont="1" applyFill="1" applyBorder="1" applyAlignment="1">
      <alignment/>
    </xf>
    <xf numFmtId="164" fontId="1" fillId="0" borderId="0" xfId="0" applyNumberFormat="1" applyFont="1" applyFill="1" applyBorder="1" applyAlignment="1" applyProtection="1">
      <alignment horizontal="left"/>
      <protection/>
    </xf>
    <xf numFmtId="164" fontId="14" fillId="0" borderId="0" xfId="44" applyNumberFormat="1" applyFont="1" applyFill="1" applyBorder="1" applyAlignment="1">
      <alignment/>
    </xf>
    <xf numFmtId="2" fontId="14" fillId="0" borderId="0" xfId="44" applyNumberFormat="1" applyFont="1" applyFill="1" applyBorder="1" applyAlignment="1">
      <alignment/>
    </xf>
    <xf numFmtId="2" fontId="1" fillId="0" borderId="0" xfId="44" applyNumberFormat="1" applyFont="1" applyFill="1" applyBorder="1" applyAlignment="1">
      <alignment/>
    </xf>
    <xf numFmtId="164" fontId="14" fillId="0" borderId="0" xfId="0" applyNumberFormat="1" applyFont="1" applyFill="1" applyBorder="1" applyAlignment="1" applyProtection="1">
      <alignment horizontal="left"/>
      <protection/>
    </xf>
    <xf numFmtId="164" fontId="14" fillId="0" borderId="0" xfId="0" applyNumberFormat="1" applyFont="1" applyFill="1" applyAlignment="1">
      <alignment/>
    </xf>
    <xf numFmtId="0" fontId="1" fillId="0" borderId="0" xfId="0" applyFont="1" applyFill="1" applyBorder="1" applyAlignment="1">
      <alignment horizontal="left"/>
    </xf>
    <xf numFmtId="164" fontId="24" fillId="0" borderId="0" xfId="0" applyNumberFormat="1" applyFont="1" applyFill="1" applyAlignment="1">
      <alignment/>
    </xf>
    <xf numFmtId="2" fontId="24" fillId="0" borderId="0" xfId="0" applyNumberFormat="1" applyFont="1" applyFill="1" applyAlignment="1">
      <alignment/>
    </xf>
    <xf numFmtId="2" fontId="24" fillId="0" borderId="0" xfId="44" applyNumberFormat="1" applyFon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0" fontId="14" fillId="0" borderId="0" xfId="0" applyFont="1" applyFill="1" applyAlignment="1">
      <alignment/>
    </xf>
    <xf numFmtId="0" fontId="14" fillId="0" borderId="70" xfId="0" applyFont="1" applyFill="1" applyBorder="1" applyAlignment="1">
      <alignment horizontal="center"/>
    </xf>
    <xf numFmtId="0" fontId="14" fillId="0" borderId="14" xfId="0" applyFont="1" applyFill="1" applyBorder="1" applyAlignment="1">
      <alignment horizontal="left"/>
    </xf>
    <xf numFmtId="0" fontId="1" fillId="0" borderId="14" xfId="0" applyFont="1" applyFill="1" applyBorder="1" applyAlignment="1">
      <alignment horizontal="center"/>
    </xf>
    <xf numFmtId="0" fontId="14" fillId="0" borderId="21" xfId="0" applyFont="1" applyFill="1" applyBorder="1" applyAlignment="1">
      <alignment horizontal="center"/>
    </xf>
    <xf numFmtId="0" fontId="14" fillId="0" borderId="15" xfId="0" applyFont="1" applyFill="1" applyBorder="1" applyAlignment="1">
      <alignment horizontal="center"/>
    </xf>
    <xf numFmtId="0" fontId="14" fillId="0" borderId="16" xfId="0" applyFont="1" applyFill="1" applyBorder="1" applyAlignment="1">
      <alignment horizontal="center"/>
    </xf>
    <xf numFmtId="0" fontId="14" fillId="0" borderId="74" xfId="0" applyFont="1" applyFill="1" applyBorder="1" applyAlignment="1">
      <alignment/>
    </xf>
    <xf numFmtId="164" fontId="14" fillId="0" borderId="30" xfId="175" applyNumberFormat="1" applyFont="1" applyFill="1" applyBorder="1">
      <alignment/>
      <protection/>
    </xf>
    <xf numFmtId="164" fontId="14" fillId="0" borderId="11" xfId="175" applyNumberFormat="1" applyFont="1" applyFill="1" applyBorder="1">
      <alignment/>
      <protection/>
    </xf>
    <xf numFmtId="164" fontId="14" fillId="0" borderId="13" xfId="175" applyNumberFormat="1" applyFont="1" applyFill="1" applyBorder="1" applyAlignment="1">
      <alignment vertical="center"/>
      <protection/>
    </xf>
    <xf numFmtId="164" fontId="14" fillId="0" borderId="30" xfId="177" applyNumberFormat="1" applyFont="1" applyFill="1" applyBorder="1">
      <alignment/>
      <protection/>
    </xf>
    <xf numFmtId="164" fontId="14" fillId="0" borderId="11" xfId="177" applyNumberFormat="1" applyFont="1" applyFill="1" applyBorder="1">
      <alignment/>
      <protection/>
    </xf>
    <xf numFmtId="164" fontId="15" fillId="0" borderId="13" xfId="177" applyNumberFormat="1" applyFont="1" applyFill="1" applyBorder="1" applyAlignment="1">
      <alignment vertical="center"/>
      <protection/>
    </xf>
    <xf numFmtId="0" fontId="1" fillId="0" borderId="14" xfId="0" applyFont="1" applyFill="1" applyBorder="1" applyAlignment="1">
      <alignment/>
    </xf>
    <xf numFmtId="164" fontId="1" fillId="0" borderId="38" xfId="175" applyNumberFormat="1" applyFont="1" applyFill="1" applyBorder="1">
      <alignment/>
      <protection/>
    </xf>
    <xf numFmtId="164" fontId="1" fillId="0" borderId="22" xfId="175" applyNumberFormat="1" applyFont="1" applyFill="1" applyBorder="1">
      <alignment/>
      <protection/>
    </xf>
    <xf numFmtId="164" fontId="1" fillId="0" borderId="15" xfId="175" applyNumberFormat="1" applyFont="1" applyFill="1" applyBorder="1">
      <alignment/>
      <protection/>
    </xf>
    <xf numFmtId="164" fontId="20" fillId="0" borderId="16" xfId="175" applyNumberFormat="1" applyFont="1" applyFill="1" applyBorder="1" applyAlignment="1">
      <alignment vertical="center"/>
      <protection/>
    </xf>
    <xf numFmtId="164" fontId="1" fillId="0" borderId="38" xfId="177" applyNumberFormat="1" applyFont="1" applyFill="1" applyBorder="1">
      <alignment/>
      <protection/>
    </xf>
    <xf numFmtId="164" fontId="1" fillId="0" borderId="22" xfId="177" applyNumberFormat="1" applyFont="1" applyFill="1" applyBorder="1">
      <alignment/>
      <protection/>
    </xf>
    <xf numFmtId="164" fontId="1" fillId="0" borderId="15" xfId="177" applyNumberFormat="1" applyFont="1" applyFill="1" applyBorder="1">
      <alignment/>
      <protection/>
    </xf>
    <xf numFmtId="164" fontId="20" fillId="0" borderId="16" xfId="177" applyNumberFormat="1" applyFont="1" applyFill="1" applyBorder="1" applyAlignment="1">
      <alignment vertical="center"/>
      <protection/>
    </xf>
    <xf numFmtId="164" fontId="1" fillId="0" borderId="21" xfId="175" applyNumberFormat="1" applyFont="1" applyFill="1" applyBorder="1">
      <alignment/>
      <protection/>
    </xf>
    <xf numFmtId="164" fontId="1" fillId="0" borderId="21" xfId="177" applyNumberFormat="1" applyFont="1" applyFill="1" applyBorder="1">
      <alignment/>
      <protection/>
    </xf>
    <xf numFmtId="164" fontId="1" fillId="0" borderId="40" xfId="177" applyNumberFormat="1" applyFont="1" applyFill="1" applyBorder="1">
      <alignment/>
      <protection/>
    </xf>
    <xf numFmtId="164" fontId="1" fillId="0" borderId="12" xfId="177" applyNumberFormat="1" applyFont="1" applyFill="1" applyBorder="1">
      <alignment/>
      <protection/>
    </xf>
    <xf numFmtId="164" fontId="1" fillId="0" borderId="40" xfId="175" applyNumberFormat="1" applyFont="1" applyFill="1" applyBorder="1">
      <alignment/>
      <protection/>
    </xf>
    <xf numFmtId="164" fontId="1" fillId="0" borderId="12" xfId="175" applyNumberFormat="1" applyFont="1" applyFill="1" applyBorder="1">
      <alignment/>
      <protection/>
    </xf>
    <xf numFmtId="164" fontId="1" fillId="0" borderId="21" xfId="177" applyNumberFormat="1" applyFont="1" applyFill="1" applyBorder="1" applyAlignment="1" quotePrefix="1">
      <alignment horizontal="right"/>
      <protection/>
    </xf>
    <xf numFmtId="164" fontId="1" fillId="0" borderId="15" xfId="177" applyNumberFormat="1" applyFont="1" applyFill="1" applyBorder="1" applyAlignment="1" quotePrefix="1">
      <alignment horizontal="right"/>
      <protection/>
    </xf>
    <xf numFmtId="164" fontId="20" fillId="0" borderId="16" xfId="177" applyNumberFormat="1" applyFont="1" applyFill="1" applyBorder="1" applyAlignment="1" quotePrefix="1">
      <alignment horizontal="right" vertical="center"/>
      <protection/>
    </xf>
    <xf numFmtId="164" fontId="1" fillId="0" borderId="15" xfId="177" applyNumberFormat="1" applyFont="1" applyFill="1" applyBorder="1" applyAlignment="1">
      <alignment horizontal="right"/>
      <protection/>
    </xf>
    <xf numFmtId="164" fontId="20" fillId="0" borderId="16" xfId="177" applyNumberFormat="1" applyFont="1" applyFill="1" applyBorder="1" applyAlignment="1">
      <alignment horizontal="right" vertical="center"/>
      <protection/>
    </xf>
    <xf numFmtId="164" fontId="14" fillId="0" borderId="11" xfId="177" applyNumberFormat="1" applyFont="1" applyFill="1" applyBorder="1" applyAlignment="1">
      <alignment horizontal="right"/>
      <protection/>
    </xf>
    <xf numFmtId="164" fontId="15" fillId="0" borderId="13" xfId="177" applyNumberFormat="1" applyFont="1" applyFill="1" applyBorder="1" applyAlignment="1">
      <alignment horizontal="right" vertical="center"/>
      <protection/>
    </xf>
    <xf numFmtId="164" fontId="1" fillId="0" borderId="16" xfId="175" applyNumberFormat="1" applyFont="1" applyFill="1" applyBorder="1" applyAlignment="1">
      <alignment vertical="center"/>
      <protection/>
    </xf>
    <xf numFmtId="164" fontId="1" fillId="0" borderId="21" xfId="175" applyNumberFormat="1" applyFont="1" applyFill="1" applyBorder="1" applyAlignment="1" quotePrefix="1">
      <alignment horizontal="right"/>
      <protection/>
    </xf>
    <xf numFmtId="164" fontId="1" fillId="0" borderId="15" xfId="175" applyNumberFormat="1" applyFont="1" applyFill="1" applyBorder="1" applyAlignment="1" quotePrefix="1">
      <alignment horizontal="right"/>
      <protection/>
    </xf>
    <xf numFmtId="164" fontId="1" fillId="0" borderId="16" xfId="175" applyNumberFormat="1" applyFont="1" applyFill="1" applyBorder="1" applyAlignment="1" quotePrefix="1">
      <alignment horizontal="right"/>
      <protection/>
    </xf>
    <xf numFmtId="164" fontId="1" fillId="0" borderId="14" xfId="0" applyNumberFormat="1" applyFont="1" applyFill="1" applyBorder="1" applyAlignment="1">
      <alignment/>
    </xf>
    <xf numFmtId="164" fontId="1" fillId="0" borderId="15" xfId="175" applyNumberFormat="1" applyFont="1" applyFill="1" applyBorder="1" applyAlignment="1">
      <alignment horizontal="right"/>
      <protection/>
    </xf>
    <xf numFmtId="164" fontId="1" fillId="0" borderId="16" xfId="175" applyNumberFormat="1" applyFont="1" applyFill="1" applyBorder="1" applyAlignment="1">
      <alignment horizontal="right"/>
      <protection/>
    </xf>
    <xf numFmtId="0" fontId="14" fillId="0" borderId="54" xfId="0" applyFont="1" applyFill="1" applyBorder="1" applyAlignment="1">
      <alignment/>
    </xf>
    <xf numFmtId="164" fontId="14" fillId="0" borderId="43" xfId="96" applyNumberFormat="1" applyFont="1" applyFill="1" applyBorder="1" applyAlignment="1">
      <alignment/>
    </xf>
    <xf numFmtId="164" fontId="14" fillId="0" borderId="43" xfId="96" applyNumberFormat="1" applyFont="1" applyFill="1" applyBorder="1" applyAlignment="1">
      <alignment horizontal="right"/>
    </xf>
    <xf numFmtId="164" fontId="14" fillId="0" borderId="73" xfId="96" applyNumberFormat="1" applyFont="1" applyFill="1" applyBorder="1" applyAlignment="1">
      <alignment horizontal="right"/>
    </xf>
    <xf numFmtId="168" fontId="1" fillId="0" borderId="0" xfId="0" applyNumberFormat="1" applyFont="1" applyFill="1" applyAlignment="1" applyProtection="1" quotePrefix="1">
      <alignment horizontal="left"/>
      <protection/>
    </xf>
    <xf numFmtId="0" fontId="1" fillId="0" borderId="54" xfId="0" applyFont="1" applyFill="1" applyBorder="1" applyAlignment="1">
      <alignment/>
    </xf>
    <xf numFmtId="164" fontId="1" fillId="0" borderId="43" xfId="175" applyNumberFormat="1" applyFont="1" applyFill="1" applyBorder="1">
      <alignment/>
      <protection/>
    </xf>
    <xf numFmtId="164" fontId="20" fillId="0" borderId="73" xfId="175" applyNumberFormat="1" applyFont="1" applyFill="1" applyBorder="1" applyAlignment="1" quotePrefix="1">
      <alignment horizontal="right" vertical="center"/>
      <protection/>
    </xf>
    <xf numFmtId="164" fontId="14" fillId="0" borderId="11" xfId="179" applyNumberFormat="1" applyFont="1" applyFill="1" applyBorder="1">
      <alignment/>
      <protection/>
    </xf>
    <xf numFmtId="164" fontId="14" fillId="0" borderId="13" xfId="179" applyNumberFormat="1" applyFont="1" applyFill="1" applyBorder="1">
      <alignment/>
      <protection/>
    </xf>
    <xf numFmtId="164" fontId="1" fillId="0" borderId="15" xfId="179" applyNumberFormat="1" applyFont="1" applyFill="1" applyBorder="1">
      <alignment/>
      <protection/>
    </xf>
    <xf numFmtId="164" fontId="1" fillId="0" borderId="16" xfId="179" applyNumberFormat="1" applyFont="1" applyFill="1" applyBorder="1">
      <alignment/>
      <protection/>
    </xf>
    <xf numFmtId="164" fontId="14" fillId="0" borderId="11" xfId="179" applyNumberFormat="1" applyFont="1" applyFill="1" applyBorder="1" applyAlignment="1">
      <alignment vertical="center"/>
      <protection/>
    </xf>
    <xf numFmtId="164" fontId="14" fillId="0" borderId="13" xfId="179" applyNumberFormat="1" applyFont="1" applyFill="1" applyBorder="1" applyAlignment="1">
      <alignment vertical="center"/>
      <protection/>
    </xf>
    <xf numFmtId="164" fontId="14" fillId="0" borderId="11" xfId="179" applyNumberFormat="1" applyFont="1" applyFill="1" applyBorder="1" applyAlignment="1" quotePrefix="1">
      <alignment horizontal="right"/>
      <protection/>
    </xf>
    <xf numFmtId="164" fontId="14" fillId="0" borderId="13" xfId="179" applyNumberFormat="1" applyFont="1" applyFill="1" applyBorder="1" applyAlignment="1" quotePrefix="1">
      <alignment horizontal="right"/>
      <protection/>
    </xf>
    <xf numFmtId="0" fontId="14" fillId="0" borderId="54" xfId="0" applyFont="1" applyFill="1" applyBorder="1" applyAlignment="1">
      <alignment horizontal="left"/>
    </xf>
    <xf numFmtId="164" fontId="14" fillId="0" borderId="43" xfId="179" applyNumberFormat="1" applyFont="1" applyFill="1" applyBorder="1">
      <alignment/>
      <protection/>
    </xf>
    <xf numFmtId="164" fontId="14" fillId="0" borderId="73" xfId="179" applyNumberFormat="1" applyFont="1" applyFill="1" applyBorder="1">
      <alignment/>
      <protection/>
    </xf>
    <xf numFmtId="164" fontId="1" fillId="0" borderId="0" xfId="44" applyNumberFormat="1" applyFont="1" applyFill="1" applyBorder="1" applyAlignment="1">
      <alignment/>
    </xf>
    <xf numFmtId="164" fontId="14" fillId="0" borderId="70" xfId="0" applyNumberFormat="1" applyFont="1" applyFill="1" applyBorder="1" applyAlignment="1">
      <alignment/>
    </xf>
    <xf numFmtId="164" fontId="14" fillId="0" borderId="0" xfId="0" applyNumberFormat="1" applyFont="1" applyFill="1" applyBorder="1" applyAlignment="1">
      <alignment/>
    </xf>
    <xf numFmtId="164" fontId="14" fillId="0" borderId="14" xfId="0" applyNumberFormat="1" applyFont="1" applyFill="1" applyBorder="1" applyAlignment="1">
      <alignment/>
    </xf>
    <xf numFmtId="1" fontId="14" fillId="0" borderId="12" xfId="0" applyNumberFormat="1" applyFont="1" applyFill="1" applyBorder="1" applyAlignment="1">
      <alignment horizontal="center" vertical="center"/>
    </xf>
    <xf numFmtId="1" fontId="14" fillId="0" borderId="21" xfId="0" applyNumberFormat="1" applyFont="1" applyFill="1" applyBorder="1" applyAlignment="1">
      <alignment horizontal="center" vertical="center"/>
    </xf>
    <xf numFmtId="164" fontId="14" fillId="0" borderId="15" xfId="0" applyNumberFormat="1" applyFont="1" applyFill="1" applyBorder="1" applyAlignment="1">
      <alignment horizontal="center"/>
    </xf>
    <xf numFmtId="164" fontId="14" fillId="0" borderId="16" xfId="0" applyNumberFormat="1" applyFont="1" applyFill="1" applyBorder="1" applyAlignment="1">
      <alignment horizontal="center"/>
    </xf>
    <xf numFmtId="164" fontId="14" fillId="0" borderId="74" xfId="0" applyNumberFormat="1" applyFont="1" applyFill="1" applyBorder="1" applyAlignment="1">
      <alignment/>
    </xf>
    <xf numFmtId="164" fontId="14" fillId="0" borderId="11" xfId="181" applyNumberFormat="1" applyFont="1" applyFill="1" applyBorder="1">
      <alignment/>
      <protection/>
    </xf>
    <xf numFmtId="164" fontId="14" fillId="0" borderId="13" xfId="181" applyNumberFormat="1" applyFont="1" applyFill="1" applyBorder="1">
      <alignment/>
      <protection/>
    </xf>
    <xf numFmtId="164" fontId="1" fillId="0" borderId="15" xfId="181" applyNumberFormat="1" applyFont="1" applyFill="1" applyBorder="1">
      <alignment/>
      <protection/>
    </xf>
    <xf numFmtId="164" fontId="1" fillId="0" borderId="16" xfId="181" applyNumberFormat="1" applyFont="1" applyFill="1" applyBorder="1">
      <alignment/>
      <protection/>
    </xf>
    <xf numFmtId="164" fontId="1" fillId="0" borderId="54" xfId="0" applyNumberFormat="1" applyFont="1" applyFill="1" applyBorder="1" applyAlignment="1">
      <alignment/>
    </xf>
    <xf numFmtId="164" fontId="1" fillId="0" borderId="43" xfId="181" applyNumberFormat="1" applyFont="1" applyFill="1" applyBorder="1">
      <alignment/>
      <protection/>
    </xf>
    <xf numFmtId="164" fontId="1" fillId="0" borderId="73" xfId="181" applyNumberFormat="1" applyFont="1" applyFill="1" applyBorder="1">
      <alignment/>
      <protection/>
    </xf>
    <xf numFmtId="14" fontId="3" fillId="0" borderId="0" xfId="0" applyNumberFormat="1" applyFont="1" applyFill="1" applyBorder="1" applyAlignment="1">
      <alignment horizontal="center"/>
    </xf>
    <xf numFmtId="0" fontId="24" fillId="0" borderId="0" xfId="0" applyFont="1" applyBorder="1" applyAlignment="1">
      <alignment horizontal="right"/>
    </xf>
    <xf numFmtId="0" fontId="1" fillId="33" borderId="70" xfId="244" applyFont="1" applyFill="1" applyBorder="1">
      <alignment/>
      <protection/>
    </xf>
    <xf numFmtId="0" fontId="14" fillId="0" borderId="0" xfId="244" applyFont="1" applyFill="1" applyBorder="1" applyAlignment="1">
      <alignment/>
      <protection/>
    </xf>
    <xf numFmtId="39" fontId="14" fillId="33" borderId="102" xfId="244" applyNumberFormat="1" applyFont="1" applyFill="1" applyBorder="1" applyAlignment="1" quotePrefix="1">
      <alignment horizontal="center"/>
      <protection/>
    </xf>
    <xf numFmtId="39" fontId="14" fillId="33" borderId="31" xfId="244" applyNumberFormat="1" applyFont="1" applyFill="1" applyBorder="1" applyAlignment="1" quotePrefix="1">
      <alignment horizontal="center"/>
      <protection/>
    </xf>
    <xf numFmtId="39" fontId="14" fillId="33" borderId="16" xfId="244" applyNumberFormat="1" applyFont="1" applyFill="1" applyBorder="1" applyAlignment="1" quotePrefix="1">
      <alignment horizontal="center"/>
      <protection/>
    </xf>
    <xf numFmtId="0" fontId="14" fillId="33" borderId="11" xfId="244" applyFont="1" applyFill="1" applyBorder="1" applyAlignment="1">
      <alignment horizontal="center"/>
      <protection/>
    </xf>
    <xf numFmtId="0" fontId="14" fillId="33" borderId="30" xfId="244" applyFont="1" applyFill="1" applyBorder="1" applyAlignment="1">
      <alignment horizontal="center" wrapText="1"/>
      <protection/>
    </xf>
    <xf numFmtId="0" fontId="14" fillId="33" borderId="10" xfId="244" applyFont="1" applyFill="1" applyBorder="1" applyAlignment="1">
      <alignment horizontal="center"/>
      <protection/>
    </xf>
    <xf numFmtId="0" fontId="14" fillId="33" borderId="10" xfId="244" applyFont="1" applyFill="1" applyBorder="1" applyAlignment="1">
      <alignment horizontal="center" wrapText="1"/>
      <protection/>
    </xf>
    <xf numFmtId="0" fontId="14" fillId="33" borderId="11" xfId="244" applyFont="1" applyFill="1" applyBorder="1" applyAlignment="1">
      <alignment horizontal="center" wrapText="1"/>
      <protection/>
    </xf>
    <xf numFmtId="0" fontId="14" fillId="33" borderId="74" xfId="244" applyFont="1" applyFill="1" applyBorder="1" applyAlignment="1">
      <alignment horizontal="center"/>
      <protection/>
    </xf>
    <xf numFmtId="39" fontId="14" fillId="33" borderId="28" xfId="244" applyNumberFormat="1" applyFont="1" applyFill="1" applyBorder="1" applyAlignment="1">
      <alignment horizontal="center"/>
      <protection/>
    </xf>
    <xf numFmtId="0" fontId="14" fillId="0" borderId="0" xfId="244" applyFont="1" applyFill="1" applyBorder="1" applyAlignment="1">
      <alignment horizontal="center" wrapText="1"/>
      <protection/>
    </xf>
    <xf numFmtId="176" fontId="1" fillId="0" borderId="15" xfId="182" applyNumberFormat="1" applyFont="1" applyFill="1" applyBorder="1">
      <alignment/>
      <protection/>
    </xf>
    <xf numFmtId="177" fontId="1" fillId="0" borderId="21" xfId="182" applyNumberFormat="1" applyFont="1" applyFill="1" applyBorder="1">
      <alignment/>
      <protection/>
    </xf>
    <xf numFmtId="176" fontId="1" fillId="0" borderId="23" xfId="182" applyNumberFormat="1" applyFont="1" applyFill="1" applyBorder="1">
      <alignment/>
      <protection/>
    </xf>
    <xf numFmtId="177" fontId="1" fillId="0" borderId="23" xfId="182" applyNumberFormat="1" applyFont="1" applyFill="1" applyBorder="1">
      <alignment/>
      <protection/>
    </xf>
    <xf numFmtId="176" fontId="1" fillId="0" borderId="15" xfId="182" applyNumberFormat="1" applyFont="1" applyFill="1" applyBorder="1" applyAlignment="1">
      <alignment horizontal="right" indent="1"/>
      <protection/>
    </xf>
    <xf numFmtId="176" fontId="1" fillId="0" borderId="14" xfId="186" applyNumberFormat="1" applyFont="1" applyFill="1" applyBorder="1">
      <alignment/>
      <protection/>
    </xf>
    <xf numFmtId="177" fontId="1" fillId="0" borderId="23" xfId="186" applyNumberFormat="1" applyFont="1" applyFill="1" applyBorder="1">
      <alignment/>
      <protection/>
    </xf>
    <xf numFmtId="177" fontId="1" fillId="0" borderId="16" xfId="186" applyNumberFormat="1" applyFont="1" applyFill="1" applyBorder="1">
      <alignment/>
      <protection/>
    </xf>
    <xf numFmtId="177" fontId="1" fillId="0" borderId="0" xfId="182" applyNumberFormat="1" applyFont="1" applyFill="1" applyBorder="1">
      <alignment/>
      <protection/>
    </xf>
    <xf numFmtId="177" fontId="1" fillId="0" borderId="23" xfId="182" applyNumberFormat="1" applyFont="1" applyFill="1" applyBorder="1" quotePrefix="1">
      <alignment/>
      <protection/>
    </xf>
    <xf numFmtId="177" fontId="1" fillId="0" borderId="15" xfId="182" applyNumberFormat="1" applyFont="1" applyFill="1" applyBorder="1">
      <alignment/>
      <protection/>
    </xf>
    <xf numFmtId="177" fontId="1" fillId="0" borderId="14" xfId="186" applyNumberFormat="1" applyFont="1" applyFill="1" applyBorder="1">
      <alignment/>
      <protection/>
    </xf>
    <xf numFmtId="176" fontId="1" fillId="0" borderId="23" xfId="186" applyNumberFormat="1" applyFont="1" applyFill="1" applyBorder="1">
      <alignment/>
      <protection/>
    </xf>
    <xf numFmtId="176" fontId="1" fillId="0" borderId="16" xfId="186" applyNumberFormat="1" applyFont="1" applyFill="1" applyBorder="1" applyAlignment="1">
      <alignment horizontal="center"/>
      <protection/>
    </xf>
    <xf numFmtId="0" fontId="1" fillId="0" borderId="50" xfId="0" applyFont="1" applyBorder="1" applyAlignment="1">
      <alignment/>
    </xf>
    <xf numFmtId="176" fontId="1" fillId="0" borderId="23" xfId="182" applyNumberFormat="1" applyFont="1" applyFill="1" applyBorder="1" applyAlignment="1">
      <alignment horizontal="center"/>
      <protection/>
    </xf>
    <xf numFmtId="177" fontId="1" fillId="0" borderId="23" xfId="182" applyNumberFormat="1" applyFont="1" applyFill="1" applyBorder="1" applyAlignment="1">
      <alignment horizontal="center"/>
      <protection/>
    </xf>
    <xf numFmtId="176" fontId="1" fillId="0" borderId="50" xfId="186" applyNumberFormat="1" applyFont="1" applyFill="1" applyBorder="1">
      <alignment/>
      <protection/>
    </xf>
    <xf numFmtId="176" fontId="1" fillId="0" borderId="31" xfId="186" applyNumberFormat="1" applyFont="1" applyFill="1" applyBorder="1">
      <alignment/>
      <protection/>
    </xf>
    <xf numFmtId="0" fontId="14" fillId="0" borderId="17" xfId="0" applyFont="1" applyBorder="1" applyAlignment="1">
      <alignment horizontal="center" vertical="center"/>
    </xf>
    <xf numFmtId="176" fontId="15" fillId="0" borderId="18" xfId="182" applyNumberFormat="1" applyFont="1" applyFill="1" applyBorder="1" applyAlignment="1">
      <alignment vertical="center"/>
      <protection/>
    </xf>
    <xf numFmtId="177" fontId="15" fillId="0" borderId="48" xfId="182" applyNumberFormat="1" applyFont="1" applyFill="1" applyBorder="1" applyAlignment="1">
      <alignment vertical="center"/>
      <protection/>
    </xf>
    <xf numFmtId="176" fontId="15" fillId="0" borderId="103" xfId="182" applyNumberFormat="1" applyFont="1" applyFill="1" applyBorder="1" applyAlignment="1">
      <alignment vertical="center"/>
      <protection/>
    </xf>
    <xf numFmtId="177" fontId="15" fillId="0" borderId="103" xfId="182" applyNumberFormat="1" applyFont="1" applyFill="1" applyBorder="1" applyAlignment="1">
      <alignment vertical="center"/>
      <protection/>
    </xf>
    <xf numFmtId="178" fontId="15" fillId="0" borderId="103" xfId="182" applyNumberFormat="1" applyFont="1" applyFill="1" applyBorder="1" applyAlignment="1">
      <alignment vertical="center"/>
      <protection/>
    </xf>
    <xf numFmtId="176" fontId="14" fillId="0" borderId="17" xfId="186" applyNumberFormat="1" applyFont="1" applyFill="1" applyBorder="1" applyAlignment="1">
      <alignment vertical="center"/>
      <protection/>
    </xf>
    <xf numFmtId="176" fontId="14" fillId="0" borderId="46" xfId="186" applyNumberFormat="1" applyFont="1" applyFill="1" applyBorder="1" applyAlignment="1">
      <alignment vertical="center"/>
      <protection/>
    </xf>
    <xf numFmtId="176" fontId="14" fillId="0" borderId="19" xfId="186" applyNumberFormat="1" applyFont="1" applyFill="1" applyBorder="1" applyAlignment="1">
      <alignment vertical="center"/>
      <protection/>
    </xf>
    <xf numFmtId="177" fontId="15" fillId="0" borderId="0" xfId="182" applyNumberFormat="1" applyFont="1" applyFill="1" applyBorder="1" applyAlignment="1">
      <alignment vertical="center"/>
      <protection/>
    </xf>
    <xf numFmtId="0" fontId="14" fillId="37" borderId="14" xfId="0" applyFont="1" applyFill="1" applyBorder="1" applyAlignment="1">
      <alignment horizontal="center" vertical="center"/>
    </xf>
    <xf numFmtId="0" fontId="14" fillId="33" borderId="74" xfId="245" applyFont="1" applyFill="1" applyBorder="1" applyAlignment="1">
      <alignment horizontal="center" vertical="center"/>
      <protection/>
    </xf>
    <xf numFmtId="0" fontId="14" fillId="33" borderId="30" xfId="245" applyFont="1" applyFill="1" applyBorder="1" applyAlignment="1">
      <alignment horizontal="center" vertical="center"/>
      <protection/>
    </xf>
    <xf numFmtId="176" fontId="1" fillId="0" borderId="22" xfId="184" applyNumberFormat="1" applyFont="1" applyFill="1" applyBorder="1">
      <alignment/>
      <protection/>
    </xf>
    <xf numFmtId="177" fontId="1" fillId="0" borderId="21" xfId="184" applyNumberFormat="1" applyFont="1" applyFill="1" applyBorder="1">
      <alignment/>
      <protection/>
    </xf>
    <xf numFmtId="176" fontId="1" fillId="0" borderId="23" xfId="184" applyNumberFormat="1" applyFont="1" applyFill="1" applyBorder="1">
      <alignment/>
      <protection/>
    </xf>
    <xf numFmtId="177" fontId="1" fillId="0" borderId="23" xfId="184" applyNumberFormat="1" applyFont="1" applyFill="1" applyBorder="1">
      <alignment/>
      <protection/>
    </xf>
    <xf numFmtId="176" fontId="1" fillId="0" borderId="15" xfId="0" applyNumberFormat="1" applyFont="1" applyFill="1" applyBorder="1" applyAlignment="1">
      <alignment/>
    </xf>
    <xf numFmtId="177" fontId="1" fillId="0" borderId="28" xfId="184" applyNumberFormat="1" applyFont="1" applyFill="1" applyBorder="1">
      <alignment/>
      <protection/>
    </xf>
    <xf numFmtId="176" fontId="1" fillId="0" borderId="14" xfId="202" applyNumberFormat="1" applyFont="1" applyFill="1" applyBorder="1" applyAlignment="1" quotePrefix="1">
      <alignment horizontal="right"/>
      <protection/>
    </xf>
    <xf numFmtId="176" fontId="1" fillId="0" borderId="21" xfId="202" applyNumberFormat="1" applyFont="1" applyFill="1" applyBorder="1" applyAlignment="1" quotePrefix="1">
      <alignment/>
      <protection/>
    </xf>
    <xf numFmtId="176" fontId="1" fillId="0" borderId="15" xfId="184" applyNumberFormat="1" applyFont="1" applyFill="1" applyBorder="1">
      <alignment/>
      <protection/>
    </xf>
    <xf numFmtId="177" fontId="1" fillId="0" borderId="16" xfId="184" applyNumberFormat="1" applyFont="1" applyFill="1" applyBorder="1">
      <alignment/>
      <protection/>
    </xf>
    <xf numFmtId="176" fontId="1" fillId="0" borderId="21" xfId="202" applyNumberFormat="1" applyFont="1" applyFill="1" applyBorder="1" applyAlignment="1" quotePrefix="1">
      <alignment horizontal="right"/>
      <protection/>
    </xf>
    <xf numFmtId="176" fontId="1" fillId="0" borderId="14" xfId="202" applyNumberFormat="1" applyFont="1" applyFill="1" applyBorder="1" applyAlignment="1">
      <alignment horizontal="right"/>
      <protection/>
    </xf>
    <xf numFmtId="176" fontId="1" fillId="0" borderId="21" xfId="202" applyNumberFormat="1" applyFont="1" applyFill="1" applyBorder="1" applyAlignment="1">
      <alignment horizontal="right"/>
      <protection/>
    </xf>
    <xf numFmtId="176" fontId="1" fillId="0" borderId="14" xfId="202" applyNumberFormat="1" applyFont="1" applyFill="1" applyBorder="1">
      <alignment/>
      <protection/>
    </xf>
    <xf numFmtId="176" fontId="1" fillId="0" borderId="21" xfId="202" applyNumberFormat="1" applyFont="1" applyFill="1" applyBorder="1">
      <alignment/>
      <protection/>
    </xf>
    <xf numFmtId="182" fontId="1" fillId="0" borderId="16" xfId="184" applyNumberFormat="1" applyFont="1" applyFill="1" applyBorder="1">
      <alignment/>
      <protection/>
    </xf>
    <xf numFmtId="177" fontId="1" fillId="0" borderId="15" xfId="0" applyNumberFormat="1" applyFont="1" applyFill="1" applyBorder="1" applyAlignment="1">
      <alignment/>
    </xf>
    <xf numFmtId="176" fontId="1" fillId="0" borderId="12" xfId="184" applyNumberFormat="1" applyFont="1" applyFill="1" applyBorder="1">
      <alignment/>
      <protection/>
    </xf>
    <xf numFmtId="177" fontId="1" fillId="0" borderId="23" xfId="184" applyNumberFormat="1" applyFont="1" applyFill="1" applyBorder="1" applyAlignment="1">
      <alignment/>
      <protection/>
    </xf>
    <xf numFmtId="177" fontId="1" fillId="0" borderId="12" xfId="0" applyNumberFormat="1" applyFont="1" applyFill="1" applyBorder="1" applyAlignment="1">
      <alignment/>
    </xf>
    <xf numFmtId="177" fontId="1" fillId="0" borderId="16" xfId="184" applyNumberFormat="1" applyFont="1" applyFill="1" applyBorder="1" applyAlignment="1">
      <alignment/>
      <protection/>
    </xf>
    <xf numFmtId="176" fontId="14" fillId="0" borderId="18" xfId="184" applyNumberFormat="1" applyFont="1" applyFill="1" applyBorder="1" applyAlignment="1">
      <alignment horizontal="center" vertical="center"/>
      <protection/>
    </xf>
    <xf numFmtId="177" fontId="15" fillId="0" borderId="48" xfId="184" applyNumberFormat="1" applyFont="1" applyFill="1" applyBorder="1" applyAlignment="1">
      <alignment vertical="center"/>
      <protection/>
    </xf>
    <xf numFmtId="176" fontId="15" fillId="0" borderId="103" xfId="184" applyNumberFormat="1" applyFont="1" applyFill="1" applyBorder="1" applyAlignment="1">
      <alignment vertical="center"/>
      <protection/>
    </xf>
    <xf numFmtId="177" fontId="15" fillId="0" borderId="103" xfId="184" applyNumberFormat="1" applyFont="1" applyFill="1" applyBorder="1" applyAlignment="1">
      <alignment/>
      <protection/>
    </xf>
    <xf numFmtId="176" fontId="15" fillId="0" borderId="43" xfId="0" applyNumberFormat="1" applyFont="1" applyFill="1" applyBorder="1" applyAlignment="1">
      <alignment vertical="center"/>
    </xf>
    <xf numFmtId="177" fontId="15" fillId="0" borderId="19" xfId="184" applyNumberFormat="1" applyFont="1" applyFill="1" applyBorder="1" applyAlignment="1">
      <alignment/>
      <protection/>
    </xf>
    <xf numFmtId="176" fontId="14" fillId="0" borderId="17" xfId="202" applyNumberFormat="1" applyFont="1" applyFill="1" applyBorder="1" applyAlignment="1">
      <alignment vertical="center"/>
      <protection/>
    </xf>
    <xf numFmtId="176" fontId="14" fillId="0" borderId="48" xfId="202" applyNumberFormat="1" applyFont="1" applyFill="1" applyBorder="1" applyAlignment="1">
      <alignment vertical="center"/>
      <protection/>
    </xf>
    <xf numFmtId="43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39" fontId="14" fillId="0" borderId="0" xfId="0" applyNumberFormat="1" applyFont="1" applyAlignment="1" applyProtection="1">
      <alignment horizontal="center"/>
      <protection/>
    </xf>
    <xf numFmtId="0" fontId="24" fillId="0" borderId="0" xfId="0" applyFont="1" applyAlignment="1">
      <alignment horizontal="right"/>
    </xf>
    <xf numFmtId="0" fontId="1" fillId="38" borderId="104" xfId="0" applyFont="1" applyFill="1" applyBorder="1" applyAlignment="1">
      <alignment/>
    </xf>
    <xf numFmtId="39" fontId="14" fillId="38" borderId="10" xfId="0" applyNumberFormat="1" applyFont="1" applyFill="1" applyBorder="1" applyAlignment="1" applyProtection="1" quotePrefix="1">
      <alignment horizontal="center"/>
      <protection/>
    </xf>
    <xf numFmtId="39" fontId="14" fillId="38" borderId="35" xfId="0" applyNumberFormat="1" applyFont="1" applyFill="1" applyBorder="1" applyAlignment="1" applyProtection="1" quotePrefix="1">
      <alignment horizontal="center"/>
      <protection/>
    </xf>
    <xf numFmtId="39" fontId="14" fillId="38" borderId="30" xfId="0" applyNumberFormat="1" applyFont="1" applyFill="1" applyBorder="1" applyAlignment="1" applyProtection="1" quotePrefix="1">
      <alignment horizontal="center"/>
      <protection/>
    </xf>
    <xf numFmtId="39" fontId="14" fillId="38" borderId="10" xfId="0" applyNumberFormat="1" applyFont="1" applyFill="1" applyBorder="1" applyAlignment="1" applyProtection="1">
      <alignment horizontal="center" vertical="center"/>
      <protection/>
    </xf>
    <xf numFmtId="39" fontId="14" fillId="38" borderId="35" xfId="0" applyNumberFormat="1" applyFont="1" applyFill="1" applyBorder="1" applyAlignment="1" applyProtection="1">
      <alignment horizontal="center" vertical="center"/>
      <protection/>
    </xf>
    <xf numFmtId="39" fontId="14" fillId="38" borderId="30" xfId="0" applyNumberFormat="1" applyFont="1" applyFill="1" applyBorder="1" applyAlignment="1" applyProtection="1">
      <alignment horizontal="center" vertical="center" wrapText="1"/>
      <protection/>
    </xf>
    <xf numFmtId="39" fontId="14" fillId="38" borderId="11" xfId="0" applyNumberFormat="1" applyFont="1" applyFill="1" applyBorder="1" applyAlignment="1" applyProtection="1">
      <alignment horizontal="center" vertical="center"/>
      <protection/>
    </xf>
    <xf numFmtId="39" fontId="14" fillId="38" borderId="22" xfId="0" applyNumberFormat="1" applyFont="1" applyFill="1" applyBorder="1" applyAlignment="1" applyProtection="1">
      <alignment horizontal="center" vertical="center"/>
      <protection/>
    </xf>
    <xf numFmtId="39" fontId="14" fillId="38" borderId="13" xfId="0" applyNumberFormat="1" applyFont="1" applyFill="1" applyBorder="1" applyAlignment="1" applyProtection="1">
      <alignment horizontal="center" vertical="center" wrapText="1"/>
      <protection/>
    </xf>
    <xf numFmtId="0" fontId="14" fillId="38" borderId="30" xfId="0" applyFont="1" applyFill="1" applyBorder="1" applyAlignment="1">
      <alignment horizontal="right"/>
    </xf>
    <xf numFmtId="0" fontId="14" fillId="38" borderId="35" xfId="0" applyFont="1" applyFill="1" applyBorder="1" applyAlignment="1">
      <alignment horizontal="right"/>
    </xf>
    <xf numFmtId="0" fontId="14" fillId="38" borderId="11" xfId="0" applyFont="1" applyFill="1" applyBorder="1" applyAlignment="1">
      <alignment horizontal="right"/>
    </xf>
    <xf numFmtId="0" fontId="14" fillId="38" borderId="37" xfId="0" applyFont="1" applyFill="1" applyBorder="1" applyAlignment="1">
      <alignment horizontal="right"/>
    </xf>
    <xf numFmtId="177" fontId="1" fillId="0" borderId="23" xfId="0" applyNumberFormat="1" applyFont="1" applyFill="1" applyBorder="1" applyAlignment="1">
      <alignment/>
    </xf>
    <xf numFmtId="177" fontId="1" fillId="0" borderId="0" xfId="0" applyNumberFormat="1" applyFont="1" applyFill="1" applyBorder="1" applyAlignment="1">
      <alignment/>
    </xf>
    <xf numFmtId="177" fontId="1" fillId="0" borderId="21" xfId="0" applyNumberFormat="1" applyFont="1" applyFill="1" applyBorder="1" applyAlignment="1">
      <alignment/>
    </xf>
    <xf numFmtId="176" fontId="1" fillId="0" borderId="15" xfId="200" applyNumberFormat="1" applyFont="1" applyFill="1" applyBorder="1">
      <alignment/>
      <protection/>
    </xf>
    <xf numFmtId="176" fontId="1" fillId="0" borderId="23" xfId="200" applyNumberFormat="1" applyFont="1" applyFill="1" applyBorder="1">
      <alignment/>
      <protection/>
    </xf>
    <xf numFmtId="176" fontId="1" fillId="0" borderId="15" xfId="200" applyNumberFormat="1" applyFont="1" applyFill="1" applyBorder="1" applyAlignment="1">
      <alignment/>
      <protection/>
    </xf>
    <xf numFmtId="176" fontId="1" fillId="0" borderId="21" xfId="200" applyNumberFormat="1" applyFont="1" applyFill="1" applyBorder="1">
      <alignment/>
      <protection/>
    </xf>
    <xf numFmtId="176" fontId="1" fillId="0" borderId="22" xfId="200" applyNumberFormat="1" applyFont="1" applyFill="1" applyBorder="1">
      <alignment/>
      <protection/>
    </xf>
    <xf numFmtId="176" fontId="1" fillId="0" borderId="0" xfId="200" applyNumberFormat="1" applyFont="1" applyFill="1" applyBorder="1">
      <alignment/>
      <protection/>
    </xf>
    <xf numFmtId="180" fontId="1" fillId="0" borderId="14" xfId="109" applyNumberFormat="1" applyFont="1" applyBorder="1" applyAlignment="1">
      <alignment horizontal="right" vertical="center"/>
    </xf>
    <xf numFmtId="180" fontId="1" fillId="0" borderId="0" xfId="109" applyNumberFormat="1" applyFont="1" applyBorder="1" applyAlignment="1">
      <alignment horizontal="right" vertical="center"/>
    </xf>
    <xf numFmtId="180" fontId="1" fillId="0" borderId="15" xfId="109" applyNumberFormat="1" applyFont="1" applyBorder="1" applyAlignment="1">
      <alignment horizontal="right" vertical="center"/>
    </xf>
    <xf numFmtId="180" fontId="1" fillId="0" borderId="39" xfId="109" applyNumberFormat="1" applyFont="1" applyBorder="1" applyAlignment="1">
      <alignment horizontal="right" vertical="center"/>
    </xf>
    <xf numFmtId="177" fontId="1" fillId="0" borderId="15" xfId="200" applyNumberFormat="1" applyFont="1" applyFill="1" applyBorder="1" applyAlignment="1">
      <alignment/>
      <protection/>
    </xf>
    <xf numFmtId="177" fontId="1" fillId="0" borderId="21" xfId="200" applyNumberFormat="1" applyFont="1" applyFill="1" applyBorder="1">
      <alignment/>
      <protection/>
    </xf>
    <xf numFmtId="180" fontId="1" fillId="0" borderId="14" xfId="109" applyNumberFormat="1" applyFont="1" applyFill="1" applyBorder="1" applyAlignment="1">
      <alignment horizontal="right" vertical="center"/>
    </xf>
    <xf numFmtId="180" fontId="1" fillId="0" borderId="0" xfId="109" applyNumberFormat="1" applyFont="1" applyFill="1" applyBorder="1" applyAlignment="1">
      <alignment horizontal="right" vertical="center"/>
    </xf>
    <xf numFmtId="180" fontId="1" fillId="0" borderId="15" xfId="109" applyNumberFormat="1" applyFont="1" applyFill="1" applyBorder="1" applyAlignment="1">
      <alignment horizontal="right" vertical="center"/>
    </xf>
    <xf numFmtId="180" fontId="1" fillId="0" borderId="39" xfId="109" applyNumberFormat="1" applyFont="1" applyFill="1" applyBorder="1" applyAlignment="1">
      <alignment horizontal="right" vertical="center"/>
    </xf>
    <xf numFmtId="176" fontId="1" fillId="0" borderId="15" xfId="200" applyNumberFormat="1" applyFont="1" applyBorder="1">
      <alignment/>
      <protection/>
    </xf>
    <xf numFmtId="176" fontId="20" fillId="0" borderId="15" xfId="200" applyNumberFormat="1" applyFont="1" applyFill="1" applyBorder="1">
      <alignment/>
      <protection/>
    </xf>
    <xf numFmtId="176" fontId="20" fillId="0" borderId="23" xfId="200" applyNumberFormat="1" applyFont="1" applyFill="1" applyBorder="1">
      <alignment/>
      <protection/>
    </xf>
    <xf numFmtId="176" fontId="1" fillId="0" borderId="15" xfId="44" applyNumberFormat="1" applyFont="1" applyBorder="1" applyAlignment="1">
      <alignment/>
    </xf>
    <xf numFmtId="180" fontId="1" fillId="0" borderId="34" xfId="109" applyNumberFormat="1" applyFont="1" applyFill="1" applyBorder="1" applyAlignment="1">
      <alignment horizontal="right" vertical="center"/>
    </xf>
    <xf numFmtId="180" fontId="1" fillId="0" borderId="23" xfId="109" applyNumberFormat="1" applyFont="1" applyFill="1" applyBorder="1" applyAlignment="1">
      <alignment horizontal="right" vertical="center"/>
    </xf>
    <xf numFmtId="177" fontId="1" fillId="0" borderId="31" xfId="0" applyNumberFormat="1" applyFont="1" applyFill="1" applyBorder="1" applyAlignment="1">
      <alignment/>
    </xf>
    <xf numFmtId="177" fontId="1" fillId="0" borderId="32" xfId="0" applyNumberFormat="1" applyFont="1" applyFill="1" applyBorder="1" applyAlignment="1">
      <alignment/>
    </xf>
    <xf numFmtId="176" fontId="1" fillId="0" borderId="12" xfId="200" applyNumberFormat="1" applyFont="1" applyFill="1" applyBorder="1">
      <alignment/>
      <protection/>
    </xf>
    <xf numFmtId="176" fontId="1" fillId="0" borderId="15" xfId="100" applyNumberFormat="1" applyFont="1" applyBorder="1" applyAlignment="1">
      <alignment/>
    </xf>
    <xf numFmtId="177" fontId="1" fillId="0" borderId="12" xfId="200" applyNumberFormat="1" applyFont="1" applyFill="1" applyBorder="1" applyAlignment="1">
      <alignment/>
      <protection/>
    </xf>
    <xf numFmtId="176" fontId="1" fillId="0" borderId="31" xfId="200" applyNumberFormat="1" applyFont="1" applyFill="1" applyBorder="1">
      <alignment/>
      <protection/>
    </xf>
    <xf numFmtId="180" fontId="1" fillId="0" borderId="50" xfId="109" applyNumberFormat="1" applyFont="1" applyFill="1" applyBorder="1" applyAlignment="1">
      <alignment horizontal="right" vertical="center"/>
    </xf>
    <xf numFmtId="180" fontId="1" fillId="0" borderId="32" xfId="109" applyNumberFormat="1" applyFont="1" applyFill="1" applyBorder="1" applyAlignment="1">
      <alignment horizontal="right" vertical="center"/>
    </xf>
    <xf numFmtId="180" fontId="1" fillId="0" borderId="12" xfId="109" applyNumberFormat="1" applyFont="1" applyFill="1" applyBorder="1" applyAlignment="1">
      <alignment horizontal="right" vertical="center"/>
    </xf>
    <xf numFmtId="180" fontId="1" fillId="0" borderId="41" xfId="109" applyNumberFormat="1" applyFont="1" applyFill="1" applyBorder="1" applyAlignment="1">
      <alignment horizontal="right" vertical="center"/>
    </xf>
    <xf numFmtId="0" fontId="14" fillId="0" borderId="54" xfId="0" applyFont="1" applyFill="1" applyBorder="1" applyAlignment="1">
      <alignment horizontal="center" vertical="center"/>
    </xf>
    <xf numFmtId="177" fontId="14" fillId="0" borderId="103" xfId="0" applyNumberFormat="1" applyFont="1" applyFill="1" applyBorder="1" applyAlignment="1">
      <alignment vertical="center"/>
    </xf>
    <xf numFmtId="177" fontId="14" fillId="0" borderId="105" xfId="0" applyNumberFormat="1" applyFont="1" applyFill="1" applyBorder="1" applyAlignment="1">
      <alignment vertical="center"/>
    </xf>
    <xf numFmtId="177" fontId="14" fillId="0" borderId="48" xfId="0" applyNumberFormat="1" applyFont="1" applyFill="1" applyBorder="1" applyAlignment="1">
      <alignment vertical="center"/>
    </xf>
    <xf numFmtId="176" fontId="14" fillId="0" borderId="18" xfId="200" applyNumberFormat="1" applyFont="1" applyFill="1" applyBorder="1" applyAlignment="1">
      <alignment vertical="center"/>
      <protection/>
    </xf>
    <xf numFmtId="176" fontId="14" fillId="0" borderId="48" xfId="200" applyNumberFormat="1" applyFont="1" applyFill="1" applyBorder="1" applyAlignment="1">
      <alignment vertical="center"/>
      <protection/>
    </xf>
    <xf numFmtId="176" fontId="14" fillId="0" borderId="43" xfId="200" applyNumberFormat="1" applyFont="1" applyFill="1" applyBorder="1">
      <alignment/>
      <protection/>
    </xf>
    <xf numFmtId="176" fontId="14" fillId="0" borderId="46" xfId="200" applyNumberFormat="1" applyFont="1" applyFill="1" applyBorder="1">
      <alignment/>
      <protection/>
    </xf>
    <xf numFmtId="176" fontId="14" fillId="0" borderId="105" xfId="200" applyNumberFormat="1" applyFont="1" applyFill="1" applyBorder="1" applyAlignment="1">
      <alignment vertical="center"/>
      <protection/>
    </xf>
    <xf numFmtId="180" fontId="14" fillId="0" borderId="17" xfId="109" applyNumberFormat="1" applyFont="1" applyFill="1" applyBorder="1" applyAlignment="1">
      <alignment horizontal="right" vertical="center"/>
    </xf>
    <xf numFmtId="180" fontId="14" fillId="0" borderId="105" xfId="109" applyNumberFormat="1" applyFont="1" applyFill="1" applyBorder="1" applyAlignment="1">
      <alignment horizontal="right" vertical="center"/>
    </xf>
    <xf numFmtId="180" fontId="14" fillId="0" borderId="18" xfId="109" applyNumberFormat="1" applyFont="1" applyFill="1" applyBorder="1" applyAlignment="1">
      <alignment horizontal="right" vertical="center"/>
    </xf>
    <xf numFmtId="180" fontId="14" fillId="0" borderId="106" xfId="109" applyNumberFormat="1" applyFont="1" applyFill="1" applyBorder="1" applyAlignment="1">
      <alignment horizontal="right" vertical="center"/>
    </xf>
    <xf numFmtId="177" fontId="1" fillId="0" borderId="0" xfId="0" applyNumberFormat="1" applyFont="1" applyFill="1" applyAlignment="1">
      <alignment/>
    </xf>
    <xf numFmtId="176" fontId="1" fillId="0" borderId="0" xfId="0" applyNumberFormat="1" applyFont="1" applyFill="1" applyAlignment="1">
      <alignment/>
    </xf>
    <xf numFmtId="176" fontId="1" fillId="0" borderId="0" xfId="0" applyNumberFormat="1" applyFont="1" applyAlignment="1">
      <alignment/>
    </xf>
    <xf numFmtId="180" fontId="1" fillId="0" borderId="0" xfId="0" applyNumberFormat="1" applyFont="1" applyAlignment="1">
      <alignment/>
    </xf>
    <xf numFmtId="43" fontId="1" fillId="0" borderId="0" xfId="0" applyNumberFormat="1" applyFont="1" applyAlignment="1">
      <alignment/>
    </xf>
    <xf numFmtId="0" fontId="14" fillId="0" borderId="0" xfId="0" applyFont="1" applyFill="1" applyAlignment="1">
      <alignment vertical="center"/>
    </xf>
    <xf numFmtId="43" fontId="0" fillId="0" borderId="0" xfId="140" applyNumberFormat="1">
      <alignment/>
      <protection/>
    </xf>
    <xf numFmtId="0" fontId="24" fillId="0" borderId="44" xfId="140" applyFont="1" applyBorder="1" applyAlignment="1">
      <alignment horizontal="right"/>
      <protection/>
    </xf>
    <xf numFmtId="0" fontId="14" fillId="33" borderId="11" xfId="140" applyFont="1" applyFill="1" applyBorder="1">
      <alignment/>
      <protection/>
    </xf>
    <xf numFmtId="0" fontId="14" fillId="33" borderId="40" xfId="140" applyFont="1" applyFill="1" applyBorder="1">
      <alignment/>
      <protection/>
    </xf>
    <xf numFmtId="0" fontId="14" fillId="33" borderId="12" xfId="140" applyFont="1" applyFill="1" applyBorder="1">
      <alignment/>
      <protection/>
    </xf>
    <xf numFmtId="0" fontId="14" fillId="33" borderId="41" xfId="140" applyFont="1" applyFill="1" applyBorder="1">
      <alignment/>
      <protection/>
    </xf>
    <xf numFmtId="0" fontId="14" fillId="33" borderId="32" xfId="140" applyFont="1" applyFill="1" applyBorder="1">
      <alignment/>
      <protection/>
    </xf>
    <xf numFmtId="0" fontId="1" fillId="0" borderId="14" xfId="140" applyFont="1" applyFill="1" applyBorder="1">
      <alignment/>
      <protection/>
    </xf>
    <xf numFmtId="176" fontId="1" fillId="0" borderId="15" xfId="190" applyNumberFormat="1" applyFont="1" applyFill="1" applyBorder="1">
      <alignment/>
      <protection/>
    </xf>
    <xf numFmtId="177" fontId="1" fillId="0" borderId="15" xfId="190" applyNumberFormat="1" applyFont="1" applyFill="1" applyBorder="1">
      <alignment/>
      <protection/>
    </xf>
    <xf numFmtId="177" fontId="1" fillId="0" borderId="16" xfId="190" applyNumberFormat="1" applyFont="1" applyFill="1" applyBorder="1">
      <alignment/>
      <protection/>
    </xf>
    <xf numFmtId="176" fontId="1" fillId="0" borderId="15" xfId="190" applyNumberFormat="1" applyFont="1" applyFill="1" applyBorder="1" applyAlignment="1">
      <alignment/>
      <protection/>
    </xf>
    <xf numFmtId="177" fontId="1" fillId="0" borderId="23" xfId="190" applyNumberFormat="1" applyFont="1" applyFill="1" applyBorder="1">
      <alignment/>
      <protection/>
    </xf>
    <xf numFmtId="177" fontId="1" fillId="0" borderId="16" xfId="140" applyNumberFormat="1" applyFont="1" applyBorder="1">
      <alignment/>
      <protection/>
    </xf>
    <xf numFmtId="176" fontId="1" fillId="0" borderId="15" xfId="98" applyNumberFormat="1" applyFont="1" applyBorder="1" applyAlignment="1">
      <alignment/>
    </xf>
    <xf numFmtId="176" fontId="1" fillId="0" borderId="15" xfId="98" applyNumberFormat="1" applyFont="1" applyBorder="1" applyAlignment="1">
      <alignment/>
    </xf>
    <xf numFmtId="176" fontId="1" fillId="0" borderId="15" xfId="140" applyNumberFormat="1" applyFont="1" applyBorder="1">
      <alignment/>
      <protection/>
    </xf>
    <xf numFmtId="176" fontId="1" fillId="0" borderId="15" xfId="190" applyNumberFormat="1" applyFont="1" applyBorder="1">
      <alignment/>
      <protection/>
    </xf>
    <xf numFmtId="177" fontId="1" fillId="0" borderId="0" xfId="190" applyNumberFormat="1" applyFont="1" applyBorder="1">
      <alignment/>
      <protection/>
    </xf>
    <xf numFmtId="0" fontId="1" fillId="0" borderId="50" xfId="140" applyFont="1" applyFill="1" applyBorder="1">
      <alignment/>
      <protection/>
    </xf>
    <xf numFmtId="176" fontId="1" fillId="0" borderId="12" xfId="190" applyNumberFormat="1" applyFont="1" applyBorder="1">
      <alignment/>
      <protection/>
    </xf>
    <xf numFmtId="177" fontId="1" fillId="0" borderId="12" xfId="190" applyNumberFormat="1" applyFont="1" applyFill="1" applyBorder="1">
      <alignment/>
      <protection/>
    </xf>
    <xf numFmtId="176" fontId="1" fillId="0" borderId="12" xfId="190" applyNumberFormat="1" applyFont="1" applyFill="1" applyBorder="1">
      <alignment/>
      <protection/>
    </xf>
    <xf numFmtId="177" fontId="1" fillId="0" borderId="33" xfId="190" applyNumberFormat="1" applyFont="1" applyFill="1" applyBorder="1">
      <alignment/>
      <protection/>
    </xf>
    <xf numFmtId="177" fontId="1" fillId="0" borderId="32" xfId="190" applyNumberFormat="1" applyFont="1" applyBorder="1">
      <alignment/>
      <protection/>
    </xf>
    <xf numFmtId="0" fontId="14" fillId="0" borderId="54" xfId="140" applyFont="1" applyBorder="1" applyAlignment="1" applyProtection="1">
      <alignment horizontal="left" vertical="center"/>
      <protection/>
    </xf>
    <xf numFmtId="176" fontId="14" fillId="0" borderId="43" xfId="190" applyNumberFormat="1" applyFont="1" applyFill="1" applyBorder="1">
      <alignment/>
      <protection/>
    </xf>
    <xf numFmtId="177" fontId="14" fillId="0" borderId="45" xfId="190" applyNumberFormat="1" applyFont="1" applyBorder="1">
      <alignment/>
      <protection/>
    </xf>
    <xf numFmtId="180" fontId="14" fillId="0" borderId="43" xfId="44" applyNumberFormat="1" applyFont="1" applyBorder="1" applyAlignment="1">
      <alignment/>
    </xf>
    <xf numFmtId="43" fontId="14" fillId="0" borderId="19" xfId="44" applyFont="1" applyBorder="1" applyAlignment="1" quotePrefix="1">
      <alignment horizontal="center"/>
    </xf>
    <xf numFmtId="176" fontId="14" fillId="0" borderId="18" xfId="190" applyNumberFormat="1" applyFont="1" applyFill="1" applyBorder="1">
      <alignment/>
      <protection/>
    </xf>
    <xf numFmtId="2" fontId="14" fillId="0" borderId="44" xfId="190" applyNumberFormat="1" applyFont="1" applyBorder="1">
      <alignment/>
      <protection/>
    </xf>
    <xf numFmtId="180" fontId="14" fillId="0" borderId="18" xfId="44" applyNumberFormat="1" applyFont="1" applyBorder="1" applyAlignment="1">
      <alignment/>
    </xf>
    <xf numFmtId="0" fontId="1" fillId="0" borderId="0" xfId="140" applyFont="1" applyFill="1" applyBorder="1">
      <alignment/>
      <protection/>
    </xf>
    <xf numFmtId="0" fontId="14" fillId="0" borderId="0" xfId="140" applyFont="1" applyFill="1" applyAlignment="1">
      <alignment horizontal="center"/>
      <protection/>
    </xf>
    <xf numFmtId="0" fontId="0" fillId="0" borderId="0" xfId="140" applyFont="1" applyFill="1">
      <alignment/>
      <protection/>
    </xf>
    <xf numFmtId="0" fontId="1" fillId="0" borderId="0" xfId="140" applyFont="1" applyFill="1">
      <alignment/>
      <protection/>
    </xf>
    <xf numFmtId="0" fontId="0" fillId="0" borderId="0" xfId="140" applyFont="1" applyFill="1" applyAlignment="1">
      <alignment horizontal="center"/>
      <protection/>
    </xf>
    <xf numFmtId="0" fontId="14" fillId="0" borderId="26" xfId="140" applyFont="1" applyFill="1" applyBorder="1">
      <alignment/>
      <protection/>
    </xf>
    <xf numFmtId="0" fontId="1" fillId="0" borderId="27" xfId="140" applyFont="1" applyFill="1" applyBorder="1">
      <alignment/>
      <protection/>
    </xf>
    <xf numFmtId="0" fontId="1" fillId="0" borderId="38" xfId="140" applyFont="1" applyFill="1" applyBorder="1">
      <alignment/>
      <protection/>
    </xf>
    <xf numFmtId="0" fontId="14" fillId="0" borderId="23" xfId="140" applyFont="1" applyFill="1" applyBorder="1">
      <alignment/>
      <protection/>
    </xf>
    <xf numFmtId="0" fontId="1" fillId="0" borderId="0" xfId="140" applyFont="1" applyFill="1" applyBorder="1" applyAlignment="1" quotePrefix="1">
      <alignment horizontal="left"/>
      <protection/>
    </xf>
    <xf numFmtId="0" fontId="1" fillId="0" borderId="21" xfId="140" applyFont="1" applyFill="1" applyBorder="1">
      <alignment/>
      <protection/>
    </xf>
    <xf numFmtId="0" fontId="1" fillId="0" borderId="23" xfId="140" applyFont="1" applyFill="1" applyBorder="1">
      <alignment/>
      <protection/>
    </xf>
    <xf numFmtId="0" fontId="1" fillId="0" borderId="31" xfId="140" applyFont="1" applyFill="1" applyBorder="1">
      <alignment/>
      <protection/>
    </xf>
    <xf numFmtId="0" fontId="1" fillId="0" borderId="32" xfId="140" applyFont="1" applyFill="1" applyBorder="1">
      <alignment/>
      <protection/>
    </xf>
    <xf numFmtId="0" fontId="1" fillId="0" borderId="40" xfId="140" applyFont="1" applyFill="1" applyBorder="1">
      <alignment/>
      <protection/>
    </xf>
    <xf numFmtId="0" fontId="14" fillId="0" borderId="10" xfId="140" applyFont="1" applyFill="1" applyBorder="1">
      <alignment/>
      <protection/>
    </xf>
    <xf numFmtId="0" fontId="1" fillId="0" borderId="35" xfId="140" applyFont="1" applyFill="1" applyBorder="1" applyAlignment="1" quotePrefix="1">
      <alignment horizontal="left"/>
      <protection/>
    </xf>
    <xf numFmtId="0" fontId="1" fillId="0" borderId="30" xfId="140" applyFont="1" applyFill="1" applyBorder="1">
      <alignment/>
      <protection/>
    </xf>
    <xf numFmtId="0" fontId="14" fillId="0" borderId="0" xfId="140" applyFont="1" applyFill="1" applyBorder="1">
      <alignment/>
      <protection/>
    </xf>
    <xf numFmtId="0" fontId="1" fillId="0" borderId="32" xfId="140" applyFont="1" applyFill="1" applyBorder="1" applyAlignment="1" quotePrefix="1">
      <alignment horizontal="left"/>
      <protection/>
    </xf>
    <xf numFmtId="0" fontId="14" fillId="0" borderId="31" xfId="140" applyFont="1" applyFill="1" applyBorder="1">
      <alignment/>
      <protection/>
    </xf>
    <xf numFmtId="0" fontId="14" fillId="0" borderId="32" xfId="140" applyFont="1" applyFill="1" applyBorder="1" applyAlignment="1">
      <alignment horizontal="left"/>
      <protection/>
    </xf>
    <xf numFmtId="0" fontId="14" fillId="0" borderId="40" xfId="140" applyFont="1" applyFill="1" applyBorder="1">
      <alignment/>
      <protection/>
    </xf>
    <xf numFmtId="0" fontId="31" fillId="0" borderId="0" xfId="140" applyFont="1" applyFill="1">
      <alignment/>
      <protection/>
    </xf>
    <xf numFmtId="0" fontId="1" fillId="0" borderId="0" xfId="140" applyFont="1" applyFill="1" applyBorder="1" applyAlignment="1">
      <alignment horizontal="right"/>
      <protection/>
    </xf>
    <xf numFmtId="0" fontId="1" fillId="0" borderId="0" xfId="140" applyFont="1" applyFill="1" applyBorder="1" applyAlignment="1">
      <alignment horizontal="left"/>
      <protection/>
    </xf>
    <xf numFmtId="0" fontId="1" fillId="0" borderId="0" xfId="140" applyFont="1" applyFill="1" applyAlignment="1" quotePrefix="1">
      <alignment horizontal="left"/>
      <protection/>
    </xf>
    <xf numFmtId="0" fontId="0" fillId="0" borderId="0" xfId="140" applyFont="1" applyFill="1" applyBorder="1">
      <alignment/>
      <protection/>
    </xf>
    <xf numFmtId="49" fontId="14" fillId="0" borderId="0" xfId="140" applyNumberFormat="1" applyFont="1" applyFill="1" applyBorder="1" applyAlignment="1">
      <alignment horizontal="center"/>
      <protection/>
    </xf>
    <xf numFmtId="0" fontId="14" fillId="33" borderId="20" xfId="140" applyNumberFormat="1" applyFont="1" applyFill="1" applyBorder="1" applyAlignment="1">
      <alignment horizontal="center"/>
      <protection/>
    </xf>
    <xf numFmtId="0" fontId="14" fillId="33" borderId="20" xfId="140" applyFont="1" applyFill="1" applyBorder="1" applyAlignment="1">
      <alignment horizontal="center"/>
      <protection/>
    </xf>
    <xf numFmtId="0" fontId="14" fillId="33" borderId="107" xfId="140" applyFont="1" applyFill="1" applyBorder="1" applyAlignment="1">
      <alignment horizontal="center"/>
      <protection/>
    </xf>
    <xf numFmtId="0" fontId="14" fillId="33" borderId="32" xfId="140" applyFont="1" applyFill="1" applyBorder="1" applyAlignment="1">
      <alignment horizontal="center"/>
      <protection/>
    </xf>
    <xf numFmtId="0" fontId="14" fillId="33" borderId="41" xfId="140" applyFont="1" applyFill="1" applyBorder="1" applyAlignment="1">
      <alignment horizontal="center"/>
      <protection/>
    </xf>
    <xf numFmtId="0" fontId="14" fillId="0" borderId="34" xfId="140" applyFont="1" applyFill="1" applyBorder="1">
      <alignment/>
      <protection/>
    </xf>
    <xf numFmtId="0" fontId="1" fillId="0" borderId="0" xfId="140" applyFont="1" applyFill="1" applyBorder="1" applyAlignment="1">
      <alignment horizontal="center"/>
      <protection/>
    </xf>
    <xf numFmtId="164" fontId="1" fillId="0" borderId="0" xfId="140" applyNumberFormat="1" applyFont="1" applyFill="1" applyBorder="1" applyAlignment="1">
      <alignment horizontal="center"/>
      <protection/>
    </xf>
    <xf numFmtId="0" fontId="0" fillId="0" borderId="39" xfId="140" applyFont="1" applyFill="1" applyBorder="1">
      <alignment/>
      <protection/>
    </xf>
    <xf numFmtId="0" fontId="1" fillId="0" borderId="0" xfId="140" applyFont="1" applyFill="1" applyBorder="1" applyAlignment="1">
      <alignment horizontal="left" indent="2"/>
      <protection/>
    </xf>
    <xf numFmtId="2" fontId="1" fillId="0" borderId="39" xfId="140" applyNumberFormat="1" applyFont="1" applyFill="1" applyBorder="1" applyAlignment="1">
      <alignment horizontal="center"/>
      <protection/>
    </xf>
    <xf numFmtId="0" fontId="1" fillId="0" borderId="34" xfId="140" applyFont="1" applyFill="1" applyBorder="1">
      <alignment/>
      <protection/>
    </xf>
    <xf numFmtId="164" fontId="1" fillId="0" borderId="32" xfId="140" applyNumberFormat="1" applyFont="1" applyFill="1" applyBorder="1" applyAlignment="1">
      <alignment horizontal="center"/>
      <protection/>
    </xf>
    <xf numFmtId="0" fontId="18" fillId="0" borderId="0" xfId="140" applyFont="1" applyFill="1" applyBorder="1" applyAlignment="1">
      <alignment horizontal="center"/>
      <protection/>
    </xf>
    <xf numFmtId="164" fontId="1" fillId="34" borderId="0" xfId="140" applyNumberFormat="1" applyFont="1" applyFill="1" applyBorder="1" applyAlignment="1">
      <alignment horizontal="center"/>
      <protection/>
    </xf>
    <xf numFmtId="164" fontId="18" fillId="0" borderId="0" xfId="140" applyNumberFormat="1" applyFont="1" applyFill="1" applyBorder="1" applyAlignment="1">
      <alignment horizontal="center"/>
      <protection/>
    </xf>
    <xf numFmtId="0" fontId="1" fillId="0" borderId="102" xfId="140" applyFont="1" applyFill="1" applyBorder="1">
      <alignment/>
      <protection/>
    </xf>
    <xf numFmtId="0" fontId="18" fillId="0" borderId="32" xfId="140" applyFont="1" applyFill="1" applyBorder="1" applyAlignment="1">
      <alignment horizontal="center"/>
      <protection/>
    </xf>
    <xf numFmtId="0" fontId="18" fillId="0" borderId="41" xfId="140" applyFont="1" applyFill="1" applyBorder="1" applyAlignment="1">
      <alignment horizontal="center"/>
      <protection/>
    </xf>
    <xf numFmtId="2" fontId="1" fillId="0" borderId="0" xfId="140" applyNumberFormat="1" applyFont="1" applyFill="1" applyBorder="1" applyAlignment="1">
      <alignment horizontal="center"/>
      <protection/>
    </xf>
    <xf numFmtId="0" fontId="18" fillId="0" borderId="39" xfId="140" applyFont="1" applyFill="1" applyBorder="1" applyAlignment="1">
      <alignment horizontal="center"/>
      <protection/>
    </xf>
    <xf numFmtId="181" fontId="1" fillId="0" borderId="0" xfId="140" applyNumberFormat="1" applyFont="1" applyFill="1" applyBorder="1" applyAlignment="1">
      <alignment horizontal="center"/>
      <protection/>
    </xf>
    <xf numFmtId="0" fontId="0" fillId="0" borderId="0" xfId="140" applyFont="1" applyFill="1" applyAlignment="1">
      <alignment vertical="center"/>
      <protection/>
    </xf>
    <xf numFmtId="0" fontId="14" fillId="0" borderId="29" xfId="140" applyFont="1" applyFill="1" applyBorder="1" applyAlignment="1">
      <alignment vertical="center"/>
      <protection/>
    </xf>
    <xf numFmtId="0" fontId="1" fillId="0" borderId="32" xfId="140" applyFont="1" applyFill="1" applyBorder="1" applyAlignment="1" quotePrefix="1">
      <alignment horizontal="left" vertical="center"/>
      <protection/>
    </xf>
    <xf numFmtId="0" fontId="1" fillId="0" borderId="35" xfId="140" applyFont="1" applyFill="1" applyBorder="1" applyAlignment="1">
      <alignment vertical="center"/>
      <protection/>
    </xf>
    <xf numFmtId="2" fontId="1" fillId="0" borderId="35" xfId="140" applyNumberFormat="1" applyFont="1" applyFill="1" applyBorder="1" applyAlignment="1">
      <alignment horizontal="center"/>
      <protection/>
    </xf>
    <xf numFmtId="2" fontId="1" fillId="0" borderId="27" xfId="140" applyNumberFormat="1" applyFont="1" applyFill="1" applyBorder="1" applyAlignment="1">
      <alignment horizontal="center"/>
      <protection/>
    </xf>
    <xf numFmtId="2" fontId="1" fillId="0" borderId="37" xfId="140" applyNumberFormat="1" applyFont="1" applyFill="1" applyBorder="1" applyAlignment="1">
      <alignment horizontal="center"/>
      <protection/>
    </xf>
    <xf numFmtId="0" fontId="14" fillId="0" borderId="29" xfId="140" applyFont="1" applyBorder="1">
      <alignment/>
      <protection/>
    </xf>
    <xf numFmtId="0" fontId="1" fillId="0" borderId="35" xfId="140" applyFont="1" applyFill="1" applyBorder="1" applyAlignment="1" quotePrefix="1">
      <alignment horizontal="left" vertical="center"/>
      <protection/>
    </xf>
    <xf numFmtId="2" fontId="1" fillId="34" borderId="35" xfId="140" applyNumberFormat="1" applyFont="1" applyFill="1" applyBorder="1" applyAlignment="1">
      <alignment horizontal="center"/>
      <protection/>
    </xf>
    <xf numFmtId="2" fontId="12" fillId="0" borderId="35" xfId="73" applyNumberFormat="1" applyFont="1" applyFill="1" applyBorder="1" applyAlignment="1" applyProtection="1">
      <alignment horizontal="center"/>
      <protection/>
    </xf>
    <xf numFmtId="0" fontId="14" fillId="0" borderId="35" xfId="140" applyFont="1" applyFill="1" applyBorder="1" applyAlignment="1">
      <alignment vertical="top" wrapText="1"/>
      <protection/>
    </xf>
    <xf numFmtId="2" fontId="12" fillId="0" borderId="35" xfId="44" applyNumberFormat="1" applyFont="1" applyFill="1" applyBorder="1" applyAlignment="1" applyProtection="1">
      <alignment horizontal="center"/>
      <protection/>
    </xf>
    <xf numFmtId="0" fontId="14" fillId="0" borderId="86" xfId="140" applyFont="1" applyBorder="1">
      <alignment/>
      <protection/>
    </xf>
    <xf numFmtId="0" fontId="14" fillId="0" borderId="105" xfId="140" applyFont="1" applyFill="1" applyBorder="1" applyAlignment="1">
      <alignment/>
      <protection/>
    </xf>
    <xf numFmtId="2" fontId="1" fillId="34" borderId="105" xfId="140" applyNumberFormat="1" applyFont="1" applyFill="1" applyBorder="1" applyAlignment="1">
      <alignment horizontal="center"/>
      <protection/>
    </xf>
    <xf numFmtId="2" fontId="1" fillId="0" borderId="105" xfId="140" applyNumberFormat="1" applyFont="1" applyFill="1" applyBorder="1" applyAlignment="1">
      <alignment horizontal="center"/>
      <protection/>
    </xf>
    <xf numFmtId="2" fontId="1" fillId="0" borderId="106" xfId="140" applyNumberFormat="1" applyFont="1" applyFill="1" applyBorder="1" applyAlignment="1">
      <alignment horizontal="center"/>
      <protection/>
    </xf>
    <xf numFmtId="0" fontId="14" fillId="0" borderId="0" xfId="140" applyFont="1" applyFill="1" applyBorder="1" applyAlignment="1">
      <alignment/>
      <protection/>
    </xf>
    <xf numFmtId="0" fontId="1" fillId="0" borderId="0" xfId="140" applyFont="1" applyFill="1" applyAlignment="1">
      <alignment horizontal="left"/>
      <protection/>
    </xf>
    <xf numFmtId="2" fontId="0" fillId="0" borderId="0" xfId="140" applyNumberFormat="1" applyFont="1" applyFill="1">
      <alignment/>
      <protection/>
    </xf>
    <xf numFmtId="0" fontId="14" fillId="0" borderId="0" xfId="140" applyFont="1" applyFill="1" applyBorder="1" applyAlignment="1">
      <alignment horizontal="left" vertical="center"/>
      <protection/>
    </xf>
    <xf numFmtId="0" fontId="14" fillId="0" borderId="0" xfId="140" applyFont="1" applyFill="1" applyBorder="1" applyAlignment="1">
      <alignment horizontal="center" vertical="center"/>
      <protection/>
    </xf>
    <xf numFmtId="0" fontId="14" fillId="0" borderId="0" xfId="140" applyFont="1" applyFill="1" applyBorder="1" applyAlignment="1">
      <alignment vertical="center"/>
      <protection/>
    </xf>
    <xf numFmtId="0" fontId="1" fillId="0" borderId="0" xfId="140" applyFont="1" applyFill="1" applyBorder="1" applyAlignment="1" quotePrefix="1">
      <alignment horizontal="left" vertical="center"/>
      <protection/>
    </xf>
    <xf numFmtId="0" fontId="1" fillId="0" borderId="0" xfId="140" applyFont="1" applyFill="1" applyBorder="1" applyAlignment="1">
      <alignment vertical="center"/>
      <protection/>
    </xf>
    <xf numFmtId="0" fontId="18" fillId="0" borderId="0" xfId="140" applyFont="1" applyFill="1" applyAlignment="1" quotePrefix="1">
      <alignment horizontal="left"/>
      <protection/>
    </xf>
    <xf numFmtId="0" fontId="39" fillId="0" borderId="0" xfId="140" applyFont="1" applyAlignment="1">
      <alignment horizontal="center" vertical="center"/>
      <protection/>
    </xf>
    <xf numFmtId="0" fontId="14" fillId="0" borderId="0" xfId="140" applyFont="1" applyAlignment="1">
      <alignment horizontal="center" vertical="center"/>
      <protection/>
    </xf>
    <xf numFmtId="0" fontId="20" fillId="0" borderId="0" xfId="140" applyFont="1" applyAlignment="1">
      <alignment horizontal="center" vertical="center"/>
      <protection/>
    </xf>
    <xf numFmtId="0" fontId="1" fillId="0" borderId="0" xfId="140" applyFont="1" applyAlignment="1">
      <alignment horizontal="center" vertical="center"/>
      <protection/>
    </xf>
    <xf numFmtId="0" fontId="1" fillId="0" borderId="0" xfId="140" applyFont="1" applyAlignment="1" applyProtection="1">
      <alignment horizontal="center" vertical="center"/>
      <protection/>
    </xf>
    <xf numFmtId="0" fontId="15" fillId="0" borderId="0" xfId="140" applyFont="1" applyAlignment="1">
      <alignment horizontal="center" vertical="center"/>
      <protection/>
    </xf>
    <xf numFmtId="0" fontId="23" fillId="0" borderId="44" xfId="140" applyFont="1" applyBorder="1" applyAlignment="1">
      <alignment horizontal="right" vertical="center"/>
      <protection/>
    </xf>
    <xf numFmtId="0" fontId="14" fillId="33" borderId="30" xfId="244" applyFont="1" applyFill="1" applyBorder="1" applyAlignment="1" applyProtection="1">
      <alignment horizontal="center" vertical="center"/>
      <protection/>
    </xf>
    <xf numFmtId="0" fontId="14" fillId="33" borderId="11" xfId="244" applyFont="1" applyFill="1" applyBorder="1" applyAlignment="1" applyProtection="1">
      <alignment horizontal="center" vertical="center"/>
      <protection/>
    </xf>
    <xf numFmtId="0" fontId="14" fillId="33" borderId="10" xfId="244" applyFont="1" applyFill="1" applyBorder="1" applyAlignment="1" applyProtection="1">
      <alignment horizontal="center" vertical="center"/>
      <protection/>
    </xf>
    <xf numFmtId="0" fontId="14" fillId="33" borderId="13" xfId="244" applyFont="1" applyFill="1" applyBorder="1" applyAlignment="1" applyProtection="1" quotePrefix="1">
      <alignment horizontal="center" vertical="center"/>
      <protection/>
    </xf>
    <xf numFmtId="0" fontId="15" fillId="33" borderId="13" xfId="244" applyFont="1" applyFill="1" applyBorder="1" applyAlignment="1" quotePrefix="1">
      <alignment horizontal="center" vertical="center"/>
      <protection/>
    </xf>
    <xf numFmtId="0" fontId="1" fillId="0" borderId="75" xfId="140" applyFont="1" applyBorder="1" applyAlignment="1" applyProtection="1">
      <alignment horizontal="left" vertical="center"/>
      <protection/>
    </xf>
    <xf numFmtId="2" fontId="1" fillId="0" borderId="38" xfId="188" applyNumberFormat="1" applyFont="1" applyBorder="1" applyAlignment="1" applyProtection="1">
      <alignment horizontal="center" vertical="center"/>
      <protection/>
    </xf>
    <xf numFmtId="2" fontId="1" fillId="0" borderId="38" xfId="188" applyNumberFormat="1" applyFont="1" applyBorder="1" applyAlignment="1" applyProtection="1">
      <alignment horizontal="right" vertical="center"/>
      <protection/>
    </xf>
    <xf numFmtId="2" fontId="1" fillId="0" borderId="22" xfId="188" applyNumberFormat="1" applyFont="1" applyBorder="1" applyAlignment="1" applyProtection="1" quotePrefix="1">
      <alignment horizontal="right" vertical="center"/>
      <protection/>
    </xf>
    <xf numFmtId="181" fontId="1" fillId="0" borderId="27" xfId="188" applyNumberFormat="1" applyFont="1" applyBorder="1" applyAlignment="1" applyProtection="1" quotePrefix="1">
      <alignment horizontal="right" vertical="center"/>
      <protection/>
    </xf>
    <xf numFmtId="181" fontId="1" fillId="0" borderId="28" xfId="188" applyNumberFormat="1" applyFont="1" applyBorder="1" applyAlignment="1" applyProtection="1" quotePrefix="1">
      <alignment horizontal="right" vertical="center"/>
      <protection/>
    </xf>
    <xf numFmtId="0" fontId="1" fillId="0" borderId="38" xfId="188" applyFont="1" applyBorder="1" applyAlignment="1" applyProtection="1" quotePrefix="1">
      <alignment horizontal="right" vertical="center"/>
      <protection/>
    </xf>
    <xf numFmtId="0" fontId="1" fillId="0" borderId="22" xfId="188" applyFont="1" applyBorder="1" applyAlignment="1" applyProtection="1" quotePrefix="1">
      <alignment horizontal="right" vertical="center"/>
      <protection/>
    </xf>
    <xf numFmtId="0" fontId="1" fillId="0" borderId="0" xfId="188" applyFont="1" applyBorder="1" applyAlignment="1" applyProtection="1" quotePrefix="1">
      <alignment horizontal="right" vertical="center"/>
      <protection/>
    </xf>
    <xf numFmtId="0" fontId="20" fillId="0" borderId="16" xfId="140" applyFont="1" applyFill="1" applyBorder="1" applyAlignment="1">
      <alignment horizontal="right" vertical="center"/>
      <protection/>
    </xf>
    <xf numFmtId="0" fontId="1" fillId="0" borderId="14" xfId="140" applyFont="1" applyBorder="1" applyAlignment="1" applyProtection="1">
      <alignment horizontal="left" vertical="center"/>
      <protection/>
    </xf>
    <xf numFmtId="2" fontId="1" fillId="0" borderId="21" xfId="188" applyNumberFormat="1" applyFont="1" applyBorder="1" applyAlignment="1" applyProtection="1">
      <alignment horizontal="center" vertical="center"/>
      <protection/>
    </xf>
    <xf numFmtId="2" fontId="1" fillId="0" borderId="21" xfId="188" applyNumberFormat="1" applyFont="1" applyBorder="1" applyAlignment="1" applyProtection="1">
      <alignment horizontal="right" vertical="center"/>
      <protection/>
    </xf>
    <xf numFmtId="2" fontId="1" fillId="0" borderId="15" xfId="188" applyNumberFormat="1" applyFont="1" applyBorder="1" applyAlignment="1" applyProtection="1">
      <alignment horizontal="right" vertical="center"/>
      <protection/>
    </xf>
    <xf numFmtId="2" fontId="1" fillId="0" borderId="0" xfId="188" applyNumberFormat="1" applyFont="1" applyBorder="1" applyAlignment="1" applyProtection="1">
      <alignment horizontal="right" vertical="center"/>
      <protection/>
    </xf>
    <xf numFmtId="2" fontId="1" fillId="0" borderId="16" xfId="188" applyNumberFormat="1" applyFont="1" applyBorder="1" applyAlignment="1" applyProtection="1">
      <alignment horizontal="right" vertical="center"/>
      <protection/>
    </xf>
    <xf numFmtId="0" fontId="1" fillId="0" borderId="21" xfId="188" applyFont="1" applyBorder="1" applyAlignment="1" applyProtection="1">
      <alignment horizontal="right" vertical="center"/>
      <protection/>
    </xf>
    <xf numFmtId="2" fontId="1" fillId="0" borderId="23" xfId="188" applyNumberFormat="1" applyFont="1" applyBorder="1" applyAlignment="1" applyProtection="1">
      <alignment horizontal="right" vertical="center"/>
      <protection/>
    </xf>
    <xf numFmtId="2" fontId="20" fillId="0" borderId="16" xfId="140" applyNumberFormat="1" applyFont="1" applyFill="1" applyBorder="1" applyAlignment="1">
      <alignment horizontal="right" vertical="center"/>
      <protection/>
    </xf>
    <xf numFmtId="0" fontId="1" fillId="0" borderId="15" xfId="188" applyFont="1" applyBorder="1" applyAlignment="1" applyProtection="1">
      <alignment horizontal="right" vertical="center"/>
      <protection/>
    </xf>
    <xf numFmtId="0" fontId="1" fillId="0" borderId="23" xfId="188" applyFont="1" applyBorder="1" applyAlignment="1" applyProtection="1">
      <alignment horizontal="right" vertical="center"/>
      <protection/>
    </xf>
    <xf numFmtId="2" fontId="1" fillId="0" borderId="15" xfId="188" applyNumberFormat="1" applyFont="1" applyBorder="1" applyAlignment="1" applyProtection="1" quotePrefix="1">
      <alignment horizontal="right" vertical="center"/>
      <protection/>
    </xf>
    <xf numFmtId="2" fontId="1" fillId="0" borderId="0" xfId="188" applyNumberFormat="1" applyFont="1" applyBorder="1" applyAlignment="1" applyProtection="1" quotePrefix="1">
      <alignment horizontal="right" vertical="center"/>
      <protection/>
    </xf>
    <xf numFmtId="2" fontId="1" fillId="0" borderId="16" xfId="188" applyNumberFormat="1" applyFont="1" applyBorder="1" applyAlignment="1" applyProtection="1" quotePrefix="1">
      <alignment horizontal="right" vertical="center"/>
      <protection/>
    </xf>
    <xf numFmtId="0" fontId="1" fillId="0" borderId="21" xfId="188" applyFont="1" applyBorder="1" applyAlignment="1" applyProtection="1" quotePrefix="1">
      <alignment horizontal="right" vertical="center"/>
      <protection/>
    </xf>
    <xf numFmtId="0" fontId="1" fillId="0" borderId="23" xfId="188" applyFont="1" applyBorder="1" applyAlignment="1" applyProtection="1" quotePrefix="1">
      <alignment horizontal="right" vertical="center"/>
      <protection/>
    </xf>
    <xf numFmtId="2" fontId="1" fillId="0" borderId="23" xfId="188" applyNumberFormat="1" applyFont="1" applyBorder="1" applyAlignment="1" applyProtection="1" quotePrefix="1">
      <alignment horizontal="right" vertical="center"/>
      <protection/>
    </xf>
    <xf numFmtId="0" fontId="1" fillId="0" borderId="50" xfId="140" applyFont="1" applyBorder="1" applyAlignment="1" applyProtection="1">
      <alignment horizontal="left" vertical="center"/>
      <protection/>
    </xf>
    <xf numFmtId="2" fontId="1" fillId="0" borderId="40" xfId="188" applyNumberFormat="1" applyFont="1" applyBorder="1" applyAlignment="1" applyProtection="1">
      <alignment horizontal="center" vertical="center"/>
      <protection/>
    </xf>
    <xf numFmtId="2" fontId="1" fillId="0" borderId="40" xfId="188" applyNumberFormat="1" applyFont="1" applyBorder="1" applyAlignment="1" applyProtection="1">
      <alignment horizontal="right" vertical="center"/>
      <protection/>
    </xf>
    <xf numFmtId="2" fontId="1" fillId="0" borderId="31" xfId="188" applyNumberFormat="1" applyFont="1" applyBorder="1" applyAlignment="1" applyProtection="1">
      <alignment horizontal="right" vertical="center"/>
      <protection/>
    </xf>
    <xf numFmtId="2" fontId="1" fillId="0" borderId="33" xfId="188" applyNumberFormat="1" applyFont="1" applyBorder="1" applyAlignment="1" applyProtection="1">
      <alignment horizontal="right" vertical="center"/>
      <protection/>
    </xf>
    <xf numFmtId="0" fontId="1" fillId="0" borderId="40" xfId="188" applyFont="1" applyBorder="1" applyAlignment="1" applyProtection="1">
      <alignment horizontal="right" vertical="center"/>
      <protection/>
    </xf>
    <xf numFmtId="0" fontId="1" fillId="0" borderId="12" xfId="188" applyFont="1" applyBorder="1" applyAlignment="1" applyProtection="1">
      <alignment horizontal="right" vertical="center"/>
      <protection/>
    </xf>
    <xf numFmtId="0" fontId="1" fillId="0" borderId="31" xfId="188" applyFont="1" applyBorder="1" applyAlignment="1" applyProtection="1">
      <alignment horizontal="right" vertical="center"/>
      <protection/>
    </xf>
    <xf numFmtId="0" fontId="15" fillId="0" borderId="54" xfId="140" applyFont="1" applyFill="1" applyBorder="1" applyAlignment="1">
      <alignment horizontal="center" vertical="center"/>
      <protection/>
    </xf>
    <xf numFmtId="2" fontId="15" fillId="0" borderId="48" xfId="188" applyNumberFormat="1" applyFont="1" applyBorder="1" applyAlignment="1">
      <alignment horizontal="center" vertical="center"/>
      <protection/>
    </xf>
    <xf numFmtId="0" fontId="15" fillId="0" borderId="48" xfId="188" applyFont="1" applyBorder="1" applyAlignment="1">
      <alignment horizontal="right" vertical="center"/>
      <protection/>
    </xf>
    <xf numFmtId="2" fontId="15" fillId="0" borderId="103" xfId="188" applyNumberFormat="1" applyFont="1" applyBorder="1" applyAlignment="1">
      <alignment horizontal="right" vertical="center"/>
      <protection/>
    </xf>
    <xf numFmtId="0" fontId="15" fillId="0" borderId="19" xfId="140" applyFont="1" applyFill="1" applyBorder="1" applyAlignment="1">
      <alignment horizontal="right" vertical="center"/>
      <protection/>
    </xf>
    <xf numFmtId="0" fontId="20" fillId="0" borderId="0" xfId="140" applyFont="1" applyFill="1" applyAlignment="1">
      <alignment horizontal="center" vertical="center"/>
      <protection/>
    </xf>
    <xf numFmtId="0" fontId="1" fillId="0" borderId="0" xfId="140" applyFont="1" applyBorder="1" applyAlignment="1" applyProtection="1" quotePrefix="1">
      <alignment horizontal="center" vertical="center"/>
      <protection/>
    </xf>
    <xf numFmtId="2" fontId="3" fillId="0" borderId="0" xfId="140" applyNumberFormat="1" applyFont="1" applyFill="1" applyBorder="1">
      <alignment/>
      <protection/>
    </xf>
    <xf numFmtId="0" fontId="1" fillId="0" borderId="0" xfId="140" applyFont="1" applyBorder="1" applyAlignment="1" applyProtection="1">
      <alignment horizontal="center" vertical="center"/>
      <protection/>
    </xf>
    <xf numFmtId="2" fontId="4" fillId="0" borderId="0" xfId="140" applyNumberFormat="1" applyFont="1" applyFill="1" applyBorder="1">
      <alignment/>
      <protection/>
    </xf>
    <xf numFmtId="2" fontId="44" fillId="0" borderId="0" xfId="140" applyNumberFormat="1" applyFont="1" applyBorder="1" applyAlignment="1">
      <alignment horizontal="right" vertical="center"/>
      <protection/>
    </xf>
    <xf numFmtId="0" fontId="4" fillId="0" borderId="0" xfId="140" applyFont="1" applyBorder="1">
      <alignment/>
      <protection/>
    </xf>
    <xf numFmtId="2" fontId="4" fillId="0" borderId="0" xfId="140" applyNumberFormat="1" applyFont="1" applyBorder="1">
      <alignment/>
      <protection/>
    </xf>
    <xf numFmtId="0" fontId="111" fillId="0" borderId="0" xfId="0" applyFont="1" applyAlignment="1">
      <alignment wrapText="1"/>
    </xf>
    <xf numFmtId="0" fontId="15" fillId="0" borderId="0" xfId="140" applyFont="1" applyBorder="1" applyAlignment="1">
      <alignment horizontal="center" vertical="center"/>
      <protection/>
    </xf>
    <xf numFmtId="14" fontId="3" fillId="0" borderId="0" xfId="0" applyNumberFormat="1" applyFont="1" applyFill="1" applyBorder="1" applyAlignment="1">
      <alignment/>
    </xf>
    <xf numFmtId="0" fontId="0" fillId="0" borderId="0" xfId="140" applyNumberFormat="1" applyFill="1">
      <alignment/>
      <protection/>
    </xf>
    <xf numFmtId="0" fontId="1" fillId="0" borderId="0" xfId="261" applyFont="1" applyFill="1">
      <alignment/>
      <protection/>
    </xf>
    <xf numFmtId="164" fontId="1" fillId="0" borderId="0" xfId="261" applyNumberFormat="1" applyFont="1" applyFill="1">
      <alignment/>
      <protection/>
    </xf>
    <xf numFmtId="0" fontId="24" fillId="0" borderId="0" xfId="261" applyFont="1" applyFill="1" applyAlignment="1" applyProtection="1">
      <alignment horizontal="right"/>
      <protection/>
    </xf>
    <xf numFmtId="0" fontId="14" fillId="33" borderId="12" xfId="261" applyFont="1" applyFill="1" applyBorder="1" applyAlignment="1" applyProtection="1" quotePrefix="1">
      <alignment horizontal="center"/>
      <protection/>
    </xf>
    <xf numFmtId="0" fontId="14" fillId="33" borderId="33" xfId="261" applyFont="1" applyFill="1" applyBorder="1" applyAlignment="1" applyProtection="1" quotePrefix="1">
      <alignment horizontal="center" vertical="center"/>
      <protection/>
    </xf>
    <xf numFmtId="0" fontId="1" fillId="0" borderId="14" xfId="261" applyFont="1" applyFill="1" applyBorder="1">
      <alignment/>
      <protection/>
    </xf>
    <xf numFmtId="0" fontId="1" fillId="0" borderId="15" xfId="261" applyFont="1" applyFill="1" applyBorder="1" applyAlignment="1">
      <alignment horizontal="center"/>
      <protection/>
    </xf>
    <xf numFmtId="0" fontId="1" fillId="0" borderId="22" xfId="261" applyFont="1" applyFill="1" applyBorder="1" applyAlignment="1">
      <alignment horizontal="center"/>
      <protection/>
    </xf>
    <xf numFmtId="0" fontId="1" fillId="0" borderId="28" xfId="261" applyFont="1" applyFill="1" applyBorder="1" applyAlignment="1">
      <alignment horizontal="center"/>
      <protection/>
    </xf>
    <xf numFmtId="0" fontId="14" fillId="0" borderId="14" xfId="261" applyFont="1" applyFill="1" applyBorder="1" applyAlignment="1" applyProtection="1">
      <alignment horizontal="left"/>
      <protection/>
    </xf>
    <xf numFmtId="164" fontId="14" fillId="0" borderId="15" xfId="262" applyNumberFormat="1" applyFont="1" applyFill="1" applyBorder="1">
      <alignment/>
      <protection/>
    </xf>
    <xf numFmtId="164" fontId="14" fillId="0" borderId="15" xfId="261" applyNumberFormat="1" applyFont="1" applyBorder="1">
      <alignment/>
      <protection/>
    </xf>
    <xf numFmtId="164" fontId="14" fillId="0" borderId="16" xfId="261" applyNumberFormat="1" applyFont="1" applyBorder="1">
      <alignment/>
      <protection/>
    </xf>
    <xf numFmtId="0" fontId="1" fillId="0" borderId="14" xfId="261" applyFont="1" applyFill="1" applyBorder="1" applyAlignment="1" applyProtection="1">
      <alignment horizontal="left"/>
      <protection/>
    </xf>
    <xf numFmtId="164" fontId="1" fillId="0" borderId="15" xfId="262" applyNumberFormat="1" applyFont="1" applyFill="1" applyBorder="1">
      <alignment/>
      <protection/>
    </xf>
    <xf numFmtId="164" fontId="1" fillId="0" borderId="15" xfId="261" applyNumberFormat="1" applyFont="1" applyBorder="1">
      <alignment/>
      <protection/>
    </xf>
    <xf numFmtId="164" fontId="1" fillId="0" borderId="16" xfId="261" applyNumberFormat="1" applyFont="1" applyBorder="1">
      <alignment/>
      <protection/>
    </xf>
    <xf numFmtId="0" fontId="1" fillId="0" borderId="50" xfId="261" applyFont="1" applyFill="1" applyBorder="1" applyAlignment="1" applyProtection="1">
      <alignment horizontal="left"/>
      <protection/>
    </xf>
    <xf numFmtId="164" fontId="1" fillId="0" borderId="12" xfId="261" applyNumberFormat="1" applyFont="1" applyBorder="1">
      <alignment/>
      <protection/>
    </xf>
    <xf numFmtId="164" fontId="1" fillId="0" borderId="33" xfId="261" applyNumberFormat="1" applyFont="1" applyBorder="1">
      <alignment/>
      <protection/>
    </xf>
    <xf numFmtId="164" fontId="0" fillId="0" borderId="0" xfId="140" applyNumberFormat="1" applyFill="1">
      <alignment/>
      <protection/>
    </xf>
    <xf numFmtId="164" fontId="1" fillId="0" borderId="15" xfId="261" applyNumberFormat="1" applyFont="1" applyFill="1" applyBorder="1">
      <alignment/>
      <protection/>
    </xf>
    <xf numFmtId="164" fontId="1" fillId="0" borderId="12" xfId="262" applyNumberFormat="1" applyFont="1" applyFill="1" applyBorder="1">
      <alignment/>
      <protection/>
    </xf>
    <xf numFmtId="0" fontId="1" fillId="0" borderId="54" xfId="261" applyFont="1" applyFill="1" applyBorder="1" applyAlignment="1" applyProtection="1">
      <alignment horizontal="left"/>
      <protection/>
    </xf>
    <xf numFmtId="164" fontId="1" fillId="0" borderId="43" xfId="262" applyNumberFormat="1" applyFont="1" applyFill="1" applyBorder="1">
      <alignment/>
      <protection/>
    </xf>
    <xf numFmtId="164" fontId="1" fillId="0" borderId="73" xfId="262" applyNumberFormat="1" applyFont="1" applyFill="1" applyBorder="1">
      <alignment/>
      <protection/>
    </xf>
    <xf numFmtId="0" fontId="1" fillId="0" borderId="0" xfId="261" applyFont="1" applyFill="1" applyAlignment="1">
      <alignment horizontal="right"/>
      <protection/>
    </xf>
    <xf numFmtId="164" fontId="1" fillId="0" borderId="0" xfId="261" applyNumberFormat="1" applyFont="1" applyFill="1" applyAlignment="1">
      <alignment horizontal="right"/>
      <protection/>
    </xf>
    <xf numFmtId="0" fontId="31" fillId="0" borderId="0" xfId="140" applyNumberFormat="1" applyFont="1" applyFill="1" applyAlignment="1">
      <alignment/>
      <protection/>
    </xf>
    <xf numFmtId="166" fontId="14" fillId="0" borderId="26" xfId="261" applyNumberFormat="1" applyFont="1" applyFill="1" applyBorder="1" applyAlignment="1" applyProtection="1" quotePrefix="1">
      <alignment horizontal="left"/>
      <protection/>
    </xf>
    <xf numFmtId="164" fontId="1" fillId="0" borderId="22" xfId="261" applyNumberFormat="1" applyFont="1" applyBorder="1" applyAlignment="1">
      <alignment horizontal="center" vertical="center"/>
      <protection/>
    </xf>
    <xf numFmtId="166" fontId="1" fillId="0" borderId="26" xfId="261" applyNumberFormat="1" applyFont="1" applyFill="1" applyBorder="1" applyAlignment="1" applyProtection="1" quotePrefix="1">
      <alignment horizontal="left"/>
      <protection/>
    </xf>
    <xf numFmtId="166" fontId="1" fillId="0" borderId="23" xfId="261" applyNumberFormat="1" applyFont="1" applyFill="1" applyBorder="1" applyAlignment="1" applyProtection="1">
      <alignment horizontal="left"/>
      <protection/>
    </xf>
    <xf numFmtId="164" fontId="1" fillId="0" borderId="15" xfId="261" applyNumberFormat="1" applyFont="1" applyBorder="1" applyAlignment="1">
      <alignment horizontal="center" vertical="center"/>
      <protection/>
    </xf>
    <xf numFmtId="166" fontId="1" fillId="0" borderId="31" xfId="261" applyNumberFormat="1" applyFont="1" applyFill="1" applyBorder="1" applyAlignment="1" applyProtection="1">
      <alignment horizontal="left"/>
      <protection/>
    </xf>
    <xf numFmtId="164" fontId="1" fillId="0" borderId="12" xfId="261" applyNumberFormat="1" applyFont="1" applyBorder="1" applyAlignment="1">
      <alignment horizontal="center" vertical="center"/>
      <protection/>
    </xf>
    <xf numFmtId="166" fontId="1" fillId="0" borderId="22" xfId="261" applyNumberFormat="1" applyFont="1" applyFill="1" applyBorder="1" applyAlignment="1" applyProtection="1" quotePrefix="1">
      <alignment horizontal="left"/>
      <protection/>
    </xf>
    <xf numFmtId="166" fontId="1" fillId="0" borderId="12" xfId="261" applyNumberFormat="1" applyFont="1" applyFill="1" applyBorder="1" applyAlignment="1" applyProtection="1">
      <alignment horizontal="left"/>
      <protection/>
    </xf>
    <xf numFmtId="166" fontId="1" fillId="0" borderId="38" xfId="261" applyNumberFormat="1" applyFont="1" applyFill="1" applyBorder="1" applyAlignment="1" applyProtection="1" quotePrefix="1">
      <alignment horizontal="center" vertical="center"/>
      <protection/>
    </xf>
    <xf numFmtId="166" fontId="1" fillId="0" borderId="15" xfId="261" applyNumberFormat="1" applyFont="1" applyFill="1" applyBorder="1" applyAlignment="1" applyProtection="1">
      <alignment horizontal="left"/>
      <protection/>
    </xf>
    <xf numFmtId="166" fontId="1" fillId="0" borderId="21" xfId="261" applyNumberFormat="1" applyFont="1" applyFill="1" applyBorder="1" applyAlignment="1" applyProtection="1">
      <alignment horizontal="center" vertical="center"/>
      <protection/>
    </xf>
    <xf numFmtId="166" fontId="1" fillId="0" borderId="40" xfId="261" applyNumberFormat="1" applyFont="1" applyFill="1" applyBorder="1" applyAlignment="1" applyProtection="1">
      <alignment horizontal="center" vertical="center"/>
      <protection/>
    </xf>
    <xf numFmtId="166" fontId="1" fillId="0" borderId="23" xfId="261" applyNumberFormat="1" applyFont="1" applyFill="1" applyBorder="1" applyAlignment="1" applyProtection="1">
      <alignment horizontal="center" vertical="center"/>
      <protection/>
    </xf>
    <xf numFmtId="166" fontId="1" fillId="0" borderId="22" xfId="261" applyNumberFormat="1" applyFont="1" applyFill="1" applyBorder="1" applyAlignment="1" applyProtection="1">
      <alignment horizontal="center" vertical="center"/>
      <protection/>
    </xf>
    <xf numFmtId="166" fontId="1" fillId="0" borderId="31" xfId="261" applyNumberFormat="1" applyFont="1" applyFill="1" applyBorder="1" applyAlignment="1" applyProtection="1">
      <alignment horizontal="center" vertical="center"/>
      <protection/>
    </xf>
    <xf numFmtId="166" fontId="1" fillId="0" borderId="12" xfId="261" applyNumberFormat="1" applyFont="1" applyFill="1" applyBorder="1" applyAlignment="1" applyProtection="1">
      <alignment horizontal="center" vertical="center"/>
      <protection/>
    </xf>
    <xf numFmtId="0" fontId="20" fillId="0" borderId="0" xfId="261" applyFont="1" applyFill="1">
      <alignment/>
      <protection/>
    </xf>
    <xf numFmtId="166" fontId="15" fillId="34" borderId="70" xfId="264" applyNumberFormat="1" applyFont="1" applyFill="1" applyBorder="1" applyAlignment="1">
      <alignment horizontal="center"/>
      <protection/>
    </xf>
    <xf numFmtId="166" fontId="15" fillId="34" borderId="49" xfId="264" applyNumberFormat="1" applyFont="1" applyFill="1" applyBorder="1">
      <alignment/>
      <protection/>
    </xf>
    <xf numFmtId="166" fontId="15" fillId="34" borderId="50" xfId="264" applyNumberFormat="1" applyFont="1" applyFill="1" applyBorder="1" applyAlignment="1">
      <alignment horizontal="center"/>
      <protection/>
    </xf>
    <xf numFmtId="166" fontId="15" fillId="34" borderId="12" xfId="264" applyNumberFormat="1" applyFont="1" applyFill="1" applyBorder="1" applyAlignment="1">
      <alignment horizontal="center"/>
      <protection/>
    </xf>
    <xf numFmtId="49" fontId="15" fillId="34" borderId="12" xfId="264" applyNumberFormat="1" applyFont="1" applyFill="1" applyBorder="1" applyAlignment="1" quotePrefix="1">
      <alignment horizontal="center"/>
      <protection/>
    </xf>
    <xf numFmtId="49" fontId="15" fillId="34" borderId="12" xfId="264" applyNumberFormat="1" applyFont="1" applyFill="1" applyBorder="1" applyAlignment="1">
      <alignment horizontal="center"/>
      <protection/>
    </xf>
    <xf numFmtId="49" fontId="15" fillId="34" borderId="33" xfId="264" applyNumberFormat="1" applyFont="1" applyFill="1" applyBorder="1" applyAlignment="1" quotePrefix="1">
      <alignment horizontal="center"/>
      <protection/>
    </xf>
    <xf numFmtId="166" fontId="20" fillId="0" borderId="14" xfId="209" applyFont="1" applyBorder="1" applyAlignment="1">
      <alignment horizontal="center"/>
      <protection/>
    </xf>
    <xf numFmtId="166" fontId="15" fillId="0" borderId="15" xfId="209" applyFont="1" applyBorder="1">
      <alignment/>
      <protection/>
    </xf>
    <xf numFmtId="166" fontId="15" fillId="0" borderId="28" xfId="209" applyFont="1" applyBorder="1">
      <alignment/>
      <protection/>
    </xf>
    <xf numFmtId="167" fontId="20" fillId="0" borderId="14" xfId="209" applyNumberFormat="1" applyFont="1" applyBorder="1" applyAlignment="1">
      <alignment horizontal="center"/>
      <protection/>
    </xf>
    <xf numFmtId="166" fontId="20" fillId="0" borderId="15" xfId="209" applyFont="1" applyBorder="1">
      <alignment/>
      <protection/>
    </xf>
    <xf numFmtId="166" fontId="20" fillId="0" borderId="15" xfId="209" applyFont="1" applyBorder="1" applyAlignment="1">
      <alignment horizontal="right"/>
      <protection/>
    </xf>
    <xf numFmtId="166" fontId="20" fillId="0" borderId="16" xfId="209" applyFont="1" applyBorder="1" applyAlignment="1">
      <alignment horizontal="right"/>
      <protection/>
    </xf>
    <xf numFmtId="167" fontId="15" fillId="0" borderId="14" xfId="209" applyNumberFormat="1" applyFont="1" applyBorder="1" applyAlignment="1">
      <alignment horizontal="left"/>
      <protection/>
    </xf>
    <xf numFmtId="166" fontId="15" fillId="0" borderId="16" xfId="209" applyFont="1" applyBorder="1">
      <alignment/>
      <protection/>
    </xf>
    <xf numFmtId="166" fontId="20" fillId="0" borderId="17" xfId="209" applyFont="1" applyBorder="1">
      <alignment/>
      <protection/>
    </xf>
    <xf numFmtId="166" fontId="15" fillId="0" borderId="48" xfId="209" applyFont="1" applyBorder="1">
      <alignment/>
      <protection/>
    </xf>
    <xf numFmtId="166" fontId="15" fillId="0" borderId="18" xfId="209" applyFont="1" applyBorder="1" applyAlignment="1">
      <alignment horizontal="right"/>
      <protection/>
    </xf>
    <xf numFmtId="166" fontId="15" fillId="0" borderId="19" xfId="209" applyFont="1" applyBorder="1" applyAlignment="1">
      <alignment horizontal="right"/>
      <protection/>
    </xf>
    <xf numFmtId="166" fontId="20" fillId="0" borderId="0" xfId="264" applyNumberFormat="1" applyFont="1" applyBorder="1">
      <alignment/>
      <protection/>
    </xf>
    <xf numFmtId="166" fontId="15" fillId="0" borderId="0" xfId="264" applyNumberFormat="1" applyFont="1" applyBorder="1">
      <alignment/>
      <protection/>
    </xf>
    <xf numFmtId="166" fontId="15" fillId="0" borderId="0" xfId="264" applyNumberFormat="1" applyFont="1" applyBorder="1" applyAlignment="1">
      <alignment horizontal="right"/>
      <protection/>
    </xf>
    <xf numFmtId="166" fontId="20" fillId="0" borderId="0" xfId="264" applyNumberFormat="1" applyFont="1" applyBorder="1" applyAlignment="1">
      <alignment horizontal="right"/>
      <protection/>
    </xf>
    <xf numFmtId="166" fontId="15" fillId="0" borderId="0" xfId="264" applyNumberFormat="1" applyFont="1" applyBorder="1" applyAlignment="1" quotePrefix="1">
      <alignment horizontal="right"/>
      <protection/>
    </xf>
    <xf numFmtId="0" fontId="1" fillId="0" borderId="0" xfId="140" applyFont="1" applyBorder="1">
      <alignment/>
      <protection/>
    </xf>
    <xf numFmtId="166" fontId="15" fillId="34" borderId="70" xfId="265" applyNumberFormat="1" applyFont="1" applyFill="1" applyBorder="1" applyAlignment="1">
      <alignment horizontal="center"/>
      <protection/>
    </xf>
    <xf numFmtId="166" fontId="15" fillId="34" borderId="49" xfId="265" applyNumberFormat="1" applyFont="1" applyFill="1" applyBorder="1">
      <alignment/>
      <protection/>
    </xf>
    <xf numFmtId="166" fontId="15" fillId="34" borderId="50" xfId="265" applyNumberFormat="1" applyFont="1" applyFill="1" applyBorder="1" applyAlignment="1">
      <alignment horizontal="center"/>
      <protection/>
    </xf>
    <xf numFmtId="166" fontId="15" fillId="34" borderId="12" xfId="265" applyNumberFormat="1" applyFont="1" applyFill="1" applyBorder="1" applyAlignment="1">
      <alignment horizontal="center"/>
      <protection/>
    </xf>
    <xf numFmtId="49" fontId="15" fillId="34" borderId="12" xfId="265" applyNumberFormat="1" applyFont="1" applyFill="1" applyBorder="1" applyAlignment="1">
      <alignment horizontal="center"/>
      <protection/>
    </xf>
    <xf numFmtId="49" fontId="15" fillId="34" borderId="33" xfId="265" applyNumberFormat="1" applyFont="1" applyFill="1" applyBorder="1" applyAlignment="1" quotePrefix="1">
      <alignment horizontal="center"/>
      <protection/>
    </xf>
    <xf numFmtId="167" fontId="15" fillId="0" borderId="14" xfId="209" applyNumberFormat="1" applyFont="1" applyBorder="1" applyAlignment="1">
      <alignment horizontal="center"/>
      <protection/>
    </xf>
    <xf numFmtId="166" fontId="15" fillId="0" borderId="15" xfId="209" applyFont="1" applyBorder="1" applyAlignment="1">
      <alignment horizontal="right"/>
      <protection/>
    </xf>
    <xf numFmtId="166" fontId="15" fillId="0" borderId="16" xfId="209" applyFont="1" applyBorder="1" applyAlignment="1">
      <alignment horizontal="right"/>
      <protection/>
    </xf>
    <xf numFmtId="167" fontId="15" fillId="0" borderId="17" xfId="209" applyNumberFormat="1" applyFont="1" applyBorder="1" applyAlignment="1">
      <alignment horizontal="center"/>
      <protection/>
    </xf>
    <xf numFmtId="166" fontId="15" fillId="0" borderId="18" xfId="209" applyFont="1" applyBorder="1">
      <alignment/>
      <protection/>
    </xf>
    <xf numFmtId="0" fontId="1" fillId="0" borderId="20" xfId="140" applyFont="1" applyBorder="1">
      <alignment/>
      <protection/>
    </xf>
    <xf numFmtId="166" fontId="20" fillId="0" borderId="20" xfId="265" applyNumberFormat="1" applyFont="1" applyBorder="1">
      <alignment/>
      <protection/>
    </xf>
    <xf numFmtId="164" fontId="1" fillId="0" borderId="0" xfId="140" applyNumberFormat="1" applyFont="1">
      <alignment/>
      <protection/>
    </xf>
    <xf numFmtId="0" fontId="14" fillId="0" borderId="0" xfId="140" applyFont="1" applyAlignment="1">
      <alignment horizontal="center"/>
      <protection/>
    </xf>
    <xf numFmtId="166" fontId="14" fillId="34" borderId="70" xfId="268" applyNumberFormat="1" applyFont="1" applyFill="1" applyBorder="1">
      <alignment/>
      <protection/>
    </xf>
    <xf numFmtId="166" fontId="14" fillId="34" borderId="49" xfId="268" applyNumberFormat="1" applyFont="1" applyFill="1" applyBorder="1">
      <alignment/>
      <protection/>
    </xf>
    <xf numFmtId="166" fontId="14" fillId="34" borderId="50" xfId="268" applyNumberFormat="1" applyFont="1" applyFill="1" applyBorder="1" applyAlignment="1">
      <alignment horizontal="center"/>
      <protection/>
    </xf>
    <xf numFmtId="166" fontId="14" fillId="34" borderId="12" xfId="268" applyNumberFormat="1" applyFont="1" applyFill="1" applyBorder="1" applyAlignment="1">
      <alignment horizontal="center"/>
      <protection/>
    </xf>
    <xf numFmtId="49" fontId="15" fillId="34" borderId="12" xfId="266" applyNumberFormat="1" applyFont="1" applyFill="1" applyBorder="1" applyAlignment="1">
      <alignment horizontal="center"/>
      <protection/>
    </xf>
    <xf numFmtId="49" fontId="15" fillId="34" borderId="13" xfId="266" applyNumberFormat="1" applyFont="1" applyFill="1" applyBorder="1" applyAlignment="1">
      <alignment horizontal="center"/>
      <protection/>
    </xf>
    <xf numFmtId="166" fontId="20" fillId="0" borderId="14" xfId="236" applyFont="1" applyBorder="1">
      <alignment/>
      <protection/>
    </xf>
    <xf numFmtId="166" fontId="15" fillId="0" borderId="15" xfId="236" applyFont="1" applyBorder="1">
      <alignment/>
      <protection/>
    </xf>
    <xf numFmtId="166" fontId="15" fillId="0" borderId="15" xfId="236" applyFont="1" applyBorder="1" applyAlignment="1" quotePrefix="1">
      <alignment horizontal="right"/>
      <protection/>
    </xf>
    <xf numFmtId="166" fontId="15" fillId="0" borderId="28" xfId="236" applyFont="1" applyBorder="1" applyAlignment="1" quotePrefix="1">
      <alignment horizontal="right"/>
      <protection/>
    </xf>
    <xf numFmtId="167" fontId="20" fillId="0" borderId="14" xfId="236" applyNumberFormat="1" applyFont="1" applyBorder="1" applyAlignment="1">
      <alignment horizontal="center"/>
      <protection/>
    </xf>
    <xf numFmtId="166" fontId="20" fillId="0" borderId="15" xfId="236" applyFont="1" applyBorder="1">
      <alignment/>
      <protection/>
    </xf>
    <xf numFmtId="166" fontId="20" fillId="0" borderId="15" xfId="236" applyFont="1" applyBorder="1" applyAlignment="1">
      <alignment horizontal="right"/>
      <protection/>
    </xf>
    <xf numFmtId="166" fontId="20" fillId="0" borderId="16" xfId="236" applyFont="1" applyBorder="1" applyAlignment="1">
      <alignment horizontal="right"/>
      <protection/>
    </xf>
    <xf numFmtId="166" fontId="15" fillId="0" borderId="15" xfId="236" applyFont="1" applyBorder="1" applyAlignment="1">
      <alignment horizontal="right"/>
      <protection/>
    </xf>
    <xf numFmtId="166" fontId="15" fillId="0" borderId="16" xfId="236" applyFont="1" applyBorder="1" applyAlignment="1">
      <alignment horizontal="right"/>
      <protection/>
    </xf>
    <xf numFmtId="166" fontId="20" fillId="0" borderId="17" xfId="236" applyFont="1" applyBorder="1">
      <alignment/>
      <protection/>
    </xf>
    <xf numFmtId="166" fontId="15" fillId="0" borderId="18" xfId="236" applyFont="1" applyBorder="1">
      <alignment/>
      <protection/>
    </xf>
    <xf numFmtId="166" fontId="15" fillId="0" borderId="19" xfId="236" applyFont="1" applyBorder="1">
      <alignment/>
      <protection/>
    </xf>
    <xf numFmtId="183" fontId="1" fillId="0" borderId="0" xfId="140" applyNumberFormat="1" applyFont="1">
      <alignment/>
      <protection/>
    </xf>
    <xf numFmtId="166" fontId="1" fillId="0" borderId="0" xfId="140" applyNumberFormat="1" applyFont="1">
      <alignment/>
      <protection/>
    </xf>
    <xf numFmtId="166" fontId="3" fillId="0" borderId="0" xfId="269" applyNumberFormat="1" applyFont="1" applyAlignment="1" applyProtection="1">
      <alignment horizontal="center"/>
      <protection/>
    </xf>
    <xf numFmtId="166" fontId="24" fillId="0" borderId="0" xfId="269" applyNumberFormat="1" applyFont="1" applyAlignment="1" applyProtection="1">
      <alignment horizontal="right"/>
      <protection/>
    </xf>
    <xf numFmtId="166" fontId="14" fillId="34" borderId="70" xfId="269" applyNumberFormat="1" applyFont="1" applyFill="1" applyBorder="1" applyAlignment="1">
      <alignment horizontal="left"/>
      <protection/>
    </xf>
    <xf numFmtId="166" fontId="14" fillId="34" borderId="71" xfId="269" applyNumberFormat="1" applyFont="1" applyFill="1" applyBorder="1">
      <alignment/>
      <protection/>
    </xf>
    <xf numFmtId="166" fontId="14" fillId="0" borderId="0" xfId="269" applyNumberFormat="1" applyFont="1" applyFill="1" applyBorder="1" applyAlignment="1">
      <alignment horizontal="center"/>
      <protection/>
    </xf>
    <xf numFmtId="166" fontId="14" fillId="34" borderId="50" xfId="269" applyNumberFormat="1" applyFont="1" applyFill="1" applyBorder="1" applyAlignment="1">
      <alignment horizontal="center"/>
      <protection/>
    </xf>
    <xf numFmtId="166" fontId="14" fillId="34" borderId="31" xfId="269" applyNumberFormat="1" applyFont="1" applyFill="1" applyBorder="1" applyAlignment="1">
      <alignment horizontal="center"/>
      <protection/>
    </xf>
    <xf numFmtId="49" fontId="15" fillId="34" borderId="12" xfId="267" applyNumberFormat="1" applyFont="1" applyFill="1" applyBorder="1" applyAlignment="1">
      <alignment horizontal="center"/>
      <protection/>
    </xf>
    <xf numFmtId="49" fontId="15" fillId="34" borderId="13" xfId="267" applyNumberFormat="1" applyFont="1" applyFill="1" applyBorder="1" applyAlignment="1">
      <alignment horizontal="center"/>
      <protection/>
    </xf>
    <xf numFmtId="166" fontId="15" fillId="0" borderId="0" xfId="156" applyNumberFormat="1" applyFont="1" applyFill="1" applyBorder="1" applyAlignment="1" quotePrefix="1">
      <alignment horizontal="center"/>
      <protection/>
    </xf>
    <xf numFmtId="166" fontId="20" fillId="0" borderId="14" xfId="237" applyFont="1" applyBorder="1" applyAlignment="1">
      <alignment horizontal="left"/>
      <protection/>
    </xf>
    <xf numFmtId="166" fontId="15" fillId="0" borderId="15" xfId="237" applyFont="1" applyBorder="1">
      <alignment/>
      <protection/>
    </xf>
    <xf numFmtId="166" fontId="15" fillId="0" borderId="15" xfId="237" applyFont="1" applyBorder="1" applyAlignment="1" quotePrefix="1">
      <alignment/>
      <protection/>
    </xf>
    <xf numFmtId="166" fontId="15" fillId="0" borderId="28" xfId="237" applyFont="1" applyBorder="1" applyAlignment="1" quotePrefix="1">
      <alignment/>
      <protection/>
    </xf>
    <xf numFmtId="166" fontId="15" fillId="0" borderId="0" xfId="237" applyFont="1" applyBorder="1" applyAlignment="1" quotePrefix="1">
      <alignment horizontal="right"/>
      <protection/>
    </xf>
    <xf numFmtId="167" fontId="20" fillId="0" borderId="14" xfId="237" applyNumberFormat="1" applyFont="1" applyBorder="1" applyAlignment="1">
      <alignment horizontal="center"/>
      <protection/>
    </xf>
    <xf numFmtId="167" fontId="20" fillId="0" borderId="15" xfId="237" applyNumberFormat="1" applyFont="1" applyBorder="1" applyAlignment="1">
      <alignment horizontal="left"/>
      <protection/>
    </xf>
    <xf numFmtId="166" fontId="20" fillId="0" borderId="15" xfId="237" applyFont="1" applyBorder="1" applyAlignment="1">
      <alignment/>
      <protection/>
    </xf>
    <xf numFmtId="166" fontId="20" fillId="0" borderId="16" xfId="237" applyFont="1" applyBorder="1" applyAlignment="1">
      <alignment/>
      <protection/>
    </xf>
    <xf numFmtId="166" fontId="20" fillId="0" borderId="0" xfId="237" applyFont="1" applyBorder="1" applyAlignment="1">
      <alignment horizontal="right"/>
      <protection/>
    </xf>
    <xf numFmtId="167" fontId="20" fillId="0" borderId="14" xfId="237" applyNumberFormat="1" applyFont="1" applyBorder="1" applyAlignment="1">
      <alignment horizontal="left"/>
      <protection/>
    </xf>
    <xf numFmtId="167" fontId="15" fillId="0" borderId="15" xfId="237" applyNumberFormat="1" applyFont="1" applyBorder="1" applyAlignment="1">
      <alignment horizontal="left"/>
      <protection/>
    </xf>
    <xf numFmtId="166" fontId="15" fillId="0" borderId="15" xfId="237" applyFont="1" applyBorder="1" applyAlignment="1">
      <alignment/>
      <protection/>
    </xf>
    <xf numFmtId="166" fontId="15" fillId="0" borderId="16" xfId="237" applyFont="1" applyBorder="1" applyAlignment="1">
      <alignment/>
      <protection/>
    </xf>
    <xf numFmtId="167" fontId="20" fillId="0" borderId="17" xfId="237" applyNumberFormat="1" applyFont="1" applyBorder="1" applyAlignment="1">
      <alignment horizontal="left"/>
      <protection/>
    </xf>
    <xf numFmtId="167" fontId="15" fillId="0" borderId="18" xfId="237" applyNumberFormat="1" applyFont="1" applyBorder="1" applyAlignment="1">
      <alignment horizontal="left"/>
      <protection/>
    </xf>
    <xf numFmtId="166" fontId="15" fillId="0" borderId="18" xfId="237" applyFont="1" applyBorder="1" applyAlignment="1">
      <alignment/>
      <protection/>
    </xf>
    <xf numFmtId="166" fontId="15" fillId="0" borderId="19" xfId="237" applyFont="1" applyBorder="1" applyAlignment="1">
      <alignment/>
      <protection/>
    </xf>
    <xf numFmtId="166" fontId="14" fillId="34" borderId="70" xfId="270" applyNumberFormat="1" applyFont="1" applyFill="1" applyBorder="1" applyAlignment="1">
      <alignment horizontal="left"/>
      <protection/>
    </xf>
    <xf numFmtId="166" fontId="14" fillId="34" borderId="71" xfId="270" applyNumberFormat="1" applyFont="1" applyFill="1" applyBorder="1">
      <alignment/>
      <protection/>
    </xf>
    <xf numFmtId="166" fontId="14" fillId="34" borderId="50" xfId="270" applyNumberFormat="1" applyFont="1" applyFill="1" applyBorder="1" applyAlignment="1">
      <alignment horizontal="center"/>
      <protection/>
    </xf>
    <xf numFmtId="166" fontId="14" fillId="34" borderId="31" xfId="270" applyNumberFormat="1" applyFont="1" applyFill="1" applyBorder="1" applyAlignment="1">
      <alignment horizontal="center"/>
      <protection/>
    </xf>
    <xf numFmtId="166" fontId="15" fillId="34" borderId="11" xfId="156" applyNumberFormat="1" applyFont="1" applyFill="1" applyBorder="1" applyAlignment="1" quotePrefix="1">
      <alignment horizontal="center"/>
      <protection/>
    </xf>
    <xf numFmtId="166" fontId="15" fillId="34" borderId="12" xfId="156" applyNumberFormat="1" applyFont="1" applyFill="1" applyBorder="1" applyAlignment="1" quotePrefix="1">
      <alignment horizontal="center"/>
      <protection/>
    </xf>
    <xf numFmtId="166" fontId="15" fillId="34" borderId="13" xfId="156" applyNumberFormat="1" applyFont="1" applyFill="1" applyBorder="1" applyAlignment="1" quotePrefix="1">
      <alignment horizontal="center"/>
      <protection/>
    </xf>
    <xf numFmtId="167" fontId="20" fillId="0" borderId="17" xfId="237" applyNumberFormat="1" applyFont="1" applyBorder="1" applyAlignment="1">
      <alignment horizontal="center"/>
      <protection/>
    </xf>
    <xf numFmtId="166" fontId="20" fillId="0" borderId="20" xfId="237" applyFont="1" applyBorder="1" applyAlignment="1">
      <alignment/>
      <protection/>
    </xf>
    <xf numFmtId="166" fontId="20" fillId="0" borderId="20" xfId="237" applyFont="1" applyBorder="1" applyAlignment="1">
      <alignment horizontal="right"/>
      <protection/>
    </xf>
    <xf numFmtId="167" fontId="20" fillId="0" borderId="0" xfId="237" applyNumberFormat="1" applyFont="1" applyBorder="1" applyAlignment="1">
      <alignment horizontal="center"/>
      <protection/>
    </xf>
    <xf numFmtId="167" fontId="20" fillId="0" borderId="0" xfId="237" applyNumberFormat="1" applyFont="1" applyBorder="1" applyAlignment="1">
      <alignment horizontal="left"/>
      <protection/>
    </xf>
    <xf numFmtId="166" fontId="20" fillId="0" borderId="0" xfId="237" applyFont="1" applyBorder="1" applyAlignment="1">
      <alignment/>
      <protection/>
    </xf>
    <xf numFmtId="166" fontId="20" fillId="0" borderId="0" xfId="237" applyNumberFormat="1" applyFont="1" applyBorder="1" applyAlignment="1">
      <alignment horizontal="left"/>
      <protection/>
    </xf>
    <xf numFmtId="166" fontId="20" fillId="0" borderId="0" xfId="237" applyNumberFormat="1" applyFont="1" applyBorder="1" applyAlignment="1">
      <alignment/>
      <protection/>
    </xf>
    <xf numFmtId="166" fontId="20" fillId="0" borderId="0" xfId="237" applyNumberFormat="1" applyFont="1" applyBorder="1" applyAlignment="1">
      <alignment horizontal="right"/>
      <protection/>
    </xf>
    <xf numFmtId="167" fontId="15" fillId="0" borderId="0" xfId="237" applyNumberFormat="1" applyFont="1" applyBorder="1" applyAlignment="1">
      <alignment horizontal="left"/>
      <protection/>
    </xf>
    <xf numFmtId="166" fontId="15" fillId="0" borderId="0" xfId="237" applyFont="1" applyBorder="1" applyAlignment="1">
      <alignment/>
      <protection/>
    </xf>
    <xf numFmtId="166" fontId="14" fillId="34" borderId="70" xfId="271" applyNumberFormat="1" applyFont="1" applyFill="1" applyBorder="1" applyAlignment="1">
      <alignment horizontal="left"/>
      <protection/>
    </xf>
    <xf numFmtId="166" fontId="14" fillId="34" borderId="49" xfId="271" applyNumberFormat="1" applyFont="1" applyFill="1" applyBorder="1">
      <alignment/>
      <protection/>
    </xf>
    <xf numFmtId="166" fontId="14" fillId="34" borderId="50" xfId="271" applyNumberFormat="1" applyFont="1" applyFill="1" applyBorder="1" applyAlignment="1">
      <alignment horizontal="center"/>
      <protection/>
    </xf>
    <xf numFmtId="166" fontId="14" fillId="34" borderId="12" xfId="271" applyNumberFormat="1" applyFont="1" applyFill="1" applyBorder="1" applyAlignment="1">
      <alignment horizontal="center"/>
      <protection/>
    </xf>
    <xf numFmtId="166" fontId="14" fillId="34" borderId="12" xfId="271" applyNumberFormat="1" applyFont="1" applyFill="1" applyBorder="1" applyAlignment="1" quotePrefix="1">
      <alignment horizontal="center"/>
      <protection/>
    </xf>
    <xf numFmtId="166" fontId="14" fillId="34" borderId="13" xfId="271" applyNumberFormat="1" applyFont="1" applyFill="1" applyBorder="1" applyAlignment="1" quotePrefix="1">
      <alignment horizontal="center"/>
      <protection/>
    </xf>
    <xf numFmtId="166" fontId="20" fillId="0" borderId="14" xfId="238" applyFont="1" applyBorder="1" applyAlignment="1">
      <alignment horizontal="left"/>
      <protection/>
    </xf>
    <xf numFmtId="166" fontId="15" fillId="0" borderId="15" xfId="238" applyFont="1" applyBorder="1">
      <alignment/>
      <protection/>
    </xf>
    <xf numFmtId="166" fontId="15" fillId="0" borderId="22" xfId="238" applyFont="1" applyBorder="1" applyAlignment="1" quotePrefix="1">
      <alignment horizontal="right"/>
      <protection/>
    </xf>
    <xf numFmtId="166" fontId="15" fillId="0" borderId="28" xfId="238" applyFont="1" applyBorder="1" applyAlignment="1" quotePrefix="1">
      <alignment horizontal="right"/>
      <protection/>
    </xf>
    <xf numFmtId="167" fontId="20" fillId="0" borderId="14" xfId="238" applyNumberFormat="1" applyFont="1" applyBorder="1" applyAlignment="1">
      <alignment horizontal="center"/>
      <protection/>
    </xf>
    <xf numFmtId="167" fontId="20" fillId="0" borderId="15" xfId="238" applyNumberFormat="1" applyFont="1" applyBorder="1" applyAlignment="1">
      <alignment horizontal="left"/>
      <protection/>
    </xf>
    <xf numFmtId="166" fontId="20" fillId="0" borderId="15" xfId="238" applyFont="1" applyBorder="1" applyAlignment="1">
      <alignment horizontal="right"/>
      <protection/>
    </xf>
    <xf numFmtId="166" fontId="20" fillId="0" borderId="16" xfId="238" applyFont="1" applyBorder="1" applyAlignment="1">
      <alignment horizontal="right"/>
      <protection/>
    </xf>
    <xf numFmtId="167" fontId="20" fillId="0" borderId="14" xfId="238" applyNumberFormat="1" applyFont="1" applyBorder="1" applyAlignment="1">
      <alignment horizontal="left"/>
      <protection/>
    </xf>
    <xf numFmtId="167" fontId="15" fillId="0" borderId="15" xfId="238" applyNumberFormat="1" applyFont="1" applyBorder="1" applyAlignment="1">
      <alignment horizontal="left"/>
      <protection/>
    </xf>
    <xf numFmtId="166" fontId="15" fillId="0" borderId="15" xfId="238" applyFont="1" applyBorder="1" applyAlignment="1">
      <alignment horizontal="right"/>
      <protection/>
    </xf>
    <xf numFmtId="166" fontId="15" fillId="0" borderId="16" xfId="238" applyFont="1" applyBorder="1" applyAlignment="1">
      <alignment horizontal="right"/>
      <protection/>
    </xf>
    <xf numFmtId="167" fontId="20" fillId="0" borderId="17" xfId="238" applyNumberFormat="1" applyFont="1" applyBorder="1" applyAlignment="1">
      <alignment horizontal="left"/>
      <protection/>
    </xf>
    <xf numFmtId="167" fontId="15" fillId="0" borderId="18" xfId="238" applyNumberFormat="1" applyFont="1" applyBorder="1" applyAlignment="1">
      <alignment horizontal="left"/>
      <protection/>
    </xf>
    <xf numFmtId="166" fontId="15" fillId="0" borderId="18" xfId="238" applyFont="1" applyBorder="1" applyAlignment="1">
      <alignment horizontal="right"/>
      <protection/>
    </xf>
    <xf numFmtId="166" fontId="15" fillId="0" borderId="19" xfId="238" applyFont="1" applyBorder="1" applyAlignment="1">
      <alignment horizontal="right"/>
      <protection/>
    </xf>
    <xf numFmtId="166" fontId="0" fillId="0" borderId="0" xfId="140" applyNumberFormat="1">
      <alignment/>
      <protection/>
    </xf>
    <xf numFmtId="0" fontId="47" fillId="0" borderId="0" xfId="152" applyFont="1" applyAlignment="1">
      <alignment/>
      <protection/>
    </xf>
    <xf numFmtId="0" fontId="49" fillId="0" borderId="0" xfId="152" applyFont="1" applyAlignment="1">
      <alignment/>
      <protection/>
    </xf>
    <xf numFmtId="1" fontId="14" fillId="39" borderId="11" xfId="156" applyNumberFormat="1" applyFont="1" applyFill="1" applyBorder="1" applyAlignment="1" applyProtection="1" quotePrefix="1">
      <alignment horizontal="center" vertical="center"/>
      <protection/>
    </xf>
    <xf numFmtId="1" fontId="14" fillId="39" borderId="30" xfId="156" applyNumberFormat="1" applyFont="1" applyFill="1" applyBorder="1" applyAlignment="1" applyProtection="1" quotePrefix="1">
      <alignment horizontal="center" vertical="center"/>
      <protection/>
    </xf>
    <xf numFmtId="1" fontId="51" fillId="0" borderId="75" xfId="152" applyNumberFormat="1" applyFont="1" applyFill="1" applyBorder="1" applyAlignment="1">
      <alignment horizontal="center"/>
      <protection/>
    </xf>
    <xf numFmtId="166" fontId="20" fillId="0" borderId="22" xfId="237" applyFont="1" applyBorder="1" applyAlignment="1">
      <alignment/>
      <protection/>
    </xf>
    <xf numFmtId="166" fontId="20" fillId="0" borderId="28" xfId="237" applyFont="1" applyBorder="1" applyAlignment="1">
      <alignment/>
      <protection/>
    </xf>
    <xf numFmtId="1" fontId="51" fillId="0" borderId="14" xfId="152" applyNumberFormat="1" applyFont="1" applyFill="1" applyBorder="1" applyAlignment="1">
      <alignment horizontal="center"/>
      <protection/>
    </xf>
    <xf numFmtId="1" fontId="51" fillId="0" borderId="50" xfId="152" applyNumberFormat="1" applyFont="1" applyFill="1" applyBorder="1" applyAlignment="1">
      <alignment horizontal="center"/>
      <protection/>
    </xf>
    <xf numFmtId="166" fontId="20" fillId="0" borderId="18" xfId="237" applyFont="1" applyBorder="1" applyAlignment="1">
      <alignment/>
      <protection/>
    </xf>
    <xf numFmtId="166" fontId="20" fillId="0" borderId="19" xfId="237" applyFont="1" applyBorder="1" applyAlignment="1">
      <alignment/>
      <protection/>
    </xf>
    <xf numFmtId="0" fontId="1" fillId="0" borderId="0" xfId="241" applyFont="1">
      <alignment/>
      <protection/>
    </xf>
    <xf numFmtId="166" fontId="14" fillId="34" borderId="82" xfId="166" applyNumberFormat="1" applyFont="1" applyFill="1" applyBorder="1" applyAlignment="1">
      <alignment horizontal="center"/>
      <protection/>
    </xf>
    <xf numFmtId="166" fontId="14" fillId="34" borderId="49" xfId="166" applyNumberFormat="1" applyFont="1" applyFill="1" applyBorder="1" applyAlignment="1">
      <alignment horizontal="center"/>
      <protection/>
    </xf>
    <xf numFmtId="166" fontId="14" fillId="34" borderId="49" xfId="166" applyNumberFormat="1" applyFont="1" applyFill="1" applyBorder="1" applyAlignment="1" quotePrefix="1">
      <alignment horizontal="center"/>
      <protection/>
    </xf>
    <xf numFmtId="166" fontId="14" fillId="34" borderId="71" xfId="166" applyNumberFormat="1" applyFont="1" applyFill="1" applyBorder="1" applyAlignment="1" quotePrefix="1">
      <alignment horizontal="center"/>
      <protection/>
    </xf>
    <xf numFmtId="0" fontId="14" fillId="34" borderId="108" xfId="241" applyFont="1" applyFill="1" applyBorder="1" applyAlignment="1" quotePrefix="1">
      <alignment horizontal="center"/>
      <protection/>
    </xf>
    <xf numFmtId="166" fontId="1" fillId="0" borderId="29" xfId="166" applyNumberFormat="1" applyFont="1" applyBorder="1" applyAlignment="1">
      <alignment horizontal="left"/>
      <protection/>
    </xf>
    <xf numFmtId="2" fontId="1" fillId="0" borderId="11" xfId="239" applyNumberFormat="1" applyFont="1" applyBorder="1">
      <alignment/>
      <protection/>
    </xf>
    <xf numFmtId="2" fontId="1" fillId="0" borderId="10" xfId="239" applyNumberFormat="1" applyFont="1" applyBorder="1">
      <alignment/>
      <protection/>
    </xf>
    <xf numFmtId="2" fontId="1" fillId="0" borderId="13" xfId="239" applyNumberFormat="1" applyFont="1" applyBorder="1">
      <alignment/>
      <protection/>
    </xf>
    <xf numFmtId="2" fontId="1" fillId="0" borderId="10" xfId="239" applyNumberFormat="1" applyFont="1" applyBorder="1" applyAlignment="1" quotePrefix="1">
      <alignment horizontal="right"/>
      <protection/>
    </xf>
    <xf numFmtId="2" fontId="1" fillId="0" borderId="13" xfId="239" applyNumberFormat="1" applyFont="1" applyBorder="1" applyAlignment="1" quotePrefix="1">
      <alignment horizontal="right"/>
      <protection/>
    </xf>
    <xf numFmtId="2" fontId="1" fillId="0" borderId="11" xfId="239" applyNumberFormat="1" applyFont="1" applyFill="1" applyBorder="1">
      <alignment/>
      <protection/>
    </xf>
    <xf numFmtId="166" fontId="14" fillId="0" borderId="86" xfId="166" applyNumberFormat="1" applyFont="1" applyBorder="1" applyAlignment="1">
      <alignment horizontal="center"/>
      <protection/>
    </xf>
    <xf numFmtId="2" fontId="14" fillId="0" borderId="18" xfId="239" applyNumberFormat="1" applyFont="1" applyBorder="1">
      <alignment/>
      <protection/>
    </xf>
    <xf numFmtId="2" fontId="14" fillId="0" borderId="103" xfId="239" applyNumberFormat="1" applyFont="1" applyBorder="1">
      <alignment/>
      <protection/>
    </xf>
    <xf numFmtId="2" fontId="14" fillId="0" borderId="19" xfId="239" applyNumberFormat="1" applyFont="1" applyBorder="1">
      <alignment/>
      <protection/>
    </xf>
    <xf numFmtId="166" fontId="1" fillId="0" borderId="0" xfId="166" applyNumberFormat="1" applyFont="1">
      <alignment/>
      <protection/>
    </xf>
    <xf numFmtId="164" fontId="1" fillId="0" borderId="0" xfId="166" applyNumberFormat="1" applyFont="1">
      <alignment/>
      <protection/>
    </xf>
    <xf numFmtId="166" fontId="8" fillId="0" borderId="0" xfId="166" applyNumberFormat="1" applyFont="1">
      <alignment/>
      <protection/>
    </xf>
    <xf numFmtId="166" fontId="1" fillId="0" borderId="0" xfId="166" applyNumberFormat="1" applyFont="1" applyFill="1">
      <alignment/>
      <protection/>
    </xf>
    <xf numFmtId="168" fontId="8" fillId="0" borderId="0" xfId="166" applyNumberFormat="1" applyFont="1">
      <alignment/>
      <protection/>
    </xf>
    <xf numFmtId="0" fontId="0" fillId="0" borderId="34" xfId="140" applyFont="1" applyFill="1" applyBorder="1">
      <alignment/>
      <protection/>
    </xf>
    <xf numFmtId="165" fontId="3" fillId="0" borderId="0" xfId="166" applyNumberFormat="1" applyFont="1" applyFill="1" applyBorder="1" applyAlignment="1" applyProtection="1">
      <alignment horizontal="center" vertical="center"/>
      <protection/>
    </xf>
    <xf numFmtId="0" fontId="14" fillId="0" borderId="0" xfId="244" applyFont="1" applyFill="1" applyAlignment="1">
      <alignment horizontal="center"/>
      <protection/>
    </xf>
    <xf numFmtId="0" fontId="1" fillId="0" borderId="0" xfId="244" applyFont="1" applyFill="1">
      <alignment/>
      <protection/>
    </xf>
    <xf numFmtId="0" fontId="3" fillId="0" borderId="0" xfId="244" applyFont="1" applyFill="1" applyAlignment="1">
      <alignment horizontal="center"/>
      <protection/>
    </xf>
    <xf numFmtId="0" fontId="24" fillId="0" borderId="0" xfId="244" applyFont="1" applyFill="1" applyBorder="1" applyAlignment="1">
      <alignment horizontal="right"/>
      <protection/>
    </xf>
    <xf numFmtId="0" fontId="14" fillId="0" borderId="0" xfId="244" applyFont="1" applyFill="1" applyBorder="1" applyAlignment="1">
      <alignment horizontal="center"/>
      <protection/>
    </xf>
    <xf numFmtId="0" fontId="14" fillId="39" borderId="11" xfId="168" applyFont="1" applyFill="1" applyBorder="1" applyAlignment="1">
      <alignment horizontal="center"/>
      <protection/>
    </xf>
    <xf numFmtId="0" fontId="14" fillId="39" borderId="13" xfId="168" applyFont="1" applyFill="1" applyBorder="1">
      <alignment/>
      <protection/>
    </xf>
    <xf numFmtId="0" fontId="14" fillId="0" borderId="0" xfId="168" applyFont="1" applyFill="1" applyBorder="1">
      <alignment/>
      <protection/>
    </xf>
    <xf numFmtId="0" fontId="1" fillId="0" borderId="29" xfId="244" applyFont="1" applyFill="1" applyBorder="1">
      <alignment/>
      <protection/>
    </xf>
    <xf numFmtId="0" fontId="1" fillId="0" borderId="35" xfId="244" applyFont="1" applyFill="1" applyBorder="1">
      <alignment/>
      <protection/>
    </xf>
    <xf numFmtId="164" fontId="1" fillId="0" borderId="11" xfId="168" applyNumberFormat="1" applyFont="1" applyBorder="1">
      <alignment/>
      <protection/>
    </xf>
    <xf numFmtId="164" fontId="1" fillId="0" borderId="11" xfId="168" applyNumberFormat="1" applyFont="1" applyBorder="1" applyAlignment="1">
      <alignment horizontal="right"/>
      <protection/>
    </xf>
    <xf numFmtId="164" fontId="1" fillId="0" borderId="13" xfId="168" applyNumberFormat="1" applyFont="1" applyBorder="1" applyAlignment="1">
      <alignment horizontal="right"/>
      <protection/>
    </xf>
    <xf numFmtId="164" fontId="1" fillId="0" borderId="0" xfId="168" applyNumberFormat="1" applyFont="1" applyBorder="1" applyAlignment="1" quotePrefix="1">
      <alignment horizontal="right"/>
      <protection/>
    </xf>
    <xf numFmtId="2" fontId="1" fillId="0" borderId="0" xfId="244" applyNumberFormat="1" applyFont="1" applyFill="1">
      <alignment/>
      <protection/>
    </xf>
    <xf numFmtId="0" fontId="1" fillId="0" borderId="34" xfId="244" applyFont="1" applyFill="1" applyBorder="1">
      <alignment/>
      <protection/>
    </xf>
    <xf numFmtId="0" fontId="1" fillId="0" borderId="0" xfId="244" applyFont="1" applyFill="1" applyBorder="1">
      <alignment/>
      <protection/>
    </xf>
    <xf numFmtId="164" fontId="1" fillId="0" borderId="15" xfId="168" applyNumberFormat="1" applyFont="1" applyFill="1" applyBorder="1">
      <alignment/>
      <protection/>
    </xf>
    <xf numFmtId="164" fontId="1" fillId="0" borderId="15" xfId="168" applyNumberFormat="1" applyFont="1" applyFill="1" applyBorder="1" applyAlignment="1">
      <alignment horizontal="right"/>
      <protection/>
    </xf>
    <xf numFmtId="164" fontId="1" fillId="0" borderId="16" xfId="168" applyNumberFormat="1" applyFont="1" applyFill="1" applyBorder="1" applyAlignment="1">
      <alignment horizontal="right"/>
      <protection/>
    </xf>
    <xf numFmtId="164" fontId="1" fillId="0" borderId="0" xfId="168" applyNumberFormat="1" applyFont="1" applyFill="1" applyBorder="1" applyAlignment="1">
      <alignment horizontal="right"/>
      <protection/>
    </xf>
    <xf numFmtId="164" fontId="1" fillId="0" borderId="0" xfId="244" applyNumberFormat="1" applyFont="1" applyFill="1">
      <alignment/>
      <protection/>
    </xf>
    <xf numFmtId="164" fontId="1" fillId="0" borderId="11" xfId="168" applyNumberFormat="1" applyFont="1" applyFill="1" applyBorder="1">
      <alignment/>
      <protection/>
    </xf>
    <xf numFmtId="164" fontId="1" fillId="0" borderId="11" xfId="168" applyNumberFormat="1" applyFont="1" applyFill="1" applyBorder="1" applyAlignment="1">
      <alignment horizontal="right"/>
      <protection/>
    </xf>
    <xf numFmtId="164" fontId="1" fillId="0" borderId="13" xfId="168" applyNumberFormat="1" applyFont="1" applyFill="1" applyBorder="1" applyAlignment="1">
      <alignment horizontal="right"/>
      <protection/>
    </xf>
    <xf numFmtId="0" fontId="1" fillId="0" borderId="21" xfId="244" applyFont="1" applyFill="1" applyBorder="1">
      <alignment/>
      <protection/>
    </xf>
    <xf numFmtId="164" fontId="1" fillId="0" borderId="16" xfId="168" applyNumberFormat="1" applyFont="1" applyFill="1" applyBorder="1" applyAlignment="1">
      <alignment horizontal="center"/>
      <protection/>
    </xf>
    <xf numFmtId="164" fontId="1" fillId="0" borderId="0" xfId="168" applyNumberFormat="1" applyFont="1" applyFill="1" applyBorder="1" applyAlignment="1" quotePrefix="1">
      <alignment horizontal="right"/>
      <protection/>
    </xf>
    <xf numFmtId="0" fontId="1" fillId="0" borderId="86" xfId="244" applyFont="1" applyFill="1" applyBorder="1">
      <alignment/>
      <protection/>
    </xf>
    <xf numFmtId="0" fontId="1" fillId="0" borderId="105" xfId="244" applyFont="1" applyFill="1" applyBorder="1">
      <alignment/>
      <protection/>
    </xf>
    <xf numFmtId="164" fontId="1" fillId="0" borderId="18" xfId="168" applyNumberFormat="1" applyFont="1" applyFill="1" applyBorder="1">
      <alignment/>
      <protection/>
    </xf>
    <xf numFmtId="164" fontId="1" fillId="0" borderId="18" xfId="168" applyNumberFormat="1" applyFont="1" applyFill="1" applyBorder="1" applyAlignment="1">
      <alignment horizontal="right"/>
      <protection/>
    </xf>
    <xf numFmtId="164" fontId="1" fillId="0" borderId="19" xfId="168" applyNumberFormat="1" applyFont="1" applyFill="1" applyBorder="1" applyAlignment="1">
      <alignment horizontal="right"/>
      <protection/>
    </xf>
    <xf numFmtId="0" fontId="1" fillId="0" borderId="0" xfId="194" applyFont="1" applyFill="1">
      <alignment/>
      <protection/>
    </xf>
    <xf numFmtId="0" fontId="108" fillId="39" borderId="11" xfId="152" applyFont="1" applyFill="1" applyBorder="1" applyAlignment="1" quotePrefix="1">
      <alignment horizontal="center" vertical="center"/>
      <protection/>
    </xf>
    <xf numFmtId="0" fontId="108" fillId="39" borderId="11" xfId="152" applyFont="1" applyFill="1" applyBorder="1" applyAlignment="1">
      <alignment horizontal="center" vertical="center"/>
      <protection/>
    </xf>
    <xf numFmtId="0" fontId="108" fillId="39" borderId="13" xfId="152" applyFont="1" applyFill="1" applyBorder="1" applyAlignment="1" quotePrefix="1">
      <alignment horizontal="center" vertical="center"/>
      <protection/>
    </xf>
    <xf numFmtId="0" fontId="108" fillId="0" borderId="74" xfId="152" applyFont="1" applyFill="1" applyBorder="1" applyAlignment="1">
      <alignment horizontal="center"/>
      <protection/>
    </xf>
    <xf numFmtId="0" fontId="108" fillId="0" borderId="35" xfId="152" applyFont="1" applyFill="1" applyBorder="1" applyAlignment="1">
      <alignment horizontal="left"/>
      <protection/>
    </xf>
    <xf numFmtId="164" fontId="108" fillId="0" borderId="11" xfId="152" applyNumberFormat="1" applyFont="1" applyFill="1" applyBorder="1">
      <alignment/>
      <protection/>
    </xf>
    <xf numFmtId="164" fontId="108" fillId="0" borderId="13" xfId="152" applyNumberFormat="1" applyFont="1" applyFill="1" applyBorder="1">
      <alignment/>
      <protection/>
    </xf>
    <xf numFmtId="164" fontId="86" fillId="0" borderId="0" xfId="152" applyNumberFormat="1">
      <alignment/>
      <protection/>
    </xf>
    <xf numFmtId="0" fontId="14" fillId="0" borderId="14" xfId="152" applyFont="1" applyFill="1" applyBorder="1" applyAlignment="1">
      <alignment horizontal="center"/>
      <protection/>
    </xf>
    <xf numFmtId="0" fontId="108" fillId="0" borderId="38" xfId="152" applyFont="1" applyFill="1" applyBorder="1">
      <alignment/>
      <protection/>
    </xf>
    <xf numFmtId="164" fontId="108" fillId="0" borderId="22" xfId="152" applyNumberFormat="1" applyFont="1" applyFill="1" applyBorder="1">
      <alignment/>
      <protection/>
    </xf>
    <xf numFmtId="164" fontId="108" fillId="0" borderId="15" xfId="152" applyNumberFormat="1" applyFont="1" applyFill="1" applyBorder="1" applyAlignment="1">
      <alignment horizontal="right"/>
      <protection/>
    </xf>
    <xf numFmtId="164" fontId="108" fillId="0" borderId="16" xfId="152" applyNumberFormat="1" applyFont="1" applyFill="1" applyBorder="1" applyAlignment="1">
      <alignment horizontal="right"/>
      <protection/>
    </xf>
    <xf numFmtId="0" fontId="108" fillId="0" borderId="21" xfId="152" applyFont="1" applyFill="1" applyBorder="1">
      <alignment/>
      <protection/>
    </xf>
    <xf numFmtId="164" fontId="108" fillId="0" borderId="15" xfId="152" applyNumberFormat="1" applyFont="1" applyFill="1" applyBorder="1">
      <alignment/>
      <protection/>
    </xf>
    <xf numFmtId="164" fontId="108" fillId="0" borderId="21" xfId="152" applyNumberFormat="1" applyFont="1" applyFill="1" applyBorder="1">
      <alignment/>
      <protection/>
    </xf>
    <xf numFmtId="164" fontId="108" fillId="0" borderId="39" xfId="152" applyNumberFormat="1" applyFont="1" applyFill="1" applyBorder="1">
      <alignment/>
      <protection/>
    </xf>
    <xf numFmtId="0" fontId="1" fillId="0" borderId="14" xfId="152" applyFont="1" applyFill="1" applyBorder="1" applyAlignment="1">
      <alignment horizontal="center"/>
      <protection/>
    </xf>
    <xf numFmtId="0" fontId="106" fillId="0" borderId="21" xfId="152" applyFont="1" applyFill="1" applyBorder="1" applyAlignment="1">
      <alignment horizontal="left" indent="1"/>
      <protection/>
    </xf>
    <xf numFmtId="164" fontId="106" fillId="0" borderId="15" xfId="152" applyNumberFormat="1" applyFont="1" applyFill="1" applyBorder="1">
      <alignment/>
      <protection/>
    </xf>
    <xf numFmtId="164" fontId="106" fillId="0" borderId="16" xfId="152" applyNumberFormat="1" applyFont="1" applyFill="1" applyBorder="1">
      <alignment/>
      <protection/>
    </xf>
    <xf numFmtId="0" fontId="14" fillId="0" borderId="50" xfId="152" applyFont="1" applyFill="1" applyBorder="1" applyAlignment="1">
      <alignment horizontal="center"/>
      <protection/>
    </xf>
    <xf numFmtId="164" fontId="108" fillId="0" borderId="16" xfId="152" applyNumberFormat="1" applyFont="1" applyFill="1" applyBorder="1">
      <alignment/>
      <protection/>
    </xf>
    <xf numFmtId="0" fontId="108" fillId="0" borderId="14" xfId="152" applyFont="1" applyFill="1" applyBorder="1" applyAlignment="1">
      <alignment horizontal="center"/>
      <protection/>
    </xf>
    <xf numFmtId="164" fontId="108" fillId="0" borderId="28" xfId="152" applyNumberFormat="1" applyFont="1" applyFill="1" applyBorder="1">
      <alignment/>
      <protection/>
    </xf>
    <xf numFmtId="164" fontId="106" fillId="0" borderId="15" xfId="152" applyNumberFormat="1" applyFont="1" applyFill="1" applyBorder="1" applyAlignment="1">
      <alignment horizontal="right"/>
      <protection/>
    </xf>
    <xf numFmtId="164" fontId="106" fillId="0" borderId="16" xfId="152" applyNumberFormat="1" applyFont="1" applyFill="1" applyBorder="1" applyAlignment="1">
      <alignment horizontal="right"/>
      <protection/>
    </xf>
    <xf numFmtId="0" fontId="1" fillId="0" borderId="50" xfId="152" applyFont="1" applyFill="1" applyBorder="1" applyAlignment="1">
      <alignment horizontal="center"/>
      <protection/>
    </xf>
    <xf numFmtId="0" fontId="106" fillId="0" borderId="21" xfId="152" applyFont="1" applyFill="1" applyBorder="1" applyAlignment="1">
      <alignment horizontal="left" wrapText="1" indent="1"/>
      <protection/>
    </xf>
    <xf numFmtId="164" fontId="108" fillId="0" borderId="18" xfId="152" applyNumberFormat="1" applyFont="1" applyFill="1" applyBorder="1">
      <alignment/>
      <protection/>
    </xf>
    <xf numFmtId="164" fontId="108" fillId="0" borderId="19" xfId="152" applyNumberFormat="1" applyFont="1" applyFill="1" applyBorder="1">
      <alignment/>
      <protection/>
    </xf>
    <xf numFmtId="0" fontId="14" fillId="0" borderId="0" xfId="140" applyFont="1" applyAlignment="1">
      <alignment/>
      <protection/>
    </xf>
    <xf numFmtId="166" fontId="4" fillId="0" borderId="0" xfId="152" applyNumberFormat="1" applyFont="1" applyFill="1">
      <alignment/>
      <protection/>
    </xf>
    <xf numFmtId="166" fontId="1" fillId="0" borderId="0" xfId="152" applyNumberFormat="1" applyFont="1" applyFill="1">
      <alignment/>
      <protection/>
    </xf>
    <xf numFmtId="166" fontId="1" fillId="35" borderId="0" xfId="152" applyNumberFormat="1" applyFont="1" applyFill="1">
      <alignment/>
      <protection/>
    </xf>
    <xf numFmtId="166" fontId="54" fillId="33" borderId="80" xfId="152" applyNumberFormat="1" applyFont="1" applyFill="1" applyBorder="1">
      <alignment/>
      <protection/>
    </xf>
    <xf numFmtId="166" fontId="1" fillId="33" borderId="72" xfId="152" applyNumberFormat="1" applyFont="1" applyFill="1" applyBorder="1">
      <alignment/>
      <protection/>
    </xf>
    <xf numFmtId="166" fontId="4" fillId="33" borderId="34" xfId="152" applyNumberFormat="1" applyFont="1" applyFill="1" applyBorder="1">
      <alignment/>
      <protection/>
    </xf>
    <xf numFmtId="166" fontId="1" fillId="33" borderId="21" xfId="152" applyNumberFormat="1" applyFont="1" applyFill="1" applyBorder="1">
      <alignment/>
      <protection/>
    </xf>
    <xf numFmtId="167" fontId="30" fillId="33" borderId="15" xfId="152" applyNumberFormat="1" applyFont="1" applyFill="1" applyBorder="1" applyAlignment="1" quotePrefix="1">
      <alignment horizontal="center"/>
      <protection/>
    </xf>
    <xf numFmtId="167" fontId="30" fillId="33" borderId="22" xfId="152" applyNumberFormat="1" applyFont="1" applyFill="1" applyBorder="1" applyAlignment="1" quotePrefix="1">
      <alignment horizontal="center"/>
      <protection/>
    </xf>
    <xf numFmtId="167" fontId="30" fillId="33" borderId="28" xfId="152" applyNumberFormat="1" applyFont="1" applyFill="1" applyBorder="1" applyAlignment="1" quotePrefix="1">
      <alignment horizontal="center"/>
      <protection/>
    </xf>
    <xf numFmtId="166" fontId="14" fillId="0" borderId="109" xfId="152" applyNumberFormat="1" applyFont="1" applyFill="1" applyBorder="1">
      <alignment/>
      <protection/>
    </xf>
    <xf numFmtId="166" fontId="1" fillId="0" borderId="38" xfId="152" applyNumberFormat="1" applyFont="1" applyFill="1" applyBorder="1">
      <alignment/>
      <protection/>
    </xf>
    <xf numFmtId="166" fontId="4" fillId="35" borderId="22" xfId="152" applyNumberFormat="1" applyFont="1" applyFill="1" applyBorder="1">
      <alignment/>
      <protection/>
    </xf>
    <xf numFmtId="166" fontId="4" fillId="35" borderId="38" xfId="152" applyNumberFormat="1" applyFont="1" applyFill="1" applyBorder="1">
      <alignment/>
      <protection/>
    </xf>
    <xf numFmtId="166" fontId="4" fillId="0" borderId="22" xfId="152" applyNumberFormat="1" applyFont="1" applyFill="1" applyBorder="1">
      <alignment/>
      <protection/>
    </xf>
    <xf numFmtId="166" fontId="1" fillId="0" borderId="22" xfId="152" applyNumberFormat="1" applyFont="1" applyFill="1" applyBorder="1">
      <alignment/>
      <protection/>
    </xf>
    <xf numFmtId="166" fontId="1" fillId="0" borderId="28" xfId="152" applyNumberFormat="1" applyFont="1" applyFill="1" applyBorder="1">
      <alignment/>
      <protection/>
    </xf>
    <xf numFmtId="166" fontId="14" fillId="0" borderId="34" xfId="152" applyNumberFormat="1" applyFont="1" applyFill="1" applyBorder="1" applyAlignment="1">
      <alignment horizontal="left"/>
      <protection/>
    </xf>
    <xf numFmtId="166" fontId="14" fillId="0" borderId="15" xfId="152" applyNumberFormat="1" applyFont="1" applyFill="1" applyBorder="1" applyAlignment="1">
      <alignment horizontal="right"/>
      <protection/>
    </xf>
    <xf numFmtId="166" fontId="14" fillId="0" borderId="16" xfId="152" applyNumberFormat="1" applyFont="1" applyFill="1" applyBorder="1" applyAlignment="1">
      <alignment horizontal="right"/>
      <protection/>
    </xf>
    <xf numFmtId="166" fontId="15" fillId="0" borderId="14" xfId="152" applyNumberFormat="1" applyFont="1" applyFill="1" applyBorder="1" applyAlignment="1">
      <alignment horizontal="left"/>
      <protection/>
    </xf>
    <xf numFmtId="166" fontId="55" fillId="0" borderId="21" xfId="152" applyNumberFormat="1" applyFont="1" applyFill="1" applyBorder="1">
      <alignment/>
      <protection/>
    </xf>
    <xf numFmtId="166" fontId="1" fillId="0" borderId="15" xfId="152" applyNumberFormat="1" applyFont="1" applyFill="1" applyBorder="1" applyAlignment="1">
      <alignment horizontal="right"/>
      <protection/>
    </xf>
    <xf numFmtId="166" fontId="1" fillId="0" borderId="16" xfId="152" applyNumberFormat="1" applyFont="1" applyFill="1" applyBorder="1" applyAlignment="1">
      <alignment horizontal="right"/>
      <protection/>
    </xf>
    <xf numFmtId="166" fontId="15" fillId="0" borderId="15" xfId="152" applyNumberFormat="1" applyFont="1" applyFill="1" applyBorder="1" applyAlignment="1">
      <alignment horizontal="right"/>
      <protection/>
    </xf>
    <xf numFmtId="166" fontId="1" fillId="0" borderId="34" xfId="152" applyNumberFormat="1" applyFont="1" applyFill="1" applyBorder="1">
      <alignment/>
      <protection/>
    </xf>
    <xf numFmtId="166" fontId="1" fillId="0" borderId="21" xfId="152" applyNumberFormat="1" applyFont="1" applyFill="1" applyBorder="1">
      <alignment/>
      <protection/>
    </xf>
    <xf numFmtId="166" fontId="1" fillId="0" borderId="21" xfId="152" applyNumberFormat="1" applyFont="1" applyFill="1" applyBorder="1" applyAlignment="1" quotePrefix="1">
      <alignment horizontal="left"/>
      <protection/>
    </xf>
    <xf numFmtId="166" fontId="4" fillId="0" borderId="34" xfId="152" applyNumberFormat="1" applyFont="1" applyFill="1" applyBorder="1">
      <alignment/>
      <protection/>
    </xf>
    <xf numFmtId="166" fontId="1" fillId="0" borderId="21" xfId="152" applyNumberFormat="1" applyFont="1" applyFill="1" applyBorder="1" applyAlignment="1">
      <alignment horizontal="right"/>
      <protection/>
    </xf>
    <xf numFmtId="166" fontId="4" fillId="0" borderId="109" xfId="152" applyNumberFormat="1" applyFont="1" applyFill="1" applyBorder="1">
      <alignment/>
      <protection/>
    </xf>
    <xf numFmtId="166" fontId="1" fillId="0" borderId="38" xfId="152" applyNumberFormat="1" applyFont="1" applyFill="1" applyBorder="1" applyAlignment="1">
      <alignment horizontal="right"/>
      <protection/>
    </xf>
    <xf numFmtId="166" fontId="1" fillId="0" borderId="22" xfId="152" applyNumberFormat="1" applyFont="1" applyFill="1" applyBorder="1" applyAlignment="1">
      <alignment horizontal="right"/>
      <protection/>
    </xf>
    <xf numFmtId="166" fontId="1" fillId="0" borderId="28" xfId="152" applyNumberFormat="1" applyFont="1" applyFill="1" applyBorder="1" applyAlignment="1">
      <alignment horizontal="right"/>
      <protection/>
    </xf>
    <xf numFmtId="166" fontId="1" fillId="0" borderId="21" xfId="152" applyNumberFormat="1" applyFont="1" applyFill="1" applyBorder="1" applyAlignment="1">
      <alignment horizontal="left"/>
      <protection/>
    </xf>
    <xf numFmtId="166" fontId="4" fillId="0" borderId="102" xfId="152" applyNumberFormat="1" applyFont="1" applyFill="1" applyBorder="1">
      <alignment/>
      <protection/>
    </xf>
    <xf numFmtId="166" fontId="1" fillId="0" borderId="40" xfId="152" applyNumberFormat="1" applyFont="1" applyFill="1" applyBorder="1">
      <alignment/>
      <protection/>
    </xf>
    <xf numFmtId="166" fontId="4" fillId="35" borderId="40" xfId="152" applyNumberFormat="1" applyFont="1" applyFill="1" applyBorder="1">
      <alignment/>
      <protection/>
    </xf>
    <xf numFmtId="166" fontId="1" fillId="0" borderId="12" xfId="152" applyNumberFormat="1" applyFont="1" applyFill="1" applyBorder="1" applyAlignment="1">
      <alignment horizontal="right"/>
      <protection/>
    </xf>
    <xf numFmtId="166" fontId="1" fillId="0" borderId="33" xfId="152" applyNumberFormat="1" applyFont="1" applyFill="1" applyBorder="1" applyAlignment="1">
      <alignment horizontal="right"/>
      <protection/>
    </xf>
    <xf numFmtId="166" fontId="56" fillId="0" borderId="21" xfId="152" applyNumberFormat="1" applyFont="1" applyBorder="1" applyAlignment="1">
      <alignment horizontal="left"/>
      <protection/>
    </xf>
    <xf numFmtId="166" fontId="14" fillId="0" borderId="22" xfId="152" applyNumberFormat="1" applyFont="1" applyFill="1" applyBorder="1" applyAlignment="1">
      <alignment horizontal="right"/>
      <protection/>
    </xf>
    <xf numFmtId="166" fontId="14" fillId="0" borderId="28" xfId="152" applyNumberFormat="1" applyFont="1" applyFill="1" applyBorder="1" applyAlignment="1">
      <alignment horizontal="right"/>
      <protection/>
    </xf>
    <xf numFmtId="166" fontId="1" fillId="0" borderId="102" xfId="152" applyNumberFormat="1" applyFont="1" applyFill="1" applyBorder="1">
      <alignment/>
      <protection/>
    </xf>
    <xf numFmtId="166" fontId="4" fillId="0" borderId="21" xfId="152" applyNumberFormat="1" applyFont="1" applyFill="1" applyBorder="1">
      <alignment/>
      <protection/>
    </xf>
    <xf numFmtId="166" fontId="14" fillId="0" borderId="102" xfId="152" applyNumberFormat="1" applyFont="1" applyFill="1" applyBorder="1" applyAlignment="1">
      <alignment horizontal="left"/>
      <protection/>
    </xf>
    <xf numFmtId="166" fontId="56" fillId="0" borderId="40" xfId="152" applyNumberFormat="1" applyFont="1" applyBorder="1" applyAlignment="1">
      <alignment horizontal="left"/>
      <protection/>
    </xf>
    <xf numFmtId="166" fontId="14" fillId="0" borderId="12" xfId="152" applyNumberFormat="1" applyFont="1" applyFill="1" applyBorder="1" applyAlignment="1">
      <alignment horizontal="right"/>
      <protection/>
    </xf>
    <xf numFmtId="166" fontId="14" fillId="0" borderId="33" xfId="152" applyNumberFormat="1" applyFont="1" applyFill="1" applyBorder="1" applyAlignment="1">
      <alignment horizontal="right"/>
      <protection/>
    </xf>
    <xf numFmtId="166" fontId="14" fillId="35" borderId="109" xfId="152" applyNumberFormat="1" applyFont="1" applyFill="1" applyBorder="1" applyAlignment="1">
      <alignment vertical="center"/>
      <protection/>
    </xf>
    <xf numFmtId="166" fontId="30" fillId="35" borderId="38" xfId="152" applyNumberFormat="1" applyFont="1" applyFill="1" applyBorder="1" applyAlignment="1">
      <alignment vertical="center"/>
      <protection/>
    </xf>
    <xf numFmtId="166" fontId="4" fillId="0" borderId="28" xfId="152" applyNumberFormat="1" applyFont="1" applyFill="1" applyBorder="1">
      <alignment/>
      <protection/>
    </xf>
    <xf numFmtId="166" fontId="14" fillId="35" borderId="34" xfId="152" applyNumberFormat="1" applyFont="1" applyFill="1" applyBorder="1" applyAlignment="1">
      <alignment vertical="center"/>
      <protection/>
    </xf>
    <xf numFmtId="166" fontId="14" fillId="0" borderId="14" xfId="152" applyNumberFormat="1" applyFont="1" applyFill="1" applyBorder="1" applyAlignment="1">
      <alignment horizontal="left"/>
      <protection/>
    </xf>
    <xf numFmtId="166" fontId="4" fillId="0" borderId="15" xfId="152" applyNumberFormat="1" applyFont="1" applyFill="1" applyBorder="1">
      <alignment/>
      <protection/>
    </xf>
    <xf numFmtId="166" fontId="4" fillId="0" borderId="16" xfId="152" applyNumberFormat="1" applyFont="1" applyFill="1" applyBorder="1">
      <alignment/>
      <protection/>
    </xf>
    <xf numFmtId="166" fontId="14" fillId="0" borderId="34" xfId="152" applyNumberFormat="1" applyFont="1" applyFill="1" applyBorder="1" applyAlignment="1" quotePrefix="1">
      <alignment horizontal="left"/>
      <protection/>
    </xf>
    <xf numFmtId="166" fontId="1" fillId="0" borderId="0" xfId="152" applyNumberFormat="1" applyFont="1" applyFill="1" applyBorder="1">
      <alignment/>
      <protection/>
    </xf>
    <xf numFmtId="166" fontId="14" fillId="0" borderId="102" xfId="152" applyNumberFormat="1" applyFont="1" applyFill="1" applyBorder="1" applyAlignment="1" quotePrefix="1">
      <alignment horizontal="left"/>
      <protection/>
    </xf>
    <xf numFmtId="166" fontId="86" fillId="0" borderId="34" xfId="152" applyNumberFormat="1" applyFill="1" applyBorder="1">
      <alignment/>
      <protection/>
    </xf>
    <xf numFmtId="166" fontId="86" fillId="0" borderId="21" xfId="152" applyNumberFormat="1" applyFill="1" applyBorder="1">
      <alignment/>
      <protection/>
    </xf>
    <xf numFmtId="166" fontId="86" fillId="0" borderId="15" xfId="152" applyNumberFormat="1" applyFill="1" applyBorder="1">
      <alignment/>
      <protection/>
    </xf>
    <xf numFmtId="166" fontId="86" fillId="0" borderId="16" xfId="152" applyNumberFormat="1" applyFill="1" applyBorder="1">
      <alignment/>
      <protection/>
    </xf>
    <xf numFmtId="166" fontId="1" fillId="0" borderId="34" xfId="152" applyNumberFormat="1" applyFont="1" applyFill="1" applyBorder="1" applyAlignment="1" quotePrefix="1">
      <alignment horizontal="left"/>
      <protection/>
    </xf>
    <xf numFmtId="166" fontId="14" fillId="0" borderId="42" xfId="152" applyNumberFormat="1" applyFont="1" applyFill="1" applyBorder="1" applyAlignment="1" quotePrefix="1">
      <alignment horizontal="left"/>
      <protection/>
    </xf>
    <xf numFmtId="166" fontId="4" fillId="0" borderId="45" xfId="152" applyNumberFormat="1" applyFont="1" applyFill="1" applyBorder="1">
      <alignment/>
      <protection/>
    </xf>
    <xf numFmtId="166" fontId="14" fillId="0" borderId="45" xfId="152" applyNumberFormat="1" applyFont="1" applyFill="1" applyBorder="1" applyAlignment="1">
      <alignment horizontal="right"/>
      <protection/>
    </xf>
    <xf numFmtId="166" fontId="14" fillId="0" borderId="43" xfId="152" applyNumberFormat="1" applyFont="1" applyFill="1" applyBorder="1" applyAlignment="1">
      <alignment horizontal="right"/>
      <protection/>
    </xf>
    <xf numFmtId="166" fontId="14" fillId="0" borderId="73" xfId="152" applyNumberFormat="1" applyFont="1" applyFill="1" applyBorder="1" applyAlignment="1">
      <alignment horizontal="right"/>
      <protection/>
    </xf>
    <xf numFmtId="166" fontId="1" fillId="0" borderId="0" xfId="152" applyNumberFormat="1" applyFont="1" applyFill="1" applyAlignment="1" quotePrefix="1">
      <alignment horizontal="left"/>
      <protection/>
    </xf>
    <xf numFmtId="166" fontId="4" fillId="35" borderId="0" xfId="152" applyNumberFormat="1" applyFont="1" applyFill="1">
      <alignment/>
      <protection/>
    </xf>
    <xf numFmtId="166" fontId="1" fillId="0" borderId="0" xfId="152" applyNumberFormat="1" applyFont="1" applyFill="1" applyBorder="1" applyAlignment="1">
      <alignment horizontal="left"/>
      <protection/>
    </xf>
    <xf numFmtId="166" fontId="1" fillId="0" borderId="0" xfId="152" applyNumberFormat="1" applyFont="1" applyFill="1" applyAlignment="1" quotePrefix="1">
      <alignment/>
      <protection/>
    </xf>
    <xf numFmtId="166" fontId="4" fillId="0" borderId="0" xfId="152" applyNumberFormat="1" applyFont="1" applyFill="1" applyAlignment="1">
      <alignment horizontal="left"/>
      <protection/>
    </xf>
    <xf numFmtId="166" fontId="1" fillId="0" borderId="0" xfId="152" applyNumberFormat="1" applyFont="1" applyFill="1" applyBorder="1" applyAlignment="1" quotePrefix="1">
      <alignment/>
      <protection/>
    </xf>
    <xf numFmtId="166" fontId="1" fillId="0" borderId="0" xfId="152" applyNumberFormat="1" applyFont="1" applyFill="1" applyAlignment="1">
      <alignment horizontal="left"/>
      <protection/>
    </xf>
    <xf numFmtId="166" fontId="4" fillId="0" borderId="0" xfId="152" applyNumberFormat="1" applyFont="1" applyFill="1" applyBorder="1">
      <alignment/>
      <protection/>
    </xf>
    <xf numFmtId="168" fontId="1" fillId="0" borderId="0" xfId="152" applyNumberFormat="1" applyFont="1" applyFill="1" applyBorder="1">
      <alignment/>
      <protection/>
    </xf>
    <xf numFmtId="168" fontId="1" fillId="0" borderId="0" xfId="152" applyNumberFormat="1" applyFont="1" applyFill="1" applyBorder="1" applyAlignment="1">
      <alignment horizontal="right"/>
      <protection/>
    </xf>
    <xf numFmtId="168" fontId="4" fillId="35" borderId="0" xfId="152" applyNumberFormat="1" applyFont="1" applyFill="1" applyBorder="1">
      <alignment/>
      <protection/>
    </xf>
    <xf numFmtId="168" fontId="4" fillId="35" borderId="0" xfId="152" applyNumberFormat="1" applyFont="1" applyFill="1" applyBorder="1" applyAlignment="1">
      <alignment horizontal="right"/>
      <protection/>
    </xf>
    <xf numFmtId="166" fontId="86" fillId="0" borderId="0" xfId="152" applyNumberFormat="1" applyFill="1">
      <alignment/>
      <protection/>
    </xf>
    <xf numFmtId="167" fontId="14" fillId="33" borderId="15" xfId="152" applyNumberFormat="1" applyFont="1" applyFill="1" applyBorder="1" applyAlignment="1" quotePrefix="1">
      <alignment horizontal="center"/>
      <protection/>
    </xf>
    <xf numFmtId="167" fontId="14" fillId="33" borderId="22" xfId="152" applyNumberFormat="1" applyFont="1" applyFill="1" applyBorder="1" applyAlignment="1" quotePrefix="1">
      <alignment horizontal="center"/>
      <protection/>
    </xf>
    <xf numFmtId="167" fontId="14" fillId="33" borderId="28" xfId="152" applyNumberFormat="1" applyFont="1" applyFill="1" applyBorder="1" applyAlignment="1" quotePrefix="1">
      <alignment horizontal="center"/>
      <protection/>
    </xf>
    <xf numFmtId="166" fontId="4" fillId="0" borderId="27" xfId="152" applyNumberFormat="1" applyFont="1" applyFill="1" applyBorder="1">
      <alignment/>
      <protection/>
    </xf>
    <xf numFmtId="166" fontId="14" fillId="0" borderId="15" xfId="152" applyNumberFormat="1" applyFont="1" applyFill="1" applyBorder="1" applyAlignment="1" quotePrefix="1">
      <alignment horizontal="left"/>
      <protection/>
    </xf>
    <xf numFmtId="166" fontId="1" fillId="0" borderId="40" xfId="152" applyNumberFormat="1" applyFont="1" applyFill="1" applyBorder="1" applyAlignment="1" quotePrefix="1">
      <alignment horizontal="left"/>
      <protection/>
    </xf>
    <xf numFmtId="166" fontId="14" fillId="0" borderId="109" xfId="152" applyNumberFormat="1" applyFont="1" applyFill="1" applyBorder="1" applyAlignment="1">
      <alignment horizontal="left"/>
      <protection/>
    </xf>
    <xf numFmtId="166" fontId="56" fillId="0" borderId="38" xfId="152" applyNumberFormat="1" applyFont="1" applyBorder="1" applyAlignment="1">
      <alignment horizontal="left"/>
      <protection/>
    </xf>
    <xf numFmtId="0" fontId="14" fillId="33" borderId="76" xfId="140" applyFont="1" applyFill="1" applyBorder="1" applyAlignment="1">
      <alignment horizontal="center" vertical="center"/>
      <protection/>
    </xf>
    <xf numFmtId="0" fontId="14" fillId="33" borderId="110" xfId="140" applyFont="1" applyFill="1" applyBorder="1" applyAlignment="1">
      <alignment horizontal="center" vertical="center"/>
      <protection/>
    </xf>
    <xf numFmtId="0" fontId="14" fillId="33" borderId="111" xfId="140" applyFont="1" applyFill="1" applyBorder="1" applyAlignment="1">
      <alignment horizontal="center" vertical="center"/>
      <protection/>
    </xf>
    <xf numFmtId="0" fontId="1" fillId="0" borderId="34" xfId="140" applyFont="1" applyBorder="1">
      <alignment/>
      <protection/>
    </xf>
    <xf numFmtId="166" fontId="1" fillId="40" borderId="15" xfId="194" applyNumberFormat="1" applyFont="1" applyFill="1" applyBorder="1" applyAlignment="1" applyProtection="1">
      <alignment horizontal="left" indent="2"/>
      <protection/>
    </xf>
    <xf numFmtId="2" fontId="1" fillId="40" borderId="15" xfId="194" applyNumberFormat="1" applyFont="1" applyFill="1" applyBorder="1">
      <alignment/>
      <protection/>
    </xf>
    <xf numFmtId="2" fontId="1" fillId="40" borderId="16" xfId="194" applyNumberFormat="1" applyFont="1" applyFill="1" applyBorder="1">
      <alignment/>
      <protection/>
    </xf>
    <xf numFmtId="2" fontId="1" fillId="40" borderId="0" xfId="194" applyNumberFormat="1" applyFont="1" applyFill="1" applyBorder="1">
      <alignment/>
      <protection/>
    </xf>
    <xf numFmtId="166" fontId="1" fillId="40" borderId="12" xfId="194" applyNumberFormat="1" applyFont="1" applyFill="1" applyBorder="1" applyAlignment="1" applyProtection="1">
      <alignment horizontal="left" indent="2"/>
      <protection/>
    </xf>
    <xf numFmtId="2" fontId="1" fillId="40" borderId="12" xfId="194" applyNumberFormat="1" applyFont="1" applyFill="1" applyBorder="1">
      <alignment/>
      <protection/>
    </xf>
    <xf numFmtId="2" fontId="1" fillId="40" borderId="33" xfId="194" applyNumberFormat="1" applyFont="1" applyFill="1" applyBorder="1">
      <alignment/>
      <protection/>
    </xf>
    <xf numFmtId="166" fontId="14" fillId="40" borderId="11" xfId="194" applyNumberFormat="1" applyFont="1" applyFill="1" applyBorder="1" applyAlignment="1">
      <alignment horizontal="left"/>
      <protection/>
    </xf>
    <xf numFmtId="2" fontId="14" fillId="40" borderId="11" xfId="194" applyNumberFormat="1" applyFont="1" applyFill="1" applyBorder="1">
      <alignment/>
      <protection/>
    </xf>
    <xf numFmtId="2" fontId="14" fillId="40" borderId="13" xfId="194" applyNumberFormat="1" applyFont="1" applyFill="1" applyBorder="1">
      <alignment/>
      <protection/>
    </xf>
    <xf numFmtId="2" fontId="1" fillId="0" borderId="15" xfId="140" applyNumberFormat="1" applyFont="1" applyBorder="1">
      <alignment/>
      <protection/>
    </xf>
    <xf numFmtId="2" fontId="1" fillId="0" borderId="21" xfId="140" applyNumberFormat="1" applyFont="1" applyBorder="1">
      <alignment/>
      <protection/>
    </xf>
    <xf numFmtId="2" fontId="1" fillId="0" borderId="16" xfId="140" applyNumberFormat="1" applyFont="1" applyBorder="1">
      <alignment/>
      <protection/>
    </xf>
    <xf numFmtId="0" fontId="1" fillId="0" borderId="29" xfId="140" applyFont="1" applyBorder="1">
      <alignment/>
      <protection/>
    </xf>
    <xf numFmtId="166" fontId="14" fillId="0" borderId="11" xfId="140" applyNumberFormat="1" applyFont="1" applyBorder="1" applyAlignment="1">
      <alignment horizontal="left"/>
      <protection/>
    </xf>
    <xf numFmtId="2" fontId="14" fillId="0" borderId="11" xfId="140" applyNumberFormat="1" applyFont="1" applyBorder="1">
      <alignment/>
      <protection/>
    </xf>
    <xf numFmtId="2" fontId="14" fillId="0" borderId="30" xfId="140" applyNumberFormat="1" applyFont="1" applyBorder="1">
      <alignment/>
      <protection/>
    </xf>
    <xf numFmtId="2" fontId="14" fillId="0" borderId="13" xfId="140" applyNumberFormat="1" applyFont="1" applyBorder="1">
      <alignment/>
      <protection/>
    </xf>
    <xf numFmtId="0" fontId="1" fillId="0" borderId="75" xfId="140" applyFont="1" applyBorder="1">
      <alignment/>
      <protection/>
    </xf>
    <xf numFmtId="2" fontId="1" fillId="0" borderId="22" xfId="140" applyNumberFormat="1" applyFont="1" applyBorder="1">
      <alignment/>
      <protection/>
    </xf>
    <xf numFmtId="2" fontId="1" fillId="0" borderId="28" xfId="140" applyNumberFormat="1" applyFont="1" applyBorder="1">
      <alignment/>
      <protection/>
    </xf>
    <xf numFmtId="0" fontId="1" fillId="0" borderId="14" xfId="140" applyFont="1" applyBorder="1">
      <alignment/>
      <protection/>
    </xf>
    <xf numFmtId="166" fontId="1" fillId="0" borderId="15" xfId="194" applyNumberFormat="1" applyFont="1" applyFill="1" applyBorder="1" applyAlignment="1" applyProtection="1">
      <alignment horizontal="left" indent="2"/>
      <protection/>
    </xf>
    <xf numFmtId="2" fontId="1" fillId="0" borderId="15" xfId="140" applyNumberFormat="1" applyFont="1" applyFill="1" applyBorder="1">
      <alignment/>
      <protection/>
    </xf>
    <xf numFmtId="0" fontId="1" fillId="0" borderId="50" xfId="140" applyFont="1" applyBorder="1">
      <alignment/>
      <protection/>
    </xf>
    <xf numFmtId="2" fontId="1" fillId="0" borderId="12" xfId="140" applyNumberFormat="1" applyFont="1" applyBorder="1">
      <alignment/>
      <protection/>
    </xf>
    <xf numFmtId="2" fontId="1" fillId="0" borderId="33" xfId="140" applyNumberFormat="1" applyFont="1" applyBorder="1">
      <alignment/>
      <protection/>
    </xf>
    <xf numFmtId="0" fontId="14" fillId="0" borderId="11" xfId="140" applyFont="1" applyBorder="1">
      <alignment/>
      <protection/>
    </xf>
    <xf numFmtId="2" fontId="14" fillId="0" borderId="22" xfId="140" applyNumberFormat="1" applyFont="1" applyBorder="1">
      <alignment/>
      <protection/>
    </xf>
    <xf numFmtId="2" fontId="14" fillId="0" borderId="28" xfId="140" applyNumberFormat="1" applyFont="1" applyBorder="1">
      <alignment/>
      <protection/>
    </xf>
    <xf numFmtId="2" fontId="1" fillId="0" borderId="0" xfId="140" applyNumberFormat="1" applyFont="1">
      <alignment/>
      <protection/>
    </xf>
    <xf numFmtId="2" fontId="1" fillId="0" borderId="38" xfId="140" applyNumberFormat="1" applyFont="1" applyBorder="1">
      <alignment/>
      <protection/>
    </xf>
    <xf numFmtId="2" fontId="1" fillId="0" borderId="36" xfId="140" applyNumberFormat="1" applyFont="1" applyBorder="1">
      <alignment/>
      <protection/>
    </xf>
    <xf numFmtId="2" fontId="1" fillId="0" borderId="39" xfId="140" applyNumberFormat="1" applyFont="1" applyBorder="1">
      <alignment/>
      <protection/>
    </xf>
    <xf numFmtId="0" fontId="1" fillId="0" borderId="86" xfId="140" applyFont="1" applyBorder="1">
      <alignment/>
      <protection/>
    </xf>
    <xf numFmtId="0" fontId="14" fillId="0" borderId="18" xfId="140" applyFont="1" applyBorder="1">
      <alignment/>
      <protection/>
    </xf>
    <xf numFmtId="2" fontId="14" fillId="0" borderId="18" xfId="140" applyNumberFormat="1" applyFont="1" applyBorder="1">
      <alignment/>
      <protection/>
    </xf>
    <xf numFmtId="2" fontId="14" fillId="0" borderId="19" xfId="140" applyNumberFormat="1" applyFont="1" applyBorder="1">
      <alignment/>
      <protection/>
    </xf>
    <xf numFmtId="0" fontId="20" fillId="0" borderId="0" xfId="140" applyFont="1">
      <alignment/>
      <protection/>
    </xf>
    <xf numFmtId="0" fontId="3" fillId="0" borderId="0" xfId="140" applyFont="1" applyAlignment="1">
      <alignment horizontal="center"/>
      <protection/>
    </xf>
    <xf numFmtId="1" fontId="14" fillId="39" borderId="11" xfId="156" applyNumberFormat="1" applyFont="1" applyFill="1" applyBorder="1" applyAlignment="1" applyProtection="1">
      <alignment horizontal="center" vertical="center"/>
      <protection/>
    </xf>
    <xf numFmtId="1" fontId="14" fillId="39" borderId="13" xfId="156" applyNumberFormat="1" applyFont="1" applyFill="1" applyBorder="1" applyAlignment="1" applyProtection="1">
      <alignment horizontal="center" vertical="center"/>
      <protection/>
    </xf>
    <xf numFmtId="0" fontId="14" fillId="0" borderId="74" xfId="140" applyFont="1" applyBorder="1" applyAlignment="1">
      <alignment horizontal="left"/>
      <protection/>
    </xf>
    <xf numFmtId="2" fontId="1" fillId="0" borderId="11" xfId="156" applyNumberFormat="1" applyFont="1" applyFill="1" applyBorder="1">
      <alignment/>
      <protection/>
    </xf>
    <xf numFmtId="0" fontId="112" fillId="0" borderId="0" xfId="152" applyFont="1">
      <alignment/>
      <protection/>
    </xf>
    <xf numFmtId="164" fontId="1" fillId="0" borderId="11" xfId="244" applyNumberFormat="1" applyFont="1" applyFill="1" applyBorder="1">
      <alignment/>
      <protection/>
    </xf>
    <xf numFmtId="164" fontId="1" fillId="0" borderId="13" xfId="244" applyNumberFormat="1" applyFont="1" applyFill="1" applyBorder="1">
      <alignment/>
      <protection/>
    </xf>
    <xf numFmtId="0" fontId="14" fillId="0" borderId="17" xfId="140" applyFont="1" applyBorder="1" applyAlignment="1">
      <alignment horizontal="left"/>
      <protection/>
    </xf>
    <xf numFmtId="2" fontId="1" fillId="0" borderId="18" xfId="156" applyNumberFormat="1" applyFont="1" applyFill="1" applyBorder="1">
      <alignment/>
      <protection/>
    </xf>
    <xf numFmtId="164" fontId="1" fillId="0" borderId="18" xfId="156" applyNumberFormat="1" applyFont="1" applyFill="1" applyBorder="1">
      <alignment/>
      <protection/>
    </xf>
    <xf numFmtId="164" fontId="1" fillId="0" borderId="19" xfId="156" applyNumberFormat="1" applyFont="1" applyFill="1" applyBorder="1">
      <alignment/>
      <protection/>
    </xf>
    <xf numFmtId="0" fontId="57" fillId="0" borderId="0" xfId="140" applyFont="1">
      <alignment/>
      <protection/>
    </xf>
    <xf numFmtId="0" fontId="113" fillId="0" borderId="0" xfId="136" applyFont="1" applyAlignment="1" applyProtection="1">
      <alignment/>
      <protection/>
    </xf>
    <xf numFmtId="166" fontId="58" fillId="0" borderId="21" xfId="152" applyNumberFormat="1" applyFont="1" applyFill="1" applyBorder="1">
      <alignment/>
      <protection/>
    </xf>
    <xf numFmtId="166" fontId="1" fillId="0" borderId="109" xfId="152" applyNumberFormat="1" applyFont="1" applyFill="1" applyBorder="1">
      <alignment/>
      <protection/>
    </xf>
    <xf numFmtId="166" fontId="1" fillId="35" borderId="40" xfId="152" applyNumberFormat="1" applyFont="1" applyFill="1" applyBorder="1">
      <alignment/>
      <protection/>
    </xf>
    <xf numFmtId="166" fontId="14" fillId="35" borderId="38" xfId="152" applyNumberFormat="1" applyFont="1" applyFill="1" applyBorder="1" applyAlignment="1">
      <alignment vertical="center"/>
      <protection/>
    </xf>
    <xf numFmtId="166" fontId="14" fillId="35" borderId="21" xfId="152" applyNumberFormat="1" applyFont="1" applyFill="1" applyBorder="1" applyAlignment="1">
      <alignment vertical="center"/>
      <protection/>
    </xf>
    <xf numFmtId="166" fontId="1" fillId="0" borderId="15" xfId="152" applyNumberFormat="1" applyFont="1" applyFill="1" applyBorder="1">
      <alignment/>
      <protection/>
    </xf>
    <xf numFmtId="166" fontId="1" fillId="0" borderId="16" xfId="152" applyNumberFormat="1" applyFont="1" applyFill="1" applyBorder="1">
      <alignment/>
      <protection/>
    </xf>
    <xf numFmtId="166" fontId="110" fillId="0" borderId="34" xfId="152" applyNumberFormat="1" applyFont="1" applyFill="1" applyBorder="1">
      <alignment/>
      <protection/>
    </xf>
    <xf numFmtId="166" fontId="110" fillId="0" borderId="21" xfId="152" applyNumberFormat="1" applyFont="1" applyFill="1" applyBorder="1">
      <alignment/>
      <protection/>
    </xf>
    <xf numFmtId="166" fontId="110" fillId="0" borderId="15" xfId="152" applyNumberFormat="1" applyFont="1" applyFill="1" applyBorder="1">
      <alignment/>
      <protection/>
    </xf>
    <xf numFmtId="166" fontId="110" fillId="0" borderId="16" xfId="152" applyNumberFormat="1" applyFont="1" applyFill="1" applyBorder="1">
      <alignment/>
      <protection/>
    </xf>
    <xf numFmtId="166" fontId="1" fillId="0" borderId="45" xfId="152" applyNumberFormat="1" applyFont="1" applyFill="1" applyBorder="1">
      <alignment/>
      <protection/>
    </xf>
    <xf numFmtId="164" fontId="1" fillId="0" borderId="22" xfId="140" applyNumberFormat="1" applyFont="1" applyFill="1" applyBorder="1" applyAlignment="1">
      <alignment horizontal="center"/>
      <protection/>
    </xf>
    <xf numFmtId="164" fontId="1" fillId="0" borderId="38" xfId="140" applyNumberFormat="1" applyFont="1" applyFill="1" applyBorder="1" applyAlignment="1">
      <alignment horizontal="center"/>
      <protection/>
    </xf>
    <xf numFmtId="164" fontId="1" fillId="0" borderId="28" xfId="140" applyNumberFormat="1" applyFont="1" applyFill="1" applyBorder="1" applyAlignment="1">
      <alignment horizontal="center"/>
      <protection/>
    </xf>
    <xf numFmtId="164" fontId="1" fillId="0" borderId="75" xfId="140" applyNumberFormat="1" applyFont="1" applyFill="1" applyBorder="1" applyAlignment="1">
      <alignment horizontal="center"/>
      <protection/>
    </xf>
    <xf numFmtId="164" fontId="1" fillId="0" borderId="15" xfId="140" applyNumberFormat="1" applyFont="1" applyFill="1" applyBorder="1" applyAlignment="1">
      <alignment horizontal="center"/>
      <protection/>
    </xf>
    <xf numFmtId="164" fontId="1" fillId="0" borderId="21" xfId="140" applyNumberFormat="1" applyFont="1" applyFill="1" applyBorder="1" applyAlignment="1">
      <alignment horizontal="center"/>
      <protection/>
    </xf>
    <xf numFmtId="164" fontId="1" fillId="0" borderId="16" xfId="140" applyNumberFormat="1" applyFont="1" applyFill="1" applyBorder="1" applyAlignment="1">
      <alignment horizontal="center"/>
      <protection/>
    </xf>
    <xf numFmtId="164" fontId="1" fillId="0" borderId="14" xfId="140" applyNumberFormat="1" applyFont="1" applyFill="1" applyBorder="1" applyAlignment="1">
      <alignment horizontal="center"/>
      <protection/>
    </xf>
    <xf numFmtId="164" fontId="1" fillId="0" borderId="12" xfId="140" applyNumberFormat="1" applyFont="1" applyFill="1" applyBorder="1" applyAlignment="1">
      <alignment horizontal="center"/>
      <protection/>
    </xf>
    <xf numFmtId="164" fontId="1" fillId="0" borderId="40" xfId="140" applyNumberFormat="1" applyFont="1" applyFill="1" applyBorder="1" applyAlignment="1">
      <alignment horizontal="center"/>
      <protection/>
    </xf>
    <xf numFmtId="164" fontId="1" fillId="0" borderId="33" xfId="140" applyNumberFormat="1" applyFont="1" applyFill="1" applyBorder="1" applyAlignment="1">
      <alignment horizontal="center"/>
      <protection/>
    </xf>
    <xf numFmtId="164" fontId="1" fillId="0" borderId="50" xfId="140" applyNumberFormat="1" applyFont="1" applyFill="1" applyBorder="1" applyAlignment="1">
      <alignment horizontal="center"/>
      <protection/>
    </xf>
    <xf numFmtId="165" fontId="14" fillId="0" borderId="17" xfId="166" applyNumberFormat="1" applyFont="1" applyFill="1" applyBorder="1" applyAlignment="1" applyProtection="1">
      <alignment horizontal="left"/>
      <protection/>
    </xf>
    <xf numFmtId="164" fontId="14" fillId="0" borderId="18" xfId="140" applyNumberFormat="1" applyFont="1" applyFill="1" applyBorder="1" applyAlignment="1">
      <alignment horizontal="center"/>
      <protection/>
    </xf>
    <xf numFmtId="164" fontId="14" fillId="0" borderId="48" xfId="140" applyNumberFormat="1" applyFont="1" applyFill="1" applyBorder="1" applyAlignment="1">
      <alignment horizontal="center"/>
      <protection/>
    </xf>
    <xf numFmtId="164" fontId="14" fillId="0" borderId="19" xfId="140" applyNumberFormat="1" applyFont="1" applyFill="1" applyBorder="1" applyAlignment="1">
      <alignment horizontal="center"/>
      <protection/>
    </xf>
    <xf numFmtId="164" fontId="14" fillId="0" borderId="17" xfId="140" applyNumberFormat="1" applyFont="1" applyFill="1" applyBorder="1" applyAlignment="1">
      <alignment horizontal="center"/>
      <protection/>
    </xf>
    <xf numFmtId="165" fontId="1" fillId="0" borderId="34" xfId="254" applyNumberFormat="1" applyFont="1" applyFill="1" applyBorder="1">
      <alignment/>
      <protection/>
    </xf>
    <xf numFmtId="165" fontId="14" fillId="33" borderId="11" xfId="254" applyNumberFormat="1" applyFont="1" applyFill="1" applyBorder="1" applyAlignment="1" applyProtection="1">
      <alignment horizontal="center" vertical="center" wrapText="1"/>
      <protection/>
    </xf>
    <xf numFmtId="165" fontId="14" fillId="33" borderId="30" xfId="254" applyNumberFormat="1" applyFont="1" applyFill="1" applyBorder="1" applyAlignment="1" applyProtection="1">
      <alignment horizontal="center" vertical="center" wrapText="1"/>
      <protection/>
    </xf>
    <xf numFmtId="165" fontId="14" fillId="33" borderId="13" xfId="254" applyNumberFormat="1" applyFont="1" applyFill="1" applyBorder="1" applyAlignment="1" applyProtection="1">
      <alignment horizontal="center" vertical="center" wrapText="1"/>
      <protection/>
    </xf>
    <xf numFmtId="165" fontId="14" fillId="33" borderId="74" xfId="254" applyNumberFormat="1" applyFont="1" applyFill="1" applyBorder="1" applyAlignment="1" applyProtection="1">
      <alignment horizontal="center" vertical="center" wrapText="1"/>
      <protection/>
    </xf>
    <xf numFmtId="0" fontId="14" fillId="33" borderId="74" xfId="140" applyFont="1" applyFill="1" applyBorder="1" applyAlignment="1">
      <alignment horizontal="center" vertical="center" wrapText="1"/>
      <protection/>
    </xf>
    <xf numFmtId="0" fontId="14" fillId="33" borderId="11" xfId="140" applyFont="1" applyFill="1" applyBorder="1" applyAlignment="1">
      <alignment horizontal="center" vertical="center" wrapText="1"/>
      <protection/>
    </xf>
    <xf numFmtId="0" fontId="14" fillId="33" borderId="30" xfId="140" applyFont="1" applyFill="1" applyBorder="1" applyAlignment="1">
      <alignment horizontal="center" vertical="center" wrapText="1"/>
      <protection/>
    </xf>
    <xf numFmtId="0" fontId="14" fillId="33" borderId="13" xfId="140" applyFont="1" applyFill="1" applyBorder="1" applyAlignment="1">
      <alignment horizontal="center" vertical="center" wrapText="1"/>
      <protection/>
    </xf>
    <xf numFmtId="165" fontId="1" fillId="0" borderId="75" xfId="254" applyNumberFormat="1" applyFont="1" applyFill="1" applyBorder="1" applyAlignment="1" applyProtection="1">
      <alignment horizontal="left"/>
      <protection/>
    </xf>
    <xf numFmtId="165" fontId="1" fillId="0" borderId="14" xfId="254" applyNumberFormat="1" applyFont="1" applyFill="1" applyBorder="1" applyAlignment="1" applyProtection="1">
      <alignment horizontal="left"/>
      <protection/>
    </xf>
    <xf numFmtId="165" fontId="1" fillId="0" borderId="50" xfId="254" applyNumberFormat="1" applyFont="1" applyFill="1" applyBorder="1" applyAlignment="1" applyProtection="1">
      <alignment horizontal="left"/>
      <protection/>
    </xf>
    <xf numFmtId="3" fontId="29" fillId="0" borderId="93" xfId="0" applyNumberFormat="1" applyFont="1" applyBorder="1" applyAlignment="1">
      <alignment/>
    </xf>
    <xf numFmtId="3" fontId="29" fillId="0" borderId="94" xfId="0" applyNumberFormat="1" applyFont="1" applyBorder="1" applyAlignment="1">
      <alignment/>
    </xf>
    <xf numFmtId="43" fontId="4" fillId="0" borderId="0" xfId="42" applyFont="1" applyAlignment="1">
      <alignment/>
    </xf>
    <xf numFmtId="180" fontId="4" fillId="0" borderId="0" xfId="42" applyNumberFormat="1" applyFont="1" applyAlignment="1">
      <alignment/>
    </xf>
    <xf numFmtId="0" fontId="7" fillId="0" borderId="21" xfId="194" applyFont="1" applyBorder="1" applyAlignment="1">
      <alignment horizontal="center"/>
      <protection/>
    </xf>
    <xf numFmtId="0" fontId="7" fillId="0" borderId="0" xfId="194" applyFont="1" applyBorder="1" applyAlignment="1">
      <alignment horizontal="center"/>
      <protection/>
    </xf>
    <xf numFmtId="0" fontId="9" fillId="0" borderId="21" xfId="194" applyFont="1" applyBorder="1" applyAlignment="1">
      <alignment horizontal="center"/>
      <protection/>
    </xf>
    <xf numFmtId="0" fontId="9" fillId="0" borderId="0" xfId="194" applyFont="1" applyBorder="1" applyAlignment="1">
      <alignment horizontal="center"/>
      <protection/>
    </xf>
    <xf numFmtId="0" fontId="14" fillId="0" borderId="0" xfId="208" applyFont="1" applyAlignment="1">
      <alignment horizontal="center" wrapText="1"/>
      <protection/>
    </xf>
    <xf numFmtId="0" fontId="3" fillId="0" borderId="0" xfId="208" applyFont="1" applyAlignment="1">
      <alignment horizontal="center"/>
      <protection/>
    </xf>
    <xf numFmtId="0" fontId="14" fillId="0" borderId="0" xfId="208" applyFont="1" applyAlignment="1">
      <alignment horizontal="center"/>
      <protection/>
    </xf>
    <xf numFmtId="3" fontId="29" fillId="0" borderId="31" xfId="208" applyNumberFormat="1" applyFont="1" applyBorder="1" applyAlignment="1">
      <alignment horizontal="center"/>
      <protection/>
    </xf>
    <xf numFmtId="3" fontId="29" fillId="0" borderId="112" xfId="208" applyNumberFormat="1" applyFont="1" applyBorder="1" applyAlignment="1">
      <alignment horizontal="center"/>
      <protection/>
    </xf>
    <xf numFmtId="0" fontId="14" fillId="0" borderId="0" xfId="208" applyFont="1" applyBorder="1" applyAlignment="1">
      <alignment horizontal="center"/>
      <protection/>
    </xf>
    <xf numFmtId="3" fontId="29" fillId="0" borderId="0" xfId="208" applyNumberFormat="1" applyFont="1" applyBorder="1" applyAlignment="1">
      <alignment horizontal="center"/>
      <protection/>
    </xf>
    <xf numFmtId="0" fontId="1" fillId="0" borderId="0" xfId="208" applyFont="1" applyAlignment="1">
      <alignment horizontal="left" wrapText="1"/>
      <protection/>
    </xf>
    <xf numFmtId="0" fontId="3" fillId="0" borderId="0" xfId="208" applyFont="1" applyBorder="1" applyAlignment="1">
      <alignment horizontal="center"/>
      <protection/>
    </xf>
    <xf numFmtId="0" fontId="14" fillId="0" borderId="0" xfId="140" applyFont="1" applyBorder="1" applyAlignment="1">
      <alignment horizontal="center" vertical="center"/>
      <protection/>
    </xf>
    <xf numFmtId="0" fontId="114" fillId="0" borderId="0" xfId="152" applyFont="1" applyBorder="1" applyAlignment="1">
      <alignment horizontal="center"/>
      <protection/>
    </xf>
    <xf numFmtId="0" fontId="108" fillId="0" borderId="0" xfId="152" applyFont="1" applyBorder="1" applyAlignment="1">
      <alignment horizontal="center"/>
      <protection/>
    </xf>
    <xf numFmtId="0" fontId="15" fillId="0" borderId="0" xfId="257" applyFont="1" applyAlignment="1">
      <alignment horizontal="center"/>
      <protection/>
    </xf>
    <xf numFmtId="0" fontId="105" fillId="33" borderId="22" xfId="152" applyFont="1" applyFill="1" applyBorder="1" applyAlignment="1">
      <alignment horizontal="center" vertical="center" wrapText="1"/>
      <protection/>
    </xf>
    <xf numFmtId="0" fontId="105" fillId="33" borderId="12" xfId="152" applyFont="1" applyFill="1" applyBorder="1" applyAlignment="1">
      <alignment horizontal="center" vertical="center" wrapText="1"/>
      <protection/>
    </xf>
    <xf numFmtId="0" fontId="105" fillId="33" borderId="11" xfId="152" applyFont="1" applyFill="1" applyBorder="1" applyAlignment="1">
      <alignment horizontal="center" wrapText="1"/>
      <protection/>
    </xf>
    <xf numFmtId="0" fontId="105" fillId="33" borderId="10" xfId="152" applyFont="1" applyFill="1" applyBorder="1" applyAlignment="1">
      <alignment horizontal="center" vertical="center"/>
      <protection/>
    </xf>
    <xf numFmtId="0" fontId="105" fillId="33" borderId="35" xfId="152" applyFont="1" applyFill="1" applyBorder="1" applyAlignment="1">
      <alignment horizontal="center" vertical="center"/>
      <protection/>
    </xf>
    <xf numFmtId="0" fontId="105" fillId="33" borderId="30" xfId="152" applyFont="1" applyFill="1" applyBorder="1" applyAlignment="1">
      <alignment horizontal="center" vertical="center"/>
      <protection/>
    </xf>
    <xf numFmtId="0" fontId="106" fillId="0" borderId="10" xfId="152" applyFont="1" applyBorder="1" applyAlignment="1">
      <alignment horizontal="center"/>
      <protection/>
    </xf>
    <xf numFmtId="0" fontId="106" fillId="0" borderId="35" xfId="152" applyFont="1" applyBorder="1" applyAlignment="1">
      <alignment horizontal="center"/>
      <protection/>
    </xf>
    <xf numFmtId="0" fontId="106" fillId="0" borderId="30" xfId="152" applyFont="1" applyBorder="1" applyAlignment="1">
      <alignment horizontal="center"/>
      <protection/>
    </xf>
    <xf numFmtId="0" fontId="108" fillId="0" borderId="10" xfId="152" applyFont="1" applyBorder="1" applyAlignment="1">
      <alignment horizontal="left"/>
      <protection/>
    </xf>
    <xf numFmtId="0" fontId="108" fillId="0" borderId="35" xfId="152" applyFont="1" applyBorder="1" applyAlignment="1">
      <alignment horizontal="left"/>
      <protection/>
    </xf>
    <xf numFmtId="0" fontId="108" fillId="0" borderId="30" xfId="152" applyFont="1" applyBorder="1" applyAlignment="1">
      <alignment horizontal="left"/>
      <protection/>
    </xf>
    <xf numFmtId="164" fontId="106" fillId="0" borderId="10" xfId="152" applyNumberFormat="1" applyFont="1" applyBorder="1" applyAlignment="1">
      <alignment horizontal="center"/>
      <protection/>
    </xf>
    <xf numFmtId="164" fontId="106" fillId="0" borderId="35" xfId="152" applyNumberFormat="1" applyFont="1" applyBorder="1" applyAlignment="1">
      <alignment horizontal="center"/>
      <protection/>
    </xf>
    <xf numFmtId="164" fontId="106" fillId="0" borderId="30" xfId="152" applyNumberFormat="1" applyFont="1" applyBorder="1" applyAlignment="1">
      <alignment horizontal="center"/>
      <protection/>
    </xf>
    <xf numFmtId="0" fontId="15" fillId="0" borderId="113" xfId="205" applyFont="1" applyBorder="1" applyAlignment="1">
      <alignment horizontal="center" wrapText="1"/>
      <protection/>
    </xf>
    <xf numFmtId="0" fontId="15" fillId="0" borderId="114" xfId="205" applyFont="1" applyBorder="1" applyAlignment="1">
      <alignment horizontal="center" wrapText="1"/>
      <protection/>
    </xf>
    <xf numFmtId="0" fontId="15" fillId="0" borderId="115" xfId="205" applyFont="1" applyBorder="1" applyAlignment="1">
      <alignment horizontal="center" wrapText="1"/>
      <protection/>
    </xf>
    <xf numFmtId="0" fontId="14" fillId="0" borderId="0" xfId="205" applyFont="1" applyBorder="1" applyAlignment="1">
      <alignment horizontal="center"/>
      <protection/>
    </xf>
    <xf numFmtId="0" fontId="3" fillId="0" borderId="0" xfId="205" applyFont="1" applyBorder="1" applyAlignment="1">
      <alignment horizontal="center"/>
      <protection/>
    </xf>
    <xf numFmtId="0" fontId="21" fillId="34" borderId="116" xfId="205" applyFont="1" applyFill="1" applyBorder="1" applyAlignment="1">
      <alignment horizontal="center" vertical="center" wrapText="1"/>
      <protection/>
    </xf>
    <xf numFmtId="0" fontId="21" fillId="34" borderId="117" xfId="205" applyFont="1" applyFill="1" applyBorder="1" applyAlignment="1">
      <alignment horizontal="center" vertical="center" wrapText="1"/>
      <protection/>
    </xf>
    <xf numFmtId="0" fontId="15" fillId="0" borderId="118" xfId="205" applyFont="1" applyBorder="1" applyAlignment="1">
      <alignment horizontal="center" wrapText="1"/>
      <protection/>
    </xf>
    <xf numFmtId="0" fontId="15" fillId="0" borderId="119" xfId="205" applyFont="1" applyBorder="1" applyAlignment="1">
      <alignment horizontal="center" wrapText="1"/>
      <protection/>
    </xf>
    <xf numFmtId="0" fontId="15" fillId="0" borderId="120" xfId="205" applyFont="1" applyBorder="1" applyAlignment="1">
      <alignment horizontal="center" wrapText="1"/>
      <protection/>
    </xf>
    <xf numFmtId="165" fontId="14" fillId="0" borderId="0" xfId="255" applyNumberFormat="1" applyFont="1" applyAlignment="1">
      <alignment horizontal="center"/>
      <protection/>
    </xf>
    <xf numFmtId="165" fontId="3" fillId="0" borderId="0" xfId="255" applyNumberFormat="1" applyFont="1" applyAlignment="1" applyProtection="1">
      <alignment horizontal="center"/>
      <protection/>
    </xf>
    <xf numFmtId="165" fontId="14" fillId="0" borderId="0" xfId="255" applyNumberFormat="1" applyFont="1" applyAlignment="1" applyProtection="1">
      <alignment horizontal="center"/>
      <protection/>
    </xf>
    <xf numFmtId="165" fontId="14" fillId="0" borderId="0" xfId="255" applyNumberFormat="1" applyFont="1" applyBorder="1" applyAlignment="1" quotePrefix="1">
      <alignment horizontal="center"/>
      <protection/>
    </xf>
    <xf numFmtId="165" fontId="14" fillId="33" borderId="70" xfId="255" applyNumberFormat="1" applyFont="1" applyFill="1" applyBorder="1" applyAlignment="1" applyProtection="1">
      <alignment horizontal="center" vertical="center"/>
      <protection/>
    </xf>
    <xf numFmtId="165" fontId="14" fillId="33" borderId="50" xfId="255" applyNumberFormat="1" applyFont="1" applyFill="1" applyBorder="1" applyAlignment="1">
      <alignment horizontal="center" vertical="center"/>
      <protection/>
    </xf>
    <xf numFmtId="165" fontId="14" fillId="34" borderId="83" xfId="255" applyNumberFormat="1" applyFont="1" applyFill="1" applyBorder="1" applyAlignment="1" applyProtection="1">
      <alignment horizontal="center" vertical="center"/>
      <protection/>
    </xf>
    <xf numFmtId="165" fontId="14" fillId="34" borderId="24" xfId="255" applyNumberFormat="1" applyFont="1" applyFill="1" applyBorder="1" applyAlignment="1" applyProtection="1">
      <alignment horizontal="center" vertical="center"/>
      <protection/>
    </xf>
    <xf numFmtId="165" fontId="14" fillId="34" borderId="121" xfId="255" applyNumberFormat="1" applyFont="1" applyFill="1" applyBorder="1" applyAlignment="1" applyProtection="1">
      <alignment horizontal="center" vertical="center"/>
      <protection/>
    </xf>
    <xf numFmtId="165" fontId="14" fillId="34" borderId="85" xfId="255" applyNumberFormat="1" applyFont="1" applyFill="1" applyBorder="1" applyAlignment="1" applyProtection="1">
      <alignment horizontal="center" vertical="center"/>
      <protection/>
    </xf>
    <xf numFmtId="165" fontId="14" fillId="0" borderId="0" xfId="252" applyNumberFormat="1" applyFont="1" applyAlignment="1">
      <alignment horizontal="center"/>
      <protection/>
    </xf>
    <xf numFmtId="165" fontId="3" fillId="0" borderId="0" xfId="252" applyNumberFormat="1" applyFont="1" applyAlignment="1" applyProtection="1">
      <alignment horizontal="center"/>
      <protection/>
    </xf>
    <xf numFmtId="165" fontId="14" fillId="0" borderId="0" xfId="252" applyNumberFormat="1" applyFont="1" applyBorder="1" applyAlignment="1" quotePrefix="1">
      <alignment horizontal="center"/>
      <protection/>
    </xf>
    <xf numFmtId="165" fontId="14" fillId="34" borderId="11" xfId="252" applyNumberFormat="1" applyFont="1" applyFill="1" applyBorder="1" applyAlignment="1" applyProtection="1">
      <alignment horizontal="center" vertical="center"/>
      <protection/>
    </xf>
    <xf numFmtId="165" fontId="14" fillId="34" borderId="35" xfId="252" applyNumberFormat="1" applyFont="1" applyFill="1" applyBorder="1" applyAlignment="1" applyProtection="1" quotePrefix="1">
      <alignment horizontal="center" vertical="center"/>
      <protection/>
    </xf>
    <xf numFmtId="165" fontId="14" fillId="34" borderId="30" xfId="252" applyNumberFormat="1" applyFont="1" applyFill="1" applyBorder="1" applyAlignment="1" applyProtection="1" quotePrefix="1">
      <alignment horizontal="center" vertical="center"/>
      <protection/>
    </xf>
    <xf numFmtId="0" fontId="14" fillId="0" borderId="0" xfId="194" applyFont="1" applyBorder="1" applyAlignment="1">
      <alignment horizontal="center" vertical="center"/>
      <protection/>
    </xf>
    <xf numFmtId="0" fontId="3" fillId="0" borderId="0" xfId="257" applyFont="1" applyAlignment="1">
      <alignment horizontal="center"/>
      <protection/>
    </xf>
    <xf numFmtId="0" fontId="14" fillId="34" borderId="80" xfId="257" applyNumberFormat="1" applyFont="1" applyFill="1" applyBorder="1" applyAlignment="1">
      <alignment horizontal="center" vertical="center"/>
      <protection/>
    </xf>
    <xf numFmtId="0" fontId="14" fillId="34" borderId="102" xfId="257" applyFont="1" applyFill="1" applyBorder="1" applyAlignment="1">
      <alignment horizontal="center" vertical="center"/>
      <protection/>
    </xf>
    <xf numFmtId="0" fontId="14" fillId="34" borderId="49" xfId="257" applyFont="1" applyFill="1" applyBorder="1" applyAlignment="1">
      <alignment horizontal="center" vertical="center"/>
      <protection/>
    </xf>
    <xf numFmtId="0" fontId="14" fillId="34" borderId="12" xfId="257" applyFont="1" applyFill="1" applyBorder="1" applyAlignment="1">
      <alignment horizontal="center" vertical="center"/>
      <protection/>
    </xf>
    <xf numFmtId="0" fontId="14" fillId="34" borderId="24" xfId="194" applyFont="1" applyFill="1" applyBorder="1" applyAlignment="1" applyProtection="1" quotePrefix="1">
      <alignment horizontal="center" vertical="center"/>
      <protection/>
    </xf>
    <xf numFmtId="0" fontId="14" fillId="34" borderId="121" xfId="194" applyFont="1" applyFill="1" applyBorder="1" applyAlignment="1" applyProtection="1" quotePrefix="1">
      <alignment horizontal="center" vertical="center"/>
      <protection/>
    </xf>
    <xf numFmtId="0" fontId="14" fillId="34" borderId="104" xfId="194" applyFont="1" applyFill="1" applyBorder="1" applyAlignment="1" applyProtection="1" quotePrefix="1">
      <alignment horizontal="center" vertical="center"/>
      <protection/>
    </xf>
    <xf numFmtId="0" fontId="14" fillId="34" borderId="24" xfId="257" applyFont="1" applyFill="1" applyBorder="1" applyAlignment="1">
      <alignment horizontal="center" vertical="center"/>
      <protection/>
    </xf>
    <xf numFmtId="0" fontId="14" fillId="34" borderId="104" xfId="257" applyFont="1" applyFill="1" applyBorder="1" applyAlignment="1">
      <alignment horizontal="center" vertical="center"/>
      <protection/>
    </xf>
    <xf numFmtId="0" fontId="14" fillId="34" borderId="84" xfId="257" applyFont="1" applyFill="1" applyBorder="1" applyAlignment="1">
      <alignment horizontal="center" vertical="center"/>
      <protection/>
    </xf>
    <xf numFmtId="0" fontId="14" fillId="0" borderId="0" xfId="205" applyFont="1" applyAlignment="1">
      <alignment horizontal="center" vertical="center"/>
      <protection/>
    </xf>
    <xf numFmtId="0" fontId="3" fillId="0" borderId="0" xfId="205" applyFont="1" applyAlignment="1">
      <alignment horizontal="center"/>
      <protection/>
    </xf>
    <xf numFmtId="0" fontId="1" fillId="0" borderId="0" xfId="205" applyFont="1" applyAlignment="1">
      <alignment horizontal="center" vertical="center"/>
      <protection/>
    </xf>
    <xf numFmtId="0" fontId="14" fillId="34" borderId="49" xfId="205" applyFont="1" applyFill="1" applyBorder="1" applyAlignment="1">
      <alignment horizontal="center" vertical="center" wrapText="1"/>
      <protection/>
    </xf>
    <xf numFmtId="0" fontId="14" fillId="34" borderId="12" xfId="205" applyFont="1" applyFill="1" applyBorder="1" applyAlignment="1">
      <alignment horizontal="center" vertical="center" wrapText="1"/>
      <protection/>
    </xf>
    <xf numFmtId="0" fontId="14" fillId="34" borderId="20" xfId="205" applyFont="1" applyFill="1" applyBorder="1" applyAlignment="1" applyProtection="1">
      <alignment horizontal="center" vertical="center"/>
      <protection/>
    </xf>
    <xf numFmtId="0" fontId="14" fillId="34" borderId="107" xfId="205" applyFont="1" applyFill="1" applyBorder="1" applyAlignment="1" applyProtection="1">
      <alignment horizontal="center" vertical="center"/>
      <protection/>
    </xf>
    <xf numFmtId="165" fontId="14" fillId="0" borderId="0" xfId="260" applyNumberFormat="1" applyFont="1" applyAlignment="1">
      <alignment horizontal="center"/>
      <protection/>
    </xf>
    <xf numFmtId="165" fontId="3" fillId="0" borderId="0" xfId="260" applyNumberFormat="1" applyFont="1" applyAlignment="1" applyProtection="1">
      <alignment horizontal="center"/>
      <protection/>
    </xf>
    <xf numFmtId="165" fontId="14" fillId="0" borderId="0" xfId="260" applyNumberFormat="1" applyFont="1" applyAlignment="1" applyProtection="1">
      <alignment horizontal="center"/>
      <protection/>
    </xf>
    <xf numFmtId="165" fontId="14" fillId="0" borderId="0" xfId="260" applyNumberFormat="1" applyFont="1" applyBorder="1" applyAlignment="1">
      <alignment horizontal="center"/>
      <protection/>
    </xf>
    <xf numFmtId="165" fontId="14" fillId="0" borderId="0" xfId="260" applyNumberFormat="1" applyFont="1" applyBorder="1" applyAlignment="1" quotePrefix="1">
      <alignment horizontal="center"/>
      <protection/>
    </xf>
    <xf numFmtId="165" fontId="15" fillId="34" borderId="70" xfId="256" applyNumberFormat="1" applyFont="1" applyFill="1" applyBorder="1" applyAlignment="1" applyProtection="1">
      <alignment horizontal="center" vertical="center"/>
      <protection/>
    </xf>
    <xf numFmtId="165" fontId="15" fillId="34" borderId="50" xfId="256" applyNumberFormat="1" applyFont="1" applyFill="1" applyBorder="1" applyAlignment="1">
      <alignment horizontal="center" vertical="center"/>
      <protection/>
    </xf>
    <xf numFmtId="165" fontId="15" fillId="34" borderId="83" xfId="256" applyNumberFormat="1" applyFont="1" applyFill="1" applyBorder="1" applyAlignment="1" applyProtection="1">
      <alignment horizontal="center" vertical="center"/>
      <protection/>
    </xf>
    <xf numFmtId="165" fontId="15" fillId="34" borderId="83" xfId="256" applyNumberFormat="1" applyFont="1" applyFill="1" applyBorder="1" applyAlignment="1" applyProtection="1" quotePrefix="1">
      <alignment horizontal="center" vertical="center"/>
      <protection/>
    </xf>
    <xf numFmtId="165" fontId="15" fillId="34" borderId="121" xfId="256" applyNumberFormat="1" applyFont="1" applyFill="1" applyBorder="1" applyAlignment="1" applyProtection="1" quotePrefix="1">
      <alignment horizontal="center" vertical="center"/>
      <protection/>
    </xf>
    <xf numFmtId="165" fontId="15" fillId="34" borderId="85" xfId="256" applyNumberFormat="1" applyFont="1" applyFill="1" applyBorder="1" applyAlignment="1" applyProtection="1">
      <alignment horizontal="center" vertical="center"/>
      <protection/>
    </xf>
    <xf numFmtId="164" fontId="14" fillId="34" borderId="22" xfId="257" applyNumberFormat="1" applyFont="1" applyFill="1" applyBorder="1" applyAlignment="1">
      <alignment horizontal="center" vertical="center"/>
      <protection/>
    </xf>
    <xf numFmtId="164" fontId="14" fillId="34" borderId="28" xfId="257" applyNumberFormat="1" applyFont="1" applyFill="1" applyBorder="1" applyAlignment="1">
      <alignment horizontal="center" vertical="center"/>
      <protection/>
    </xf>
    <xf numFmtId="0" fontId="14" fillId="34" borderId="33" xfId="257" applyFont="1" applyFill="1" applyBorder="1" applyAlignment="1">
      <alignment horizontal="center" vertical="center"/>
      <protection/>
    </xf>
    <xf numFmtId="0" fontId="14" fillId="0" borderId="0" xfId="257" applyFont="1" applyAlignment="1">
      <alignment horizontal="center"/>
      <protection/>
    </xf>
    <xf numFmtId="0" fontId="14" fillId="34" borderId="70" xfId="257" applyFont="1" applyFill="1" applyBorder="1" applyAlignment="1">
      <alignment horizontal="center" vertical="center"/>
      <protection/>
    </xf>
    <xf numFmtId="0" fontId="14" fillId="34" borderId="14" xfId="257" applyFont="1" applyFill="1" applyBorder="1" applyAlignment="1">
      <alignment horizontal="center" vertical="center"/>
      <protection/>
    </xf>
    <xf numFmtId="0" fontId="14" fillId="34" borderId="50" xfId="257" applyFont="1" applyFill="1" applyBorder="1" applyAlignment="1">
      <alignment horizontal="center" vertical="center"/>
      <protection/>
    </xf>
    <xf numFmtId="0" fontId="14" fillId="34" borderId="12" xfId="205" applyFont="1" applyFill="1" applyBorder="1" applyAlignment="1">
      <alignment wrapText="1"/>
      <protection/>
    </xf>
    <xf numFmtId="0" fontId="14" fillId="33" borderId="49" xfId="261" applyFont="1" applyFill="1" applyBorder="1" applyAlignment="1" applyProtection="1">
      <alignment horizontal="center" vertical="center"/>
      <protection/>
    </xf>
    <xf numFmtId="0" fontId="14" fillId="33" borderId="12" xfId="261" applyFont="1" applyFill="1" applyBorder="1" applyAlignment="1" applyProtection="1">
      <alignment horizontal="center" vertical="center"/>
      <protection/>
    </xf>
    <xf numFmtId="0" fontId="14" fillId="33" borderId="49" xfId="261" applyFont="1" applyFill="1" applyBorder="1" applyAlignment="1" applyProtection="1" quotePrefix="1">
      <alignment horizontal="center" vertical="center"/>
      <protection/>
    </xf>
    <xf numFmtId="0" fontId="14" fillId="33" borderId="12" xfId="261" applyFont="1" applyFill="1" applyBorder="1" applyAlignment="1" applyProtection="1" quotePrefix="1">
      <alignment horizontal="center" vertical="center"/>
      <protection/>
    </xf>
    <xf numFmtId="0" fontId="14" fillId="33" borderId="83" xfId="261" applyFont="1" applyFill="1" applyBorder="1" applyAlignment="1" applyProtection="1">
      <alignment horizontal="center"/>
      <protection/>
    </xf>
    <xf numFmtId="0" fontId="14" fillId="33" borderId="85" xfId="261" applyFont="1" applyFill="1" applyBorder="1" applyAlignment="1" applyProtection="1">
      <alignment horizontal="center"/>
      <protection/>
    </xf>
    <xf numFmtId="166" fontId="14" fillId="0" borderId="10" xfId="261" applyNumberFormat="1" applyFont="1" applyFill="1" applyBorder="1" applyAlignment="1" applyProtection="1" quotePrefix="1">
      <alignment horizontal="left"/>
      <protection/>
    </xf>
    <xf numFmtId="166" fontId="14" fillId="0" borderId="35" xfId="261" applyNumberFormat="1" applyFont="1" applyFill="1" applyBorder="1" applyAlignment="1" applyProtection="1" quotePrefix="1">
      <alignment horizontal="left"/>
      <protection/>
    </xf>
    <xf numFmtId="166" fontId="14" fillId="0" borderId="30" xfId="261" applyNumberFormat="1" applyFont="1" applyFill="1" applyBorder="1" applyAlignment="1" applyProtection="1" quotePrefix="1">
      <alignment horizontal="left"/>
      <protection/>
    </xf>
    <xf numFmtId="166" fontId="14" fillId="0" borderId="11" xfId="261" applyNumberFormat="1" applyFont="1" applyFill="1" applyBorder="1" applyAlignment="1" applyProtection="1" quotePrefix="1">
      <alignment horizontal="left"/>
      <protection/>
    </xf>
    <xf numFmtId="0" fontId="14" fillId="0" borderId="0" xfId="261" applyFont="1" applyFill="1" applyAlignment="1">
      <alignment horizontal="center"/>
      <protection/>
    </xf>
    <xf numFmtId="0" fontId="3" fillId="0" borderId="0" xfId="261" applyFont="1" applyFill="1" applyAlignment="1">
      <alignment horizontal="center"/>
      <protection/>
    </xf>
    <xf numFmtId="4" fontId="14" fillId="0" borderId="0" xfId="261" applyNumberFormat="1" applyFont="1" applyFill="1" applyAlignment="1">
      <alignment horizontal="center"/>
      <protection/>
    </xf>
    <xf numFmtId="0" fontId="1" fillId="33" borderId="82" xfId="261" applyFont="1" applyFill="1" applyBorder="1" applyAlignment="1">
      <alignment horizontal="center" vertical="center"/>
      <protection/>
    </xf>
    <xf numFmtId="0" fontId="1" fillId="33" borderId="74" xfId="261" applyFont="1" applyFill="1" applyBorder="1" applyAlignment="1">
      <alignment horizontal="center" vertical="center"/>
      <protection/>
    </xf>
    <xf numFmtId="49" fontId="14" fillId="33" borderId="49" xfId="263" applyNumberFormat="1" applyFont="1" applyFill="1" applyBorder="1" applyAlignment="1">
      <alignment horizontal="center" vertical="center"/>
      <protection/>
    </xf>
    <xf numFmtId="49" fontId="14" fillId="33" borderId="12" xfId="263" applyNumberFormat="1" applyFont="1" applyFill="1" applyBorder="1" applyAlignment="1">
      <alignment horizontal="center" vertical="center"/>
      <protection/>
    </xf>
    <xf numFmtId="0" fontId="14" fillId="0" borderId="21" xfId="140" applyFont="1" applyBorder="1" applyAlignment="1">
      <alignment horizontal="center"/>
      <protection/>
    </xf>
    <xf numFmtId="0" fontId="1" fillId="0" borderId="15" xfId="140" applyFont="1" applyBorder="1" applyAlignment="1">
      <alignment horizontal="center"/>
      <protection/>
    </xf>
    <xf numFmtId="0" fontId="1" fillId="0" borderId="23" xfId="140" applyFont="1" applyBorder="1" applyAlignment="1">
      <alignment horizontal="center"/>
      <protection/>
    </xf>
    <xf numFmtId="166" fontId="3" fillId="0" borderId="21" xfId="264" applyNumberFormat="1" applyFont="1" applyBorder="1" applyAlignment="1" applyProtection="1">
      <alignment horizontal="center"/>
      <protection/>
    </xf>
    <xf numFmtId="166" fontId="3" fillId="0" borderId="15" xfId="264" applyNumberFormat="1" applyFont="1" applyBorder="1" applyAlignment="1" applyProtection="1">
      <alignment horizontal="center"/>
      <protection/>
    </xf>
    <xf numFmtId="166" fontId="3" fillId="0" borderId="23" xfId="264" applyNumberFormat="1" applyFont="1" applyBorder="1" applyAlignment="1" applyProtection="1">
      <alignment horizontal="center"/>
      <protection/>
    </xf>
    <xf numFmtId="166" fontId="23" fillId="0" borderId="45" xfId="264" applyNumberFormat="1" applyFont="1" applyBorder="1" applyAlignment="1" applyProtection="1">
      <alignment horizontal="right"/>
      <protection/>
    </xf>
    <xf numFmtId="166" fontId="23" fillId="0" borderId="43" xfId="264" applyNumberFormat="1" applyFont="1" applyBorder="1" applyAlignment="1" applyProtection="1">
      <alignment horizontal="right"/>
      <protection/>
    </xf>
    <xf numFmtId="166" fontId="23" fillId="0" borderId="46" xfId="264" applyNumberFormat="1" applyFont="1" applyBorder="1" applyAlignment="1" applyProtection="1">
      <alignment horizontal="right"/>
      <protection/>
    </xf>
    <xf numFmtId="166" fontId="15" fillId="34" borderId="83" xfId="264" applyNumberFormat="1" applyFont="1" applyFill="1" applyBorder="1" applyAlignment="1" applyProtection="1">
      <alignment horizontal="center" wrapText="1"/>
      <protection hidden="1"/>
    </xf>
    <xf numFmtId="166" fontId="15" fillId="34" borderId="83" xfId="264" applyNumberFormat="1" applyFont="1" applyFill="1" applyBorder="1" applyAlignment="1">
      <alignment horizontal="center"/>
      <protection/>
    </xf>
    <xf numFmtId="166" fontId="15" fillId="34" borderId="85" xfId="264" applyNumberFormat="1" applyFont="1" applyFill="1" applyBorder="1" applyAlignment="1">
      <alignment horizontal="center"/>
      <protection/>
    </xf>
    <xf numFmtId="166" fontId="3" fillId="0" borderId="21" xfId="265" applyNumberFormat="1" applyFont="1" applyBorder="1" applyAlignment="1" applyProtection="1">
      <alignment horizontal="center"/>
      <protection/>
    </xf>
    <xf numFmtId="166" fontId="3" fillId="0" borderId="15" xfId="265" applyNumberFormat="1" applyFont="1" applyBorder="1" applyAlignment="1" applyProtection="1">
      <alignment horizontal="center"/>
      <protection/>
    </xf>
    <xf numFmtId="166" fontId="3" fillId="0" borderId="23" xfId="265" applyNumberFormat="1" applyFont="1" applyBorder="1" applyAlignment="1" applyProtection="1">
      <alignment horizontal="center"/>
      <protection/>
    </xf>
    <xf numFmtId="166" fontId="23" fillId="0" borderId="45" xfId="265" applyNumberFormat="1" applyFont="1" applyBorder="1" applyAlignment="1" applyProtection="1">
      <alignment horizontal="right"/>
      <protection/>
    </xf>
    <xf numFmtId="166" fontId="23" fillId="0" borderId="43" xfId="265" applyNumberFormat="1" applyFont="1" applyBorder="1" applyAlignment="1" applyProtection="1">
      <alignment horizontal="right"/>
      <protection/>
    </xf>
    <xf numFmtId="166" fontId="23" fillId="0" borderId="46" xfId="265" applyNumberFormat="1" applyFont="1" applyBorder="1" applyAlignment="1" applyProtection="1">
      <alignment horizontal="right"/>
      <protection/>
    </xf>
    <xf numFmtId="166" fontId="15" fillId="34" borderId="83" xfId="265" applyNumberFormat="1" applyFont="1" applyFill="1" applyBorder="1" applyAlignment="1" applyProtection="1">
      <alignment horizontal="center" wrapText="1"/>
      <protection hidden="1"/>
    </xf>
    <xf numFmtId="166" fontId="15" fillId="34" borderId="24" xfId="265" applyNumberFormat="1" applyFont="1" applyFill="1" applyBorder="1" applyAlignment="1">
      <alignment horizontal="center"/>
      <protection/>
    </xf>
    <xf numFmtId="166" fontId="15" fillId="34" borderId="84" xfId="265" applyNumberFormat="1" applyFont="1" applyFill="1" applyBorder="1" applyAlignment="1">
      <alignment horizontal="center"/>
      <protection/>
    </xf>
    <xf numFmtId="0" fontId="14" fillId="0" borderId="0" xfId="140" applyFont="1" applyAlignment="1">
      <alignment horizontal="center"/>
      <protection/>
    </xf>
    <xf numFmtId="166" fontId="3" fillId="0" borderId="0" xfId="268" applyNumberFormat="1" applyFont="1" applyAlignment="1" applyProtection="1">
      <alignment horizontal="center"/>
      <protection/>
    </xf>
    <xf numFmtId="166" fontId="24" fillId="0" borderId="0" xfId="268" applyNumberFormat="1" applyFont="1" applyAlignment="1" applyProtection="1">
      <alignment horizontal="right"/>
      <protection/>
    </xf>
    <xf numFmtId="166" fontId="15" fillId="34" borderId="83" xfId="268" applyNumberFormat="1" applyFont="1" applyFill="1" applyBorder="1" applyAlignment="1" applyProtection="1">
      <alignment horizontal="center" wrapText="1"/>
      <protection hidden="1"/>
    </xf>
    <xf numFmtId="166" fontId="14" fillId="34" borderId="24" xfId="268" applyNumberFormat="1" applyFont="1" applyFill="1" applyBorder="1" applyAlignment="1">
      <alignment horizontal="center"/>
      <protection/>
    </xf>
    <xf numFmtId="166" fontId="14" fillId="34" borderId="84" xfId="268" applyNumberFormat="1" applyFont="1" applyFill="1" applyBorder="1" applyAlignment="1">
      <alignment horizontal="center"/>
      <protection/>
    </xf>
    <xf numFmtId="166" fontId="3" fillId="0" borderId="0" xfId="269" applyNumberFormat="1" applyFont="1" applyAlignment="1" applyProtection="1">
      <alignment horizontal="center"/>
      <protection/>
    </xf>
    <xf numFmtId="166" fontId="24" fillId="0" borderId="0" xfId="269" applyNumberFormat="1" applyFont="1" applyAlignment="1" applyProtection="1">
      <alignment horizontal="right"/>
      <protection/>
    </xf>
    <xf numFmtId="166" fontId="15" fillId="34" borderId="83" xfId="269" applyNumberFormat="1" applyFont="1" applyFill="1" applyBorder="1" applyAlignment="1" applyProtection="1">
      <alignment horizontal="center" wrapText="1"/>
      <protection hidden="1"/>
    </xf>
    <xf numFmtId="166" fontId="14" fillId="34" borderId="121" xfId="269" applyNumberFormat="1" applyFont="1" applyFill="1" applyBorder="1" applyAlignment="1">
      <alignment horizontal="center"/>
      <protection/>
    </xf>
    <xf numFmtId="166" fontId="14" fillId="34" borderId="85" xfId="269" applyNumberFormat="1" applyFont="1" applyFill="1" applyBorder="1" applyAlignment="1">
      <alignment horizontal="center"/>
      <protection/>
    </xf>
    <xf numFmtId="166" fontId="3" fillId="0" borderId="0" xfId="270" applyNumberFormat="1" applyFont="1" applyAlignment="1" applyProtection="1">
      <alignment horizontal="center"/>
      <protection/>
    </xf>
    <xf numFmtId="166" fontId="24" fillId="0" borderId="0" xfId="270" applyNumberFormat="1" applyFont="1" applyAlignment="1" applyProtection="1">
      <alignment horizontal="right"/>
      <protection/>
    </xf>
    <xf numFmtId="166" fontId="15" fillId="34" borderId="83" xfId="270" applyNumberFormat="1" applyFont="1" applyFill="1" applyBorder="1" applyAlignment="1" applyProtection="1">
      <alignment horizontal="center" wrapText="1"/>
      <protection hidden="1"/>
    </xf>
    <xf numFmtId="166" fontId="14" fillId="34" borderId="24" xfId="270" applyNumberFormat="1" applyFont="1" applyFill="1" applyBorder="1" applyAlignment="1">
      <alignment horizontal="center"/>
      <protection/>
    </xf>
    <xf numFmtId="166" fontId="14" fillId="34" borderId="84" xfId="270" applyNumberFormat="1" applyFont="1" applyFill="1" applyBorder="1" applyAlignment="1">
      <alignment horizontal="center"/>
      <protection/>
    </xf>
    <xf numFmtId="166" fontId="3" fillId="0" borderId="0" xfId="271" applyNumberFormat="1" applyFont="1" applyAlignment="1" applyProtection="1">
      <alignment horizontal="center"/>
      <protection/>
    </xf>
    <xf numFmtId="166" fontId="23" fillId="0" borderId="0" xfId="271" applyNumberFormat="1" applyFont="1" applyAlignment="1" applyProtection="1">
      <alignment horizontal="right"/>
      <protection/>
    </xf>
    <xf numFmtId="166" fontId="15" fillId="34" borderId="83" xfId="271" applyNumberFormat="1" applyFont="1" applyFill="1" applyBorder="1" applyAlignment="1" applyProtection="1">
      <alignment horizontal="center" wrapText="1"/>
      <protection hidden="1"/>
    </xf>
    <xf numFmtId="166" fontId="14" fillId="34" borderId="24" xfId="271" applyNumberFormat="1" applyFont="1" applyFill="1" applyBorder="1" applyAlignment="1">
      <alignment horizontal="center"/>
      <protection/>
    </xf>
    <xf numFmtId="166" fontId="14" fillId="34" borderId="84" xfId="271" applyNumberFormat="1" applyFont="1" applyFill="1" applyBorder="1" applyAlignment="1">
      <alignment horizontal="center"/>
      <protection/>
    </xf>
    <xf numFmtId="0" fontId="46" fillId="0" borderId="0" xfId="152" applyFont="1" applyAlignment="1">
      <alignment horizontal="center"/>
      <protection/>
    </xf>
    <xf numFmtId="0" fontId="48" fillId="0" borderId="0" xfId="152" applyFont="1" applyAlignment="1">
      <alignment horizontal="center"/>
      <protection/>
    </xf>
    <xf numFmtId="0" fontId="50" fillId="0" borderId="0" xfId="152" applyFont="1" applyAlignment="1">
      <alignment horizontal="center"/>
      <protection/>
    </xf>
    <xf numFmtId="166" fontId="1" fillId="0" borderId="0" xfId="152" applyNumberFormat="1" applyFont="1" applyBorder="1" applyAlignment="1">
      <alignment horizontal="right"/>
      <protection/>
    </xf>
    <xf numFmtId="1" fontId="14" fillId="39" borderId="70" xfId="156" applyNumberFormat="1" applyFont="1" applyFill="1" applyBorder="1" applyAlignment="1" applyProtection="1" quotePrefix="1">
      <alignment horizontal="center" vertical="center"/>
      <protection/>
    </xf>
    <xf numFmtId="1" fontId="14" fillId="39" borderId="50" xfId="156" applyNumberFormat="1" applyFont="1" applyFill="1" applyBorder="1" applyAlignment="1" applyProtection="1" quotePrefix="1">
      <alignment horizontal="center" vertical="center"/>
      <protection/>
    </xf>
    <xf numFmtId="1" fontId="14" fillId="39" borderId="49" xfId="156" applyNumberFormat="1" applyFont="1" applyFill="1" applyBorder="1" applyAlignment="1" applyProtection="1" quotePrefix="1">
      <alignment horizontal="center" vertical="center"/>
      <protection/>
    </xf>
    <xf numFmtId="1" fontId="14" fillId="39" borderId="12" xfId="156" applyNumberFormat="1" applyFont="1" applyFill="1" applyBorder="1" applyAlignment="1" applyProtection="1" quotePrefix="1">
      <alignment horizontal="center" vertical="center"/>
      <protection/>
    </xf>
    <xf numFmtId="1" fontId="14" fillId="39" borderId="24" xfId="156" applyNumberFormat="1" applyFont="1" applyFill="1" applyBorder="1" applyAlignment="1" applyProtection="1" quotePrefix="1">
      <alignment horizontal="center" vertical="center"/>
      <protection/>
    </xf>
    <xf numFmtId="1" fontId="14" fillId="39" borderId="121" xfId="156" applyNumberFormat="1" applyFont="1" applyFill="1" applyBorder="1" applyAlignment="1" applyProtection="1" quotePrefix="1">
      <alignment horizontal="center" vertical="center"/>
      <protection/>
    </xf>
    <xf numFmtId="1" fontId="14" fillId="39" borderId="49" xfId="156" applyNumberFormat="1" applyFont="1" applyFill="1" applyBorder="1" applyAlignment="1" applyProtection="1" quotePrefix="1">
      <alignment horizontal="center" wrapText="1"/>
      <protection/>
    </xf>
    <xf numFmtId="1" fontId="14" fillId="39" borderId="12" xfId="156" applyNumberFormat="1" applyFont="1" applyFill="1" applyBorder="1" applyAlignment="1" applyProtection="1" quotePrefix="1">
      <alignment horizontal="center" wrapText="1"/>
      <protection/>
    </xf>
    <xf numFmtId="1" fontId="14" fillId="39" borderId="108" xfId="156" applyNumberFormat="1" applyFont="1" applyFill="1" applyBorder="1" applyAlignment="1" applyProtection="1" quotePrefix="1">
      <alignment horizontal="center" wrapText="1"/>
      <protection/>
    </xf>
    <xf numFmtId="1" fontId="14" fillId="39" borderId="33" xfId="156" applyNumberFormat="1" applyFont="1" applyFill="1" applyBorder="1" applyAlignment="1" applyProtection="1" quotePrefix="1">
      <alignment horizontal="center" wrapText="1"/>
      <protection/>
    </xf>
    <xf numFmtId="164" fontId="52" fillId="0" borderId="86" xfId="152" applyNumberFormat="1" applyFont="1" applyFill="1" applyBorder="1" applyAlignment="1">
      <alignment horizontal="center"/>
      <protection/>
    </xf>
    <xf numFmtId="164" fontId="52" fillId="0" borderId="48" xfId="152" applyNumberFormat="1" applyFont="1" applyFill="1" applyBorder="1" applyAlignment="1">
      <alignment horizontal="center"/>
      <protection/>
    </xf>
    <xf numFmtId="0" fontId="14" fillId="0" borderId="0" xfId="241" applyFont="1" applyAlignment="1">
      <alignment horizontal="center"/>
      <protection/>
    </xf>
    <xf numFmtId="0" fontId="3" fillId="0" borderId="0" xfId="241" applyFont="1" applyAlignment="1">
      <alignment horizontal="center"/>
      <protection/>
    </xf>
    <xf numFmtId="166" fontId="24" fillId="0" borderId="44" xfId="166" applyNumberFormat="1" applyFont="1" applyBorder="1" applyAlignment="1">
      <alignment horizontal="right"/>
      <protection/>
    </xf>
    <xf numFmtId="0" fontId="14" fillId="0" borderId="0" xfId="140" applyFont="1" applyFill="1" applyAlignment="1">
      <alignment horizontal="center"/>
      <protection/>
    </xf>
    <xf numFmtId="0" fontId="3" fillId="0" borderId="0" xfId="140" applyFont="1" applyFill="1" applyBorder="1" applyAlignment="1">
      <alignment horizontal="center"/>
      <protection/>
    </xf>
    <xf numFmtId="0" fontId="3" fillId="0" borderId="44" xfId="140" applyFont="1" applyFill="1" applyBorder="1" applyAlignment="1">
      <alignment horizontal="center"/>
      <protection/>
    </xf>
    <xf numFmtId="0" fontId="3" fillId="0" borderId="80" xfId="140" applyFont="1" applyFill="1" applyBorder="1" applyAlignment="1">
      <alignment horizontal="center"/>
      <protection/>
    </xf>
    <xf numFmtId="0" fontId="3" fillId="0" borderId="20" xfId="140" applyFont="1" applyFill="1" applyBorder="1" applyAlignment="1">
      <alignment horizontal="center"/>
      <protection/>
    </xf>
    <xf numFmtId="0" fontId="3" fillId="0" borderId="107" xfId="140" applyFont="1" applyFill="1" applyBorder="1" applyAlignment="1">
      <alignment horizontal="center"/>
      <protection/>
    </xf>
    <xf numFmtId="0" fontId="14" fillId="33" borderId="121" xfId="140" applyFont="1" applyFill="1" applyBorder="1" applyAlignment="1">
      <alignment horizontal="center"/>
      <protection/>
    </xf>
    <xf numFmtId="0" fontId="14" fillId="33" borderId="85" xfId="140" applyFont="1" applyFill="1" applyBorder="1" applyAlignment="1">
      <alignment horizontal="center"/>
      <protection/>
    </xf>
    <xf numFmtId="0" fontId="14" fillId="33" borderId="82" xfId="140" applyFont="1" applyFill="1" applyBorder="1" applyAlignment="1">
      <alignment horizontal="center"/>
      <protection/>
    </xf>
    <xf numFmtId="0" fontId="14" fillId="33" borderId="83" xfId="140" applyFont="1" applyFill="1" applyBorder="1" applyAlignment="1">
      <alignment horizontal="center"/>
      <protection/>
    </xf>
    <xf numFmtId="165" fontId="14" fillId="33" borderId="70" xfId="254" applyNumberFormat="1" applyFont="1" applyFill="1" applyBorder="1" applyAlignment="1" applyProtection="1">
      <alignment horizontal="center" vertical="center"/>
      <protection/>
    </xf>
    <xf numFmtId="165" fontId="14" fillId="33" borderId="50" xfId="254" applyNumberFormat="1" applyFont="1" applyFill="1" applyBorder="1" applyAlignment="1" applyProtection="1">
      <alignment horizontal="center" vertical="center"/>
      <protection/>
    </xf>
    <xf numFmtId="0" fontId="14" fillId="0" borderId="0" xfId="244" applyFont="1" applyFill="1" applyAlignment="1">
      <alignment horizontal="center" vertical="center"/>
      <protection/>
    </xf>
    <xf numFmtId="0" fontId="3" fillId="0" borderId="0" xfId="244" applyFont="1" applyFill="1" applyAlignment="1">
      <alignment horizontal="center" vertical="center"/>
      <protection/>
    </xf>
    <xf numFmtId="0" fontId="30" fillId="0" borderId="0" xfId="244" applyFont="1" applyFill="1" applyAlignment="1">
      <alignment horizontal="center" vertical="center"/>
      <protection/>
    </xf>
    <xf numFmtId="0" fontId="24" fillId="0" borderId="44" xfId="244" applyFont="1" applyFill="1" applyBorder="1" applyAlignment="1">
      <alignment horizontal="right"/>
      <protection/>
    </xf>
    <xf numFmtId="0" fontId="14" fillId="34" borderId="80" xfId="244" applyFont="1" applyFill="1" applyBorder="1" applyAlignment="1">
      <alignment horizontal="center" vertical="center"/>
      <protection/>
    </xf>
    <xf numFmtId="0" fontId="14" fillId="34" borderId="20" xfId="244" applyFont="1" applyFill="1" applyBorder="1" applyAlignment="1">
      <alignment horizontal="center" vertical="center"/>
      <protection/>
    </xf>
    <xf numFmtId="0" fontId="14" fillId="34" borderId="72" xfId="244" applyFont="1" applyFill="1" applyBorder="1" applyAlignment="1">
      <alignment horizontal="center" vertical="center"/>
      <protection/>
    </xf>
    <xf numFmtId="0" fontId="14" fillId="34" borderId="34" xfId="244" applyFont="1" applyFill="1" applyBorder="1" applyAlignment="1">
      <alignment horizontal="center" vertical="center"/>
      <protection/>
    </xf>
    <xf numFmtId="0" fontId="14" fillId="34" borderId="0" xfId="244" applyFont="1" applyFill="1" applyBorder="1" applyAlignment="1">
      <alignment horizontal="center" vertical="center"/>
      <protection/>
    </xf>
    <xf numFmtId="0" fontId="14" fillId="34" borderId="21" xfId="244" applyFont="1" applyFill="1" applyBorder="1" applyAlignment="1">
      <alignment horizontal="center" vertical="center"/>
      <protection/>
    </xf>
    <xf numFmtId="0" fontId="14" fillId="34" borderId="102" xfId="244" applyFont="1" applyFill="1" applyBorder="1" applyAlignment="1">
      <alignment horizontal="center" vertical="center"/>
      <protection/>
    </xf>
    <xf numFmtId="0" fontId="14" fillId="33" borderId="32" xfId="244" applyFont="1" applyFill="1" applyBorder="1" applyAlignment="1">
      <alignment horizontal="center" vertical="center"/>
      <protection/>
    </xf>
    <xf numFmtId="0" fontId="14" fillId="33" borderId="40" xfId="244" applyFont="1" applyFill="1" applyBorder="1" applyAlignment="1">
      <alignment horizontal="center" vertical="center"/>
      <protection/>
    </xf>
    <xf numFmtId="0" fontId="14" fillId="34" borderId="49" xfId="244" applyFont="1" applyFill="1" applyBorder="1" applyAlignment="1">
      <alignment horizontal="center" vertical="center"/>
      <protection/>
    </xf>
    <xf numFmtId="0" fontId="14" fillId="34" borderId="15" xfId="244" applyFont="1" applyFill="1" applyBorder="1" applyAlignment="1">
      <alignment horizontal="center" vertical="center"/>
      <protection/>
    </xf>
    <xf numFmtId="0" fontId="14" fillId="34" borderId="12" xfId="244" applyFont="1" applyFill="1" applyBorder="1" applyAlignment="1">
      <alignment horizontal="center" vertical="center"/>
      <protection/>
    </xf>
    <xf numFmtId="0" fontId="14" fillId="34" borderId="72" xfId="244" applyFont="1" applyFill="1" applyBorder="1" applyAlignment="1" quotePrefix="1">
      <alignment horizontal="center" vertical="center"/>
      <protection/>
    </xf>
    <xf numFmtId="0" fontId="14" fillId="34" borderId="21" xfId="244" applyFont="1" applyFill="1" applyBorder="1" applyAlignment="1" quotePrefix="1">
      <alignment horizontal="center" vertical="center"/>
      <protection/>
    </xf>
    <xf numFmtId="0" fontId="14" fillId="34" borderId="40" xfId="244" applyFont="1" applyFill="1" applyBorder="1" applyAlignment="1" quotePrefix="1">
      <alignment horizontal="center" vertical="center"/>
      <protection/>
    </xf>
    <xf numFmtId="0" fontId="14" fillId="34" borderId="71" xfId="244" applyFont="1" applyFill="1" applyBorder="1" applyAlignment="1">
      <alignment horizontal="center" vertical="center"/>
      <protection/>
    </xf>
    <xf numFmtId="0" fontId="14" fillId="34" borderId="107" xfId="244" applyFont="1" applyFill="1" applyBorder="1" applyAlignment="1">
      <alignment horizontal="center" vertical="center"/>
      <protection/>
    </xf>
    <xf numFmtId="0" fontId="14" fillId="34" borderId="31" xfId="244" applyFont="1" applyFill="1" applyBorder="1" applyAlignment="1">
      <alignment horizontal="center" vertical="center"/>
      <protection/>
    </xf>
    <xf numFmtId="0" fontId="14" fillId="34" borderId="41" xfId="244" applyFont="1" applyFill="1" applyBorder="1" applyAlignment="1">
      <alignment horizontal="center" vertical="center"/>
      <protection/>
    </xf>
    <xf numFmtId="0" fontId="108" fillId="0" borderId="86" xfId="152" applyFont="1" applyFill="1" applyBorder="1" applyAlignment="1">
      <alignment horizontal="center"/>
      <protection/>
    </xf>
    <xf numFmtId="0" fontId="108" fillId="0" borderId="105" xfId="152" applyFont="1" applyFill="1" applyBorder="1" applyAlignment="1">
      <alignment horizontal="center"/>
      <protection/>
    </xf>
    <xf numFmtId="0" fontId="1" fillId="0" borderId="0" xfId="152" applyFont="1" applyBorder="1" applyAlignment="1">
      <alignment horizontal="left"/>
      <protection/>
    </xf>
    <xf numFmtId="0" fontId="14" fillId="0" borderId="0" xfId="244" applyFont="1" applyFill="1" applyAlignment="1">
      <alignment horizontal="center"/>
      <protection/>
    </xf>
    <xf numFmtId="0" fontId="3" fillId="0" borderId="0" xfId="244" applyFont="1" applyFill="1" applyAlignment="1">
      <alignment horizontal="center"/>
      <protection/>
    </xf>
    <xf numFmtId="0" fontId="108" fillId="39" borderId="82" xfId="152" applyFont="1" applyFill="1" applyBorder="1" applyAlignment="1">
      <alignment horizontal="center" vertical="center"/>
      <protection/>
    </xf>
    <xf numFmtId="0" fontId="108" fillId="39" borderId="74" xfId="152" applyFont="1" applyFill="1" applyBorder="1" applyAlignment="1">
      <alignment horizontal="center" vertical="center"/>
      <protection/>
    </xf>
    <xf numFmtId="0" fontId="108" fillId="39" borderId="20" xfId="152" applyFont="1" applyFill="1" applyBorder="1" applyAlignment="1">
      <alignment horizontal="center" vertical="center"/>
      <protection/>
    </xf>
    <xf numFmtId="0" fontId="108" fillId="39" borderId="32" xfId="152" applyFont="1" applyFill="1" applyBorder="1" applyAlignment="1">
      <alignment horizontal="center" vertical="center"/>
      <protection/>
    </xf>
    <xf numFmtId="0" fontId="108" fillId="39" borderId="24" xfId="152" applyFont="1" applyFill="1" applyBorder="1" applyAlignment="1">
      <alignment horizontal="center" vertical="center"/>
      <protection/>
    </xf>
    <xf numFmtId="0" fontId="108" fillId="39" borderId="104" xfId="152" applyFont="1" applyFill="1" applyBorder="1" applyAlignment="1">
      <alignment horizontal="center" vertical="center"/>
      <protection/>
    </xf>
    <xf numFmtId="0" fontId="108" fillId="39" borderId="121" xfId="152" applyFont="1" applyFill="1" applyBorder="1" applyAlignment="1">
      <alignment horizontal="center" vertical="center"/>
      <protection/>
    </xf>
    <xf numFmtId="0" fontId="108" fillId="39" borderId="83" xfId="152" applyFont="1" applyFill="1" applyBorder="1" applyAlignment="1">
      <alignment horizontal="center"/>
      <protection/>
    </xf>
    <xf numFmtId="0" fontId="108" fillId="39" borderId="85" xfId="152" applyFont="1" applyFill="1" applyBorder="1" applyAlignment="1">
      <alignment horizontal="center"/>
      <protection/>
    </xf>
    <xf numFmtId="166" fontId="14" fillId="0" borderId="34" xfId="152" applyNumberFormat="1" applyFont="1" applyFill="1" applyBorder="1" applyAlignment="1">
      <alignment horizontal="left"/>
      <protection/>
    </xf>
    <xf numFmtId="166" fontId="14" fillId="0" borderId="21" xfId="152" applyNumberFormat="1" applyFont="1" applyFill="1" applyBorder="1" applyAlignment="1">
      <alignment horizontal="left"/>
      <protection/>
    </xf>
    <xf numFmtId="166" fontId="56" fillId="0" borderId="21" xfId="152" applyNumberFormat="1" applyFont="1" applyBorder="1" applyAlignment="1">
      <alignment horizontal="left"/>
      <protection/>
    </xf>
    <xf numFmtId="166" fontId="14" fillId="0" borderId="14" xfId="152" applyNumberFormat="1" applyFont="1" applyFill="1" applyBorder="1" applyAlignment="1">
      <alignment horizontal="left"/>
      <protection/>
    </xf>
    <xf numFmtId="166" fontId="56" fillId="0" borderId="15" xfId="152" applyNumberFormat="1" applyFont="1" applyBorder="1" applyAlignment="1">
      <alignment horizontal="left"/>
      <protection/>
    </xf>
    <xf numFmtId="166" fontId="3" fillId="0" borderId="0" xfId="152" applyNumberFormat="1" applyFont="1" applyFill="1" applyAlignment="1">
      <alignment horizontal="center"/>
      <protection/>
    </xf>
    <xf numFmtId="166" fontId="40" fillId="0" borderId="0" xfId="152" applyNumberFormat="1" applyFont="1" applyFill="1" applyAlignment="1">
      <alignment horizontal="center"/>
      <protection/>
    </xf>
    <xf numFmtId="166" fontId="30" fillId="33" borderId="71" xfId="152" applyNumberFormat="1" applyFont="1" applyFill="1" applyBorder="1" applyAlignment="1">
      <alignment horizontal="center" vertical="center"/>
      <protection/>
    </xf>
    <xf numFmtId="166" fontId="30" fillId="33" borderId="20" xfId="152" applyNumberFormat="1" applyFont="1" applyFill="1" applyBorder="1" applyAlignment="1">
      <alignment horizontal="center" vertical="center"/>
      <protection/>
    </xf>
    <xf numFmtId="166" fontId="30" fillId="33" borderId="72" xfId="152" applyNumberFormat="1" applyFont="1" applyFill="1" applyBorder="1" applyAlignment="1">
      <alignment horizontal="center" vertical="center"/>
      <protection/>
    </xf>
    <xf numFmtId="166" fontId="30" fillId="33" borderId="31" xfId="152" applyNumberFormat="1" applyFont="1" applyFill="1" applyBorder="1" applyAlignment="1">
      <alignment horizontal="center" vertical="center"/>
      <protection/>
    </xf>
    <xf numFmtId="166" fontId="30" fillId="33" borderId="32" xfId="152" applyNumberFormat="1" applyFont="1" applyFill="1" applyBorder="1" applyAlignment="1">
      <alignment horizontal="center" vertical="center"/>
      <protection/>
    </xf>
    <xf numFmtId="166" fontId="30" fillId="33" borderId="40" xfId="152" applyNumberFormat="1" applyFont="1" applyFill="1" applyBorder="1" applyAlignment="1">
      <alignment horizontal="center" vertical="center"/>
      <protection/>
    </xf>
    <xf numFmtId="166" fontId="30" fillId="33" borderId="71" xfId="152" applyNumberFormat="1" applyFont="1" applyFill="1" applyBorder="1" applyAlignment="1" quotePrefix="1">
      <alignment horizontal="center" vertical="center"/>
      <protection/>
    </xf>
    <xf numFmtId="166" fontId="30" fillId="33" borderId="107" xfId="152" applyNumberFormat="1" applyFont="1" applyFill="1" applyBorder="1" applyAlignment="1" quotePrefix="1">
      <alignment horizontal="center" vertical="center"/>
      <protection/>
    </xf>
    <xf numFmtId="166" fontId="30" fillId="33" borderId="31" xfId="152" applyNumberFormat="1" applyFont="1" applyFill="1" applyBorder="1" applyAlignment="1" quotePrefix="1">
      <alignment horizontal="center" vertical="center"/>
      <protection/>
    </xf>
    <xf numFmtId="166" fontId="30" fillId="33" borderId="41" xfId="152" applyNumberFormat="1" applyFont="1" applyFill="1" applyBorder="1" applyAlignment="1" quotePrefix="1">
      <alignment horizontal="center" vertical="center"/>
      <protection/>
    </xf>
    <xf numFmtId="166" fontId="1" fillId="0" borderId="44" xfId="152" applyNumberFormat="1" applyFont="1" applyFill="1" applyBorder="1" applyAlignment="1">
      <alignment horizontal="center"/>
      <protection/>
    </xf>
    <xf numFmtId="166" fontId="14" fillId="33" borderId="71" xfId="152" applyNumberFormat="1" applyFont="1" applyFill="1" applyBorder="1" applyAlignment="1">
      <alignment horizontal="center" vertical="center"/>
      <protection/>
    </xf>
    <xf numFmtId="166" fontId="14" fillId="33" borderId="20" xfId="152" applyNumberFormat="1" applyFont="1" applyFill="1" applyBorder="1" applyAlignment="1">
      <alignment horizontal="center" vertical="center"/>
      <protection/>
    </xf>
    <xf numFmtId="166" fontId="14" fillId="33" borderId="72" xfId="152" applyNumberFormat="1" applyFont="1" applyFill="1" applyBorder="1" applyAlignment="1">
      <alignment horizontal="center" vertical="center"/>
      <protection/>
    </xf>
    <xf numFmtId="166" fontId="14" fillId="33" borderId="31" xfId="152" applyNumberFormat="1" applyFont="1" applyFill="1" applyBorder="1" applyAlignment="1">
      <alignment horizontal="center" vertical="center"/>
      <protection/>
    </xf>
    <xf numFmtId="166" fontId="14" fillId="33" borderId="32" xfId="152" applyNumberFormat="1" applyFont="1" applyFill="1" applyBorder="1" applyAlignment="1">
      <alignment horizontal="center" vertical="center"/>
      <protection/>
    </xf>
    <xf numFmtId="166" fontId="14" fillId="33" borderId="40" xfId="152" applyNumberFormat="1" applyFont="1" applyFill="1" applyBorder="1" applyAlignment="1">
      <alignment horizontal="center" vertical="center"/>
      <protection/>
    </xf>
    <xf numFmtId="166" fontId="14" fillId="33" borderId="71" xfId="152" applyNumberFormat="1" applyFont="1" applyFill="1" applyBorder="1" applyAlignment="1" quotePrefix="1">
      <alignment horizontal="center" vertical="center"/>
      <protection/>
    </xf>
    <xf numFmtId="166" fontId="14" fillId="33" borderId="107" xfId="152" applyNumberFormat="1" applyFont="1" applyFill="1" applyBorder="1" applyAlignment="1" quotePrefix="1">
      <alignment horizontal="center" vertical="center"/>
      <protection/>
    </xf>
    <xf numFmtId="166" fontId="14" fillId="33" borderId="31" xfId="152" applyNumberFormat="1" applyFont="1" applyFill="1" applyBorder="1" applyAlignment="1" quotePrefix="1">
      <alignment horizontal="center" vertical="center"/>
      <protection/>
    </xf>
    <xf numFmtId="166" fontId="14" fillId="33" borderId="41" xfId="152" applyNumberFormat="1" applyFont="1" applyFill="1" applyBorder="1" applyAlignment="1" quotePrefix="1">
      <alignment horizontal="center" vertical="center"/>
      <protection/>
    </xf>
    <xf numFmtId="166" fontId="3" fillId="0" borderId="0" xfId="140" applyNumberFormat="1" applyFont="1" applyAlignment="1" applyProtection="1">
      <alignment horizontal="center" wrapText="1"/>
      <protection/>
    </xf>
    <xf numFmtId="166" fontId="3" fillId="0" borderId="0" xfId="140" applyNumberFormat="1" applyFont="1" applyAlignment="1" applyProtection="1">
      <alignment horizontal="center"/>
      <protection/>
    </xf>
    <xf numFmtId="0" fontId="14" fillId="33" borderId="80" xfId="140" applyFont="1" applyFill="1" applyBorder="1" applyAlignment="1">
      <alignment horizontal="center" vertical="center"/>
      <protection/>
    </xf>
    <xf numFmtId="0" fontId="14" fillId="33" borderId="122" xfId="140" applyFont="1" applyFill="1" applyBorder="1" applyAlignment="1">
      <alignment horizontal="center" vertical="center"/>
      <protection/>
    </xf>
    <xf numFmtId="0" fontId="14" fillId="33" borderId="49" xfId="140" applyFont="1" applyFill="1" applyBorder="1" applyAlignment="1">
      <alignment horizontal="center" vertical="center"/>
      <protection/>
    </xf>
    <xf numFmtId="0" fontId="14" fillId="33" borderId="76" xfId="140" applyFont="1" applyFill="1" applyBorder="1" applyAlignment="1">
      <alignment horizontal="center" vertical="center"/>
      <protection/>
    </xf>
    <xf numFmtId="0" fontId="14" fillId="33" borderId="83" xfId="140" applyFont="1" applyFill="1" applyBorder="1" applyAlignment="1">
      <alignment horizontal="center" vertical="center"/>
      <protection/>
    </xf>
    <xf numFmtId="0" fontId="14" fillId="33" borderId="121" xfId="140" applyFont="1" applyFill="1" applyBorder="1" applyAlignment="1">
      <alignment horizontal="center" vertical="center"/>
      <protection/>
    </xf>
    <xf numFmtId="0" fontId="14" fillId="33" borderId="85" xfId="140" applyFont="1" applyFill="1" applyBorder="1" applyAlignment="1">
      <alignment horizontal="center" vertical="center"/>
      <protection/>
    </xf>
    <xf numFmtId="0" fontId="1" fillId="34" borderId="70" xfId="140" applyFont="1" applyFill="1" applyBorder="1" applyAlignment="1">
      <alignment horizontal="center"/>
      <protection/>
    </xf>
    <xf numFmtId="0" fontId="1" fillId="34" borderId="14" xfId="140" applyFont="1" applyFill="1" applyBorder="1" applyAlignment="1">
      <alignment horizontal="center"/>
      <protection/>
    </xf>
    <xf numFmtId="0" fontId="1" fillId="34" borderId="50" xfId="140" applyFont="1" applyFill="1" applyBorder="1" applyAlignment="1">
      <alignment horizontal="center"/>
      <protection/>
    </xf>
    <xf numFmtId="0" fontId="14" fillId="39" borderId="83" xfId="140" applyFont="1" applyFill="1" applyBorder="1" applyAlignment="1">
      <alignment horizontal="center" vertical="center"/>
      <protection/>
    </xf>
    <xf numFmtId="0" fontId="14" fillId="34" borderId="24" xfId="140" applyFont="1" applyFill="1" applyBorder="1" applyAlignment="1">
      <alignment horizontal="center" vertical="center"/>
      <protection/>
    </xf>
    <xf numFmtId="0" fontId="14" fillId="34" borderId="104" xfId="140" applyFont="1" applyFill="1" applyBorder="1" applyAlignment="1">
      <alignment horizontal="center" vertical="center"/>
      <protection/>
    </xf>
    <xf numFmtId="0" fontId="14" fillId="34" borderId="84" xfId="140" applyFont="1" applyFill="1" applyBorder="1" applyAlignment="1">
      <alignment horizontal="center" vertical="center"/>
      <protection/>
    </xf>
    <xf numFmtId="1" fontId="14" fillId="39" borderId="11" xfId="156" applyNumberFormat="1" applyFont="1" applyFill="1" applyBorder="1" applyAlignment="1" applyProtection="1" quotePrefix="1">
      <alignment horizontal="center" vertical="center"/>
      <protection/>
    </xf>
    <xf numFmtId="0" fontId="14" fillId="39" borderId="10" xfId="140" applyFont="1" applyFill="1" applyBorder="1" applyAlignment="1">
      <alignment horizontal="center" vertical="center"/>
      <protection/>
    </xf>
    <xf numFmtId="0" fontId="14" fillId="39" borderId="35" xfId="140" applyFont="1" applyFill="1" applyBorder="1" applyAlignment="1">
      <alignment horizontal="center" vertical="center"/>
      <protection/>
    </xf>
    <xf numFmtId="0" fontId="14" fillId="39" borderId="37" xfId="140" applyFont="1" applyFill="1" applyBorder="1" applyAlignment="1">
      <alignment horizontal="center" vertical="center"/>
      <protection/>
    </xf>
    <xf numFmtId="0" fontId="14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24" fillId="0" borderId="0" xfId="152" applyFont="1" applyAlignment="1">
      <alignment horizontal="center" vertical="center"/>
      <protection/>
    </xf>
    <xf numFmtId="0" fontId="14" fillId="0" borderId="0" xfId="152" applyFont="1" applyAlignment="1">
      <alignment horizontal="center" vertical="center"/>
      <protection/>
    </xf>
    <xf numFmtId="0" fontId="14" fillId="0" borderId="0" xfId="152" applyFont="1" applyBorder="1" applyAlignment="1">
      <alignment horizontal="center" vertical="center"/>
      <protection/>
    </xf>
    <xf numFmtId="0" fontId="24" fillId="0" borderId="44" xfId="152" applyFont="1" applyBorder="1" applyAlignment="1">
      <alignment horizontal="right" vertical="center"/>
      <protection/>
    </xf>
    <xf numFmtId="0" fontId="18" fillId="0" borderId="0" xfId="152" applyFont="1" applyBorder="1" applyAlignment="1">
      <alignment horizontal="justify" vertical="center"/>
      <protection/>
    </xf>
    <xf numFmtId="0" fontId="14" fillId="34" borderId="70" xfId="152" applyFont="1" applyFill="1" applyBorder="1" applyAlignment="1" applyProtection="1">
      <alignment horizontal="center" vertical="center"/>
      <protection/>
    </xf>
    <xf numFmtId="0" fontId="14" fillId="34" borderId="14" xfId="152" applyFont="1" applyFill="1" applyBorder="1" applyAlignment="1" applyProtection="1">
      <alignment horizontal="center" vertical="center"/>
      <protection/>
    </xf>
    <xf numFmtId="164" fontId="14" fillId="34" borderId="83" xfId="152" applyNumberFormat="1" applyFont="1" applyFill="1" applyBorder="1" applyAlignment="1">
      <alignment horizontal="center" vertical="center"/>
      <protection/>
    </xf>
    <xf numFmtId="0" fontId="14" fillId="34" borderId="71" xfId="140" applyFont="1" applyFill="1" applyBorder="1" applyAlignment="1">
      <alignment horizontal="center" wrapText="1"/>
      <protection/>
    </xf>
    <xf numFmtId="0" fontId="14" fillId="34" borderId="107" xfId="140" applyFont="1" applyFill="1" applyBorder="1" applyAlignment="1">
      <alignment horizontal="center" wrapText="1"/>
      <protection/>
    </xf>
    <xf numFmtId="49" fontId="14" fillId="34" borderId="10" xfId="152" applyNumberFormat="1" applyFont="1" applyFill="1" applyBorder="1" applyAlignment="1">
      <alignment horizontal="center" vertical="center"/>
      <protection/>
    </xf>
    <xf numFmtId="49" fontId="14" fillId="34" borderId="30" xfId="152" applyNumberFormat="1" applyFont="1" applyFill="1" applyBorder="1" applyAlignment="1">
      <alignment horizontal="center" vertical="center"/>
      <protection/>
    </xf>
    <xf numFmtId="0" fontId="18" fillId="0" borderId="0" xfId="152" applyFont="1" applyBorder="1" applyAlignment="1" applyProtection="1">
      <alignment horizontal="justify" vertical="center" wrapText="1"/>
      <protection/>
    </xf>
    <xf numFmtId="0" fontId="18" fillId="0" borderId="0" xfId="152" applyFont="1" applyBorder="1" applyAlignment="1" quotePrefix="1">
      <alignment horizontal="justify" vertical="center"/>
      <protection/>
    </xf>
    <xf numFmtId="0" fontId="1" fillId="0" borderId="0" xfId="140" applyFont="1" applyBorder="1" applyAlignment="1">
      <alignment horizontal="justify" wrapText="1"/>
      <protection/>
    </xf>
    <xf numFmtId="0" fontId="14" fillId="0" borderId="0" xfId="0" applyFont="1" applyAlignment="1">
      <alignment horizontal="center"/>
    </xf>
    <xf numFmtId="0" fontId="14" fillId="0" borderId="44" xfId="0" applyFont="1" applyBorder="1" applyAlignment="1">
      <alignment horizontal="right"/>
    </xf>
    <xf numFmtId="0" fontId="14" fillId="33" borderId="49" xfId="0" applyFont="1" applyFill="1" applyBorder="1" applyAlignment="1">
      <alignment horizontal="center" vertical="center"/>
    </xf>
    <xf numFmtId="0" fontId="14" fillId="33" borderId="108" xfId="0" applyFont="1" applyFill="1" applyBorder="1" applyAlignment="1">
      <alignment horizontal="center" vertical="center"/>
    </xf>
    <xf numFmtId="0" fontId="23" fillId="0" borderId="44" xfId="0" applyFont="1" applyBorder="1" applyAlignment="1">
      <alignment horizontal="right"/>
    </xf>
    <xf numFmtId="1" fontId="14" fillId="33" borderId="70" xfId="0" applyNumberFormat="1" applyFont="1" applyFill="1" applyBorder="1" applyAlignment="1" applyProtection="1">
      <alignment horizontal="center" vertical="center" wrapText="1"/>
      <protection locked="0"/>
    </xf>
    <xf numFmtId="1" fontId="14" fillId="33" borderId="50" xfId="0" applyNumberFormat="1" applyFont="1" applyFill="1" applyBorder="1" applyAlignment="1" applyProtection="1">
      <alignment horizontal="center" vertical="center" wrapText="1"/>
      <protection locked="0"/>
    </xf>
    <xf numFmtId="0" fontId="14" fillId="33" borderId="49" xfId="0" applyFont="1" applyFill="1" applyBorder="1" applyAlignment="1" applyProtection="1">
      <alignment horizontal="center" vertical="center" wrapText="1"/>
      <protection locked="0"/>
    </xf>
    <xf numFmtId="0" fontId="14" fillId="33" borderId="12" xfId="0" applyFont="1" applyFill="1" applyBorder="1" applyAlignment="1" applyProtection="1">
      <alignment horizontal="center" vertical="center" wrapText="1"/>
      <protection locked="0"/>
    </xf>
    <xf numFmtId="0" fontId="14" fillId="33" borderId="24" xfId="0" applyFont="1" applyFill="1" applyBorder="1" applyAlignment="1">
      <alignment horizontal="center" vertical="center"/>
    </xf>
    <xf numFmtId="0" fontId="14" fillId="33" borderId="104" xfId="0" applyFont="1" applyFill="1" applyBorder="1" applyAlignment="1">
      <alignment horizontal="center" vertical="center"/>
    </xf>
    <xf numFmtId="0" fontId="14" fillId="33" borderId="121" xfId="0" applyFont="1" applyFill="1" applyBorder="1" applyAlignment="1">
      <alignment horizontal="center" vertical="center"/>
    </xf>
    <xf numFmtId="0" fontId="24" fillId="0" borderId="44" xfId="0" applyFont="1" applyBorder="1" applyAlignment="1">
      <alignment horizontal="right"/>
    </xf>
    <xf numFmtId="0" fontId="24" fillId="0" borderId="0" xfId="0" applyFont="1" applyFill="1" applyBorder="1" applyAlignment="1">
      <alignment horizontal="right"/>
    </xf>
    <xf numFmtId="0" fontId="14" fillId="0" borderId="20" xfId="0" applyFont="1" applyFill="1" applyBorder="1" applyAlignment="1" applyProtection="1">
      <alignment horizontal="center"/>
      <protection/>
    </xf>
    <xf numFmtId="0" fontId="14" fillId="0" borderId="107" xfId="0" applyFont="1" applyFill="1" applyBorder="1" applyAlignment="1" applyProtection="1">
      <alignment horizontal="center"/>
      <protection/>
    </xf>
    <xf numFmtId="167" fontId="14" fillId="0" borderId="10" xfId="0" applyNumberFormat="1" applyFont="1" applyFill="1" applyBorder="1" applyAlignment="1" applyProtection="1" quotePrefix="1">
      <alignment horizontal="center"/>
      <protection/>
    </xf>
    <xf numFmtId="167" fontId="14" fillId="0" borderId="35" xfId="0" applyNumberFormat="1" applyFont="1" applyFill="1" applyBorder="1" applyAlignment="1" applyProtection="1" quotePrefix="1">
      <alignment horizontal="center"/>
      <protection/>
    </xf>
    <xf numFmtId="167" fontId="14" fillId="0" borderId="30" xfId="0" applyNumberFormat="1" applyFont="1" applyFill="1" applyBorder="1" applyAlignment="1" applyProtection="1" quotePrefix="1">
      <alignment horizontal="center"/>
      <protection/>
    </xf>
    <xf numFmtId="167" fontId="14" fillId="0" borderId="37" xfId="0" applyNumberFormat="1" applyFont="1" applyFill="1" applyBorder="1" applyAlignment="1" applyProtection="1" quotePrefix="1">
      <alignment horizontal="center"/>
      <protection/>
    </xf>
    <xf numFmtId="0" fontId="14" fillId="0" borderId="24" xfId="0" applyFont="1" applyFill="1" applyBorder="1" applyAlignment="1" applyProtection="1">
      <alignment horizontal="center"/>
      <protection/>
    </xf>
    <xf numFmtId="0" fontId="14" fillId="0" borderId="104" xfId="0" applyFont="1" applyFill="1" applyBorder="1" applyAlignment="1" applyProtection="1">
      <alignment horizontal="center"/>
      <protection/>
    </xf>
    <xf numFmtId="0" fontId="14" fillId="0" borderId="84" xfId="0" applyFont="1" applyFill="1" applyBorder="1" applyAlignment="1" applyProtection="1">
      <alignment horizontal="center"/>
      <protection/>
    </xf>
    <xf numFmtId="0" fontId="14" fillId="0" borderId="24" xfId="0" applyFont="1" applyFill="1" applyBorder="1" applyAlignment="1" applyProtection="1">
      <alignment horizontal="center" vertical="center"/>
      <protection/>
    </xf>
    <xf numFmtId="0" fontId="14" fillId="0" borderId="104" xfId="0" applyFont="1" applyFill="1" applyBorder="1" applyAlignment="1" applyProtection="1">
      <alignment horizontal="center" vertical="center"/>
      <protection/>
    </xf>
    <xf numFmtId="0" fontId="14" fillId="0" borderId="84" xfId="0" applyFont="1" applyFill="1" applyBorder="1" applyAlignment="1" applyProtection="1">
      <alignment horizontal="center" vertical="center"/>
      <protection/>
    </xf>
    <xf numFmtId="167" fontId="14" fillId="0" borderId="35" xfId="0" applyNumberFormat="1" applyFont="1" applyFill="1" applyBorder="1" applyAlignment="1" applyProtection="1">
      <alignment horizontal="center"/>
      <protection/>
    </xf>
    <xf numFmtId="167" fontId="14" fillId="0" borderId="37" xfId="0" applyNumberFormat="1" applyFont="1" applyFill="1" applyBorder="1" applyAlignment="1" applyProtection="1">
      <alignment horizontal="center"/>
      <protection/>
    </xf>
    <xf numFmtId="167" fontId="14" fillId="0" borderId="24" xfId="0" applyNumberFormat="1" applyFont="1" applyFill="1" applyBorder="1" applyAlignment="1" applyProtection="1" quotePrefix="1">
      <alignment horizontal="center"/>
      <protection/>
    </xf>
    <xf numFmtId="167" fontId="14" fillId="0" borderId="104" xfId="0" applyNumberFormat="1" applyFont="1" applyFill="1" applyBorder="1" applyAlignment="1" applyProtection="1" quotePrefix="1">
      <alignment horizontal="center"/>
      <protection/>
    </xf>
    <xf numFmtId="167" fontId="14" fillId="0" borderId="84" xfId="0" applyNumberFormat="1" applyFont="1" applyFill="1" applyBorder="1" applyAlignment="1" applyProtection="1" quotePrefix="1">
      <alignment horizontal="center"/>
      <protection/>
    </xf>
    <xf numFmtId="164" fontId="24" fillId="0" borderId="0" xfId="0" applyNumberFormat="1" applyFont="1" applyFill="1" applyBorder="1" applyAlignment="1">
      <alignment horizontal="right"/>
    </xf>
    <xf numFmtId="164" fontId="1" fillId="0" borderId="0" xfId="0" applyNumberFormat="1" applyFont="1" applyFill="1" applyBorder="1" applyAlignment="1">
      <alignment horizontal="right"/>
    </xf>
    <xf numFmtId="164" fontId="14" fillId="0" borderId="24" xfId="44" applyNumberFormat="1" applyFont="1" applyFill="1" applyBorder="1" applyAlignment="1">
      <alignment horizontal="center" wrapText="1"/>
    </xf>
    <xf numFmtId="164" fontId="14" fillId="0" borderId="104" xfId="44" applyNumberFormat="1" applyFont="1" applyFill="1" applyBorder="1" applyAlignment="1">
      <alignment horizontal="center" wrapText="1"/>
    </xf>
    <xf numFmtId="164" fontId="14" fillId="0" borderId="84" xfId="44" applyNumberFormat="1" applyFont="1" applyFill="1" applyBorder="1" applyAlignment="1">
      <alignment horizontal="center" wrapText="1"/>
    </xf>
    <xf numFmtId="164" fontId="14" fillId="0" borderId="10" xfId="44" applyNumberFormat="1" applyFont="1" applyFill="1" applyBorder="1" applyAlignment="1" quotePrefix="1">
      <alignment horizontal="center"/>
    </xf>
    <xf numFmtId="164" fontId="14" fillId="0" borderId="30" xfId="44" applyNumberFormat="1" applyFont="1" applyFill="1" applyBorder="1" applyAlignment="1" quotePrefix="1">
      <alignment horizontal="center"/>
    </xf>
    <xf numFmtId="164" fontId="14" fillId="0" borderId="37" xfId="44" applyNumberFormat="1" applyFont="1" applyFill="1" applyBorder="1" applyAlignment="1" quotePrefix="1">
      <alignment horizontal="center"/>
    </xf>
    <xf numFmtId="0" fontId="24" fillId="0" borderId="44" xfId="0" applyFont="1" applyFill="1" applyBorder="1" applyAlignment="1">
      <alignment horizontal="center"/>
    </xf>
    <xf numFmtId="0" fontId="14" fillId="0" borderId="0" xfId="0" applyFont="1" applyFill="1" applyAlignment="1">
      <alignment horizontal="center" vertical="center"/>
    </xf>
    <xf numFmtId="14" fontId="3" fillId="0" borderId="0" xfId="0" applyNumberFormat="1" applyFont="1" applyFill="1" applyBorder="1" applyAlignment="1">
      <alignment horizontal="center"/>
    </xf>
    <xf numFmtId="2" fontId="14" fillId="0" borderId="46" xfId="202" applyNumberFormat="1" applyFont="1" applyFill="1" applyBorder="1" applyAlignment="1">
      <alignment horizontal="right"/>
      <protection/>
    </xf>
    <xf numFmtId="2" fontId="14" fillId="0" borderId="45" xfId="202" applyNumberFormat="1" applyFont="1" applyFill="1" applyBorder="1" applyAlignment="1">
      <alignment horizontal="right"/>
      <protection/>
    </xf>
    <xf numFmtId="2" fontId="14" fillId="0" borderId="46" xfId="202" applyNumberFormat="1" applyFont="1" applyFill="1" applyBorder="1" applyAlignment="1">
      <alignment horizontal="center"/>
      <protection/>
    </xf>
    <xf numFmtId="2" fontId="14" fillId="0" borderId="47" xfId="202" applyNumberFormat="1" applyFont="1" applyFill="1" applyBorder="1" applyAlignment="1">
      <alignment horizontal="center"/>
      <protection/>
    </xf>
    <xf numFmtId="2" fontId="1" fillId="0" borderId="23" xfId="202" applyNumberFormat="1" applyFont="1" applyFill="1" applyBorder="1" applyAlignment="1">
      <alignment horizontal="right"/>
      <protection/>
    </xf>
    <xf numFmtId="2" fontId="1" fillId="0" borderId="21" xfId="202" applyNumberFormat="1" applyFont="1" applyFill="1" applyBorder="1" applyAlignment="1">
      <alignment horizontal="right"/>
      <protection/>
    </xf>
    <xf numFmtId="2" fontId="1" fillId="0" borderId="39" xfId="202" applyNumberFormat="1" applyFont="1" applyFill="1" applyBorder="1" applyAlignment="1">
      <alignment horizontal="right"/>
      <protection/>
    </xf>
    <xf numFmtId="0" fontId="1" fillId="0" borderId="23" xfId="202" applyFont="1" applyFill="1" applyBorder="1" applyAlignment="1" quotePrefix="1">
      <alignment horizontal="right"/>
      <protection/>
    </xf>
    <xf numFmtId="0" fontId="1" fillId="0" borderId="21" xfId="202" applyFont="1" applyFill="1" applyBorder="1" applyAlignment="1">
      <alignment horizontal="right"/>
      <protection/>
    </xf>
    <xf numFmtId="2" fontId="1" fillId="0" borderId="31" xfId="202" applyNumberFormat="1" applyFont="1" applyFill="1" applyBorder="1" applyAlignment="1">
      <alignment horizontal="right"/>
      <protection/>
    </xf>
    <xf numFmtId="2" fontId="1" fillId="0" borderId="40" xfId="202" applyNumberFormat="1" applyFont="1" applyFill="1" applyBorder="1" applyAlignment="1">
      <alignment horizontal="right"/>
      <protection/>
    </xf>
    <xf numFmtId="0" fontId="1" fillId="0" borderId="23" xfId="202" applyFont="1" applyFill="1" applyBorder="1" applyAlignment="1">
      <alignment horizontal="right"/>
      <protection/>
    </xf>
    <xf numFmtId="0" fontId="1" fillId="0" borderId="39" xfId="202" applyFont="1" applyFill="1" applyBorder="1" applyAlignment="1">
      <alignment horizontal="right"/>
      <protection/>
    </xf>
    <xf numFmtId="0" fontId="1" fillId="0" borderId="26" xfId="202" applyFont="1" applyFill="1" applyBorder="1" applyAlignment="1">
      <alignment horizontal="right"/>
      <protection/>
    </xf>
    <xf numFmtId="0" fontId="1" fillId="0" borderId="38" xfId="202" applyFont="1" applyFill="1" applyBorder="1" applyAlignment="1">
      <alignment horizontal="right"/>
      <protection/>
    </xf>
    <xf numFmtId="0" fontId="1" fillId="0" borderId="36" xfId="202" applyFont="1" applyFill="1" applyBorder="1" applyAlignment="1">
      <alignment horizontal="right"/>
      <protection/>
    </xf>
    <xf numFmtId="176" fontId="15" fillId="37" borderId="71" xfId="182" applyNumberFormat="1" applyFont="1" applyFill="1" applyBorder="1" applyAlignment="1">
      <alignment horizontal="center" vertical="center"/>
      <protection/>
    </xf>
    <xf numFmtId="176" fontId="15" fillId="37" borderId="20" xfId="182" applyNumberFormat="1" applyFont="1" applyFill="1" applyBorder="1" applyAlignment="1">
      <alignment horizontal="center" vertical="center"/>
      <protection/>
    </xf>
    <xf numFmtId="176" fontId="14" fillId="37" borderId="81" xfId="186" applyNumberFormat="1" applyFont="1" applyFill="1" applyBorder="1" applyAlignment="1">
      <alignment horizontal="center" vertical="center"/>
      <protection/>
    </xf>
    <xf numFmtId="176" fontId="14" fillId="37" borderId="104" xfId="186" applyNumberFormat="1" applyFont="1" applyFill="1" applyBorder="1" applyAlignment="1">
      <alignment horizontal="center" vertical="center"/>
      <protection/>
    </xf>
    <xf numFmtId="176" fontId="14" fillId="37" borderId="84" xfId="186" applyNumberFormat="1" applyFont="1" applyFill="1" applyBorder="1" applyAlignment="1">
      <alignment horizontal="center" vertical="center"/>
      <protection/>
    </xf>
    <xf numFmtId="0" fontId="14" fillId="33" borderId="14" xfId="244" applyFont="1" applyFill="1" applyBorder="1" applyAlignment="1">
      <alignment horizontal="center" vertical="center"/>
      <protection/>
    </xf>
    <xf numFmtId="0" fontId="14" fillId="33" borderId="50" xfId="244" applyFont="1" applyFill="1" applyBorder="1" applyAlignment="1">
      <alignment horizontal="center" vertical="center"/>
      <protection/>
    </xf>
    <xf numFmtId="0" fontId="14" fillId="33" borderId="11" xfId="244" applyFont="1" applyFill="1" applyBorder="1" applyAlignment="1">
      <alignment horizontal="center"/>
      <protection/>
    </xf>
    <xf numFmtId="0" fontId="14" fillId="33" borderId="11" xfId="244" applyFont="1" applyFill="1" applyBorder="1" applyAlignment="1" quotePrefix="1">
      <alignment horizontal="center"/>
      <protection/>
    </xf>
    <xf numFmtId="0" fontId="14" fillId="33" borderId="10" xfId="244" applyFont="1" applyFill="1" applyBorder="1" applyAlignment="1">
      <alignment horizontal="center"/>
      <protection/>
    </xf>
    <xf numFmtId="39" fontId="14" fillId="33" borderId="50" xfId="245" applyNumberFormat="1" applyFont="1" applyFill="1" applyBorder="1" applyAlignment="1" quotePrefix="1">
      <alignment horizontal="center"/>
      <protection/>
    </xf>
    <xf numFmtId="39" fontId="14" fillId="33" borderId="12" xfId="245" applyNumberFormat="1" applyFont="1" applyFill="1" applyBorder="1" applyAlignment="1" quotePrefix="1">
      <alignment horizontal="center"/>
      <protection/>
    </xf>
    <xf numFmtId="39" fontId="14" fillId="33" borderId="40" xfId="245" applyNumberFormat="1" applyFont="1" applyFill="1" applyBorder="1" applyAlignment="1" quotePrefix="1">
      <alignment horizontal="center"/>
      <protection/>
    </xf>
    <xf numFmtId="39" fontId="14" fillId="33" borderId="33" xfId="245" applyNumberFormat="1" applyFont="1" applyFill="1" applyBorder="1" applyAlignment="1" quotePrefix="1">
      <alignment horizontal="center"/>
      <protection/>
    </xf>
    <xf numFmtId="0" fontId="14" fillId="33" borderId="11" xfId="245" applyFont="1" applyFill="1" applyBorder="1" applyAlignment="1">
      <alignment horizontal="center" vertical="center" wrapText="1"/>
      <protection/>
    </xf>
    <xf numFmtId="0" fontId="14" fillId="33" borderId="13" xfId="245" applyFont="1" applyFill="1" applyBorder="1" applyAlignment="1">
      <alignment horizontal="center" vertical="center" wrapText="1"/>
      <protection/>
    </xf>
    <xf numFmtId="0" fontId="14" fillId="33" borderId="104" xfId="244" applyFont="1" applyFill="1" applyBorder="1" applyAlignment="1">
      <alignment horizontal="center" vertical="center"/>
      <protection/>
    </xf>
    <xf numFmtId="0" fontId="14" fillId="37" borderId="81" xfId="244" applyFont="1" applyFill="1" applyBorder="1" applyAlignment="1">
      <alignment horizontal="center" vertical="center"/>
      <protection/>
    </xf>
    <xf numFmtId="0" fontId="14" fillId="37" borderId="104" xfId="244" applyFont="1" applyFill="1" applyBorder="1" applyAlignment="1">
      <alignment horizontal="center" vertical="center"/>
      <protection/>
    </xf>
    <xf numFmtId="0" fontId="14" fillId="37" borderId="84" xfId="244" applyFont="1" applyFill="1" applyBorder="1" applyAlignment="1">
      <alignment horizontal="center" vertical="center"/>
      <protection/>
    </xf>
    <xf numFmtId="0" fontId="14" fillId="33" borderId="31" xfId="244" applyFont="1" applyFill="1" applyBorder="1" applyAlignment="1">
      <alignment horizontal="center"/>
      <protection/>
    </xf>
    <xf numFmtId="0" fontId="14" fillId="33" borderId="40" xfId="244" applyFont="1" applyFill="1" applyBorder="1" applyAlignment="1">
      <alignment horizontal="center"/>
      <protection/>
    </xf>
    <xf numFmtId="0" fontId="14" fillId="33" borderId="32" xfId="244" applyFont="1" applyFill="1" applyBorder="1" applyAlignment="1">
      <alignment horizontal="center"/>
      <protection/>
    </xf>
    <xf numFmtId="0" fontId="14" fillId="33" borderId="10" xfId="244" applyFont="1" applyFill="1" applyBorder="1" applyAlignment="1" quotePrefix="1">
      <alignment horizontal="center"/>
      <protection/>
    </xf>
    <xf numFmtId="0" fontId="14" fillId="33" borderId="35" xfId="244" applyFont="1" applyFill="1" applyBorder="1" applyAlignment="1">
      <alignment horizontal="center"/>
      <protection/>
    </xf>
    <xf numFmtId="39" fontId="14" fillId="38" borderId="26" xfId="0" applyNumberFormat="1" applyFont="1" applyFill="1" applyBorder="1" applyAlignment="1" applyProtection="1" quotePrefix="1">
      <alignment horizontal="center" vertical="center"/>
      <protection/>
    </xf>
    <xf numFmtId="39" fontId="14" fillId="38" borderId="36" xfId="0" applyNumberFormat="1" applyFont="1" applyFill="1" applyBorder="1" applyAlignment="1" applyProtection="1" quotePrefix="1">
      <alignment horizontal="center" vertical="center"/>
      <protection/>
    </xf>
    <xf numFmtId="39" fontId="14" fillId="38" borderId="31" xfId="0" applyNumberFormat="1" applyFont="1" applyFill="1" applyBorder="1" applyAlignment="1" applyProtection="1" quotePrefix="1">
      <alignment horizontal="center" vertical="center"/>
      <protection/>
    </xf>
    <xf numFmtId="39" fontId="14" fillId="38" borderId="41" xfId="0" applyNumberFormat="1" applyFont="1" applyFill="1" applyBorder="1" applyAlignment="1" applyProtection="1" quotePrefix="1">
      <alignment horizontal="center" vertical="center"/>
      <protection/>
    </xf>
    <xf numFmtId="39" fontId="14" fillId="38" borderId="10" xfId="0" applyNumberFormat="1" applyFont="1" applyFill="1" applyBorder="1" applyAlignment="1" applyProtection="1">
      <alignment horizontal="center" vertical="center"/>
      <protection/>
    </xf>
    <xf numFmtId="39" fontId="14" fillId="38" borderId="30" xfId="0" applyNumberFormat="1" applyFont="1" applyFill="1" applyBorder="1" applyAlignment="1" applyProtection="1">
      <alignment horizontal="center" vertical="center"/>
      <protection/>
    </xf>
    <xf numFmtId="39" fontId="14" fillId="38" borderId="35" xfId="0" applyNumberFormat="1" applyFont="1" applyFill="1" applyBorder="1" applyAlignment="1" applyProtection="1">
      <alignment horizontal="center" vertical="center" wrapText="1"/>
      <protection/>
    </xf>
    <xf numFmtId="39" fontId="14" fillId="0" borderId="0" xfId="0" applyNumberFormat="1" applyFont="1" applyAlignment="1" applyProtection="1">
      <alignment horizontal="center"/>
      <protection/>
    </xf>
    <xf numFmtId="177" fontId="14" fillId="38" borderId="81" xfId="0" applyNumberFormat="1" applyFont="1" applyFill="1" applyBorder="1" applyAlignment="1">
      <alignment horizontal="center" vertical="center"/>
    </xf>
    <xf numFmtId="177" fontId="14" fillId="38" borderId="29" xfId="0" applyNumberFormat="1" applyFont="1" applyFill="1" applyBorder="1" applyAlignment="1">
      <alignment horizontal="center" vertical="center"/>
    </xf>
    <xf numFmtId="0" fontId="14" fillId="38" borderId="24" xfId="0" applyFont="1" applyFill="1" applyBorder="1" applyAlignment="1">
      <alignment horizontal="center"/>
    </xf>
    <xf numFmtId="0" fontId="14" fillId="38" borderId="104" xfId="0" applyFont="1" applyFill="1" applyBorder="1" applyAlignment="1">
      <alignment horizontal="center"/>
    </xf>
    <xf numFmtId="0" fontId="14" fillId="38" borderId="84" xfId="0" applyFont="1" applyFill="1" applyBorder="1" applyAlignment="1">
      <alignment horizontal="center"/>
    </xf>
    <xf numFmtId="0" fontId="14" fillId="38" borderId="81" xfId="0" applyFont="1" applyFill="1" applyBorder="1" applyAlignment="1">
      <alignment horizontal="center"/>
    </xf>
    <xf numFmtId="39" fontId="14" fillId="38" borderId="10" xfId="0" applyNumberFormat="1" applyFont="1" applyFill="1" applyBorder="1" applyAlignment="1" applyProtection="1" quotePrefix="1">
      <alignment horizontal="center"/>
      <protection/>
    </xf>
    <xf numFmtId="39" fontId="14" fillId="38" borderId="35" xfId="0" applyNumberFormat="1" applyFont="1" applyFill="1" applyBorder="1" applyAlignment="1" applyProtection="1" quotePrefix="1">
      <alignment horizontal="center"/>
      <protection/>
    </xf>
    <xf numFmtId="39" fontId="14" fillId="38" borderId="30" xfId="0" applyNumberFormat="1" applyFont="1" applyFill="1" applyBorder="1" applyAlignment="1" applyProtection="1" quotePrefix="1">
      <alignment horizontal="center"/>
      <protection/>
    </xf>
    <xf numFmtId="39" fontId="14" fillId="38" borderId="109" xfId="0" applyNumberFormat="1" applyFont="1" applyFill="1" applyBorder="1" applyAlignment="1" applyProtection="1" quotePrefix="1">
      <alignment horizontal="center" vertical="center"/>
      <protection/>
    </xf>
    <xf numFmtId="39" fontId="14" fillId="38" borderId="38" xfId="0" applyNumberFormat="1" applyFont="1" applyFill="1" applyBorder="1" applyAlignment="1" applyProtection="1" quotePrefix="1">
      <alignment horizontal="center" vertical="center"/>
      <protection/>
    </xf>
    <xf numFmtId="39" fontId="14" fillId="38" borderId="102" xfId="0" applyNumberFormat="1" applyFont="1" applyFill="1" applyBorder="1" applyAlignment="1" applyProtection="1" quotePrefix="1">
      <alignment horizontal="center" vertical="center"/>
      <protection/>
    </xf>
    <xf numFmtId="39" fontId="14" fillId="38" borderId="40" xfId="0" applyNumberFormat="1" applyFont="1" applyFill="1" applyBorder="1" applyAlignment="1" applyProtection="1" quotePrefix="1">
      <alignment horizontal="center" vertical="center"/>
      <protection/>
    </xf>
    <xf numFmtId="0" fontId="24" fillId="0" borderId="44" xfId="140" applyFont="1" applyBorder="1" applyAlignment="1">
      <alignment horizontal="right"/>
      <protection/>
    </xf>
    <xf numFmtId="0" fontId="14" fillId="33" borderId="70" xfId="244" applyFont="1" applyFill="1" applyBorder="1" applyAlignment="1">
      <alignment horizontal="center" vertical="center"/>
      <protection/>
    </xf>
    <xf numFmtId="0" fontId="14" fillId="33" borderId="104" xfId="244" applyFont="1" applyFill="1" applyBorder="1" applyAlignment="1">
      <alignment horizontal="center"/>
      <protection/>
    </xf>
    <xf numFmtId="0" fontId="14" fillId="33" borderId="84" xfId="244" applyFont="1" applyFill="1" applyBorder="1" applyAlignment="1">
      <alignment horizontal="center"/>
      <protection/>
    </xf>
    <xf numFmtId="0" fontId="14" fillId="33" borderId="30" xfId="244" applyFont="1" applyFill="1" applyBorder="1" applyAlignment="1">
      <alignment horizontal="center"/>
      <protection/>
    </xf>
    <xf numFmtId="0" fontId="14" fillId="33" borderId="37" xfId="244" applyFont="1" applyFill="1" applyBorder="1" applyAlignment="1">
      <alignment horizontal="center"/>
      <protection/>
    </xf>
    <xf numFmtId="0" fontId="14" fillId="33" borderId="10" xfId="140" applyFont="1" applyFill="1" applyBorder="1" applyAlignment="1">
      <alignment horizontal="center"/>
      <protection/>
    </xf>
    <xf numFmtId="0" fontId="14" fillId="33" borderId="35" xfId="140" applyFont="1" applyFill="1" applyBorder="1" applyAlignment="1">
      <alignment horizontal="center"/>
      <protection/>
    </xf>
    <xf numFmtId="0" fontId="14" fillId="33" borderId="10" xfId="140" applyFont="1" applyFill="1" applyBorder="1" applyAlignment="1" quotePrefix="1">
      <alignment horizontal="center"/>
      <protection/>
    </xf>
    <xf numFmtId="0" fontId="14" fillId="33" borderId="37" xfId="140" applyFont="1" applyFill="1" applyBorder="1" applyAlignment="1">
      <alignment horizontal="center"/>
      <protection/>
    </xf>
    <xf numFmtId="0" fontId="3" fillId="0" borderId="0" xfId="0" applyFont="1" applyFill="1" applyAlignment="1">
      <alignment horizontal="center" vertical="center"/>
    </xf>
    <xf numFmtId="0" fontId="1" fillId="0" borderId="0" xfId="140" applyFont="1" applyFill="1" applyBorder="1" applyAlignment="1">
      <alignment horizontal="left"/>
      <protection/>
    </xf>
    <xf numFmtId="0" fontId="14" fillId="0" borderId="0" xfId="140" applyFont="1" applyFill="1" applyAlignment="1">
      <alignment horizontal="center" vertical="center"/>
      <protection/>
    </xf>
    <xf numFmtId="0" fontId="3" fillId="0" borderId="0" xfId="140" applyFont="1" applyFill="1" applyAlignment="1">
      <alignment horizontal="center"/>
      <protection/>
    </xf>
    <xf numFmtId="0" fontId="24" fillId="0" borderId="44" xfId="140" applyFont="1" applyFill="1" applyBorder="1" applyAlignment="1">
      <alignment horizontal="center"/>
      <protection/>
    </xf>
    <xf numFmtId="0" fontId="1" fillId="0" borderId="31" xfId="140" applyFont="1" applyFill="1" applyBorder="1" applyAlignment="1">
      <alignment horizontal="center"/>
      <protection/>
    </xf>
    <xf numFmtId="0" fontId="1" fillId="0" borderId="32" xfId="140" applyFont="1" applyFill="1" applyBorder="1" applyAlignment="1">
      <alignment horizontal="center"/>
      <protection/>
    </xf>
    <xf numFmtId="0" fontId="1" fillId="0" borderId="40" xfId="140" applyFont="1" applyFill="1" applyBorder="1" applyAlignment="1">
      <alignment horizontal="center"/>
      <protection/>
    </xf>
    <xf numFmtId="0" fontId="14" fillId="33" borderId="80" xfId="140" applyFont="1" applyFill="1" applyBorder="1" applyAlignment="1">
      <alignment horizontal="center"/>
      <protection/>
    </xf>
    <xf numFmtId="0" fontId="14" fillId="33" borderId="20" xfId="140" applyFont="1" applyFill="1" applyBorder="1" applyAlignment="1">
      <alignment horizontal="center"/>
      <protection/>
    </xf>
    <xf numFmtId="0" fontId="14" fillId="33" borderId="102" xfId="140" applyFont="1" applyFill="1" applyBorder="1" applyAlignment="1">
      <alignment horizontal="center"/>
      <protection/>
    </xf>
    <xf numFmtId="0" fontId="14" fillId="33" borderId="32" xfId="140" applyFont="1" applyFill="1" applyBorder="1" applyAlignment="1">
      <alignment horizontal="center"/>
      <protection/>
    </xf>
    <xf numFmtId="0" fontId="1" fillId="0" borderId="26" xfId="140" applyFont="1" applyFill="1" applyBorder="1" applyAlignment="1">
      <alignment horizontal="center"/>
      <protection/>
    </xf>
    <xf numFmtId="0" fontId="1" fillId="0" borderId="27" xfId="140" applyFont="1" applyFill="1" applyBorder="1" applyAlignment="1">
      <alignment horizontal="center"/>
      <protection/>
    </xf>
    <xf numFmtId="0" fontId="1" fillId="0" borderId="38" xfId="140" applyFont="1" applyFill="1" applyBorder="1" applyAlignment="1">
      <alignment horizontal="center"/>
      <protection/>
    </xf>
    <xf numFmtId="0" fontId="14" fillId="0" borderId="0" xfId="140" applyFont="1" applyAlignment="1">
      <alignment horizontal="center" vertical="center"/>
      <protection/>
    </xf>
    <xf numFmtId="0" fontId="3" fillId="0" borderId="0" xfId="140" applyFont="1" applyAlignment="1">
      <alignment horizontal="center" vertical="center"/>
      <protection/>
    </xf>
    <xf numFmtId="0" fontId="14" fillId="33" borderId="70" xfId="244" applyFont="1" applyFill="1" applyBorder="1" applyAlignment="1" applyProtection="1">
      <alignment horizontal="center" vertical="center"/>
      <protection/>
    </xf>
    <xf numFmtId="0" fontId="14" fillId="33" borderId="50" xfId="244" applyFont="1" applyFill="1" applyBorder="1" applyAlignment="1" applyProtection="1">
      <alignment horizontal="center" vertical="center"/>
      <protection/>
    </xf>
    <xf numFmtId="0" fontId="14" fillId="33" borderId="104" xfId="244" applyFont="1" applyFill="1" applyBorder="1" applyAlignment="1" applyProtection="1">
      <alignment horizontal="center" vertical="center"/>
      <protection/>
    </xf>
    <xf numFmtId="0" fontId="14" fillId="33" borderId="84" xfId="244" applyFont="1" applyFill="1" applyBorder="1" applyAlignment="1" applyProtection="1">
      <alignment horizontal="center" vertical="center"/>
      <protection/>
    </xf>
    <xf numFmtId="0" fontId="14" fillId="33" borderId="80" xfId="244" applyFont="1" applyFill="1" applyBorder="1" applyAlignment="1" applyProtection="1">
      <alignment horizontal="center" vertical="center"/>
      <protection/>
    </xf>
    <xf numFmtId="0" fontId="14" fillId="33" borderId="20" xfId="244" applyFont="1" applyFill="1" applyBorder="1" applyAlignment="1" applyProtection="1">
      <alignment horizontal="center" vertical="center"/>
      <protection/>
    </xf>
    <xf numFmtId="0" fontId="14" fillId="33" borderId="107" xfId="244" applyFont="1" applyFill="1" applyBorder="1" applyAlignment="1" applyProtection="1">
      <alignment horizontal="center" vertical="center"/>
      <protection/>
    </xf>
  </cellXfs>
  <cellStyles count="27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" xfId="44"/>
    <cellStyle name="Comma 10 2" xfId="45"/>
    <cellStyle name="Comma 11" xfId="46"/>
    <cellStyle name="Comma 12" xfId="47"/>
    <cellStyle name="Comma 13" xfId="48"/>
    <cellStyle name="Comma 14" xfId="49"/>
    <cellStyle name="Comma 15" xfId="50"/>
    <cellStyle name="Comma 16" xfId="51"/>
    <cellStyle name="Comma 17" xfId="52"/>
    <cellStyle name="Comma 18" xfId="53"/>
    <cellStyle name="Comma 19" xfId="54"/>
    <cellStyle name="Comma 2" xfId="55"/>
    <cellStyle name="Comma 2 10" xfId="56"/>
    <cellStyle name="Comma 2 11" xfId="57"/>
    <cellStyle name="Comma 2 12" xfId="58"/>
    <cellStyle name="Comma 2 13" xfId="59"/>
    <cellStyle name="Comma 2 14" xfId="60"/>
    <cellStyle name="Comma 2 15" xfId="61"/>
    <cellStyle name="Comma 2 16" xfId="62"/>
    <cellStyle name="Comma 2 17" xfId="63"/>
    <cellStyle name="Comma 2 18" xfId="64"/>
    <cellStyle name="Comma 2 19" xfId="65"/>
    <cellStyle name="Comma 2 2" xfId="66"/>
    <cellStyle name="Comma 2 2 2" xfId="67"/>
    <cellStyle name="Comma 2 2 2 2" xfId="68"/>
    <cellStyle name="Comma 2 2 2 2 2" xfId="69"/>
    <cellStyle name="Comma 2 2 2 2 3" xfId="70"/>
    <cellStyle name="Comma 2 2 2 2 3 2" xfId="71"/>
    <cellStyle name="Comma 2 2 2 2 3 3" xfId="72"/>
    <cellStyle name="Comma 2 2 2 2 3 4" xfId="73"/>
    <cellStyle name="Comma 2 2 2 2 3 4 2" xfId="74"/>
    <cellStyle name="Comma 2 2 2 2 3 4 3" xfId="75"/>
    <cellStyle name="Comma 2 2 2 2 4" xfId="76"/>
    <cellStyle name="Comma 2 2 2 2 4 2" xfId="77"/>
    <cellStyle name="Comma 2 2 2 2 4 2 2" xfId="78"/>
    <cellStyle name="Comma 2 2 2 3" xfId="79"/>
    <cellStyle name="Comma 2 2 3" xfId="80"/>
    <cellStyle name="Comma 2 2 3 2" xfId="81"/>
    <cellStyle name="Comma 2 20" xfId="82"/>
    <cellStyle name="Comma 2 21" xfId="83"/>
    <cellStyle name="Comma 2 22" xfId="84"/>
    <cellStyle name="Comma 2 23" xfId="85"/>
    <cellStyle name="Comma 2 24" xfId="86"/>
    <cellStyle name="Comma 2 25" xfId="87"/>
    <cellStyle name="Comma 2 26" xfId="88"/>
    <cellStyle name="Comma 2 3" xfId="89"/>
    <cellStyle name="Comma 2 4" xfId="90"/>
    <cellStyle name="Comma 2 5" xfId="91"/>
    <cellStyle name="Comma 2 6" xfId="92"/>
    <cellStyle name="Comma 2 7" xfId="93"/>
    <cellStyle name="Comma 2 8" xfId="94"/>
    <cellStyle name="Comma 2 9" xfId="95"/>
    <cellStyle name="Comma 20" xfId="96"/>
    <cellStyle name="Comma 20 2" xfId="97"/>
    <cellStyle name="Comma 27" xfId="98"/>
    <cellStyle name="Comma 27 2" xfId="99"/>
    <cellStyle name="Comma 29" xfId="100"/>
    <cellStyle name="Comma 29 2" xfId="101"/>
    <cellStyle name="Comma 3" xfId="102"/>
    <cellStyle name="Comma 3 2" xfId="103"/>
    <cellStyle name="Comma 3 3" xfId="104"/>
    <cellStyle name="Comma 3 39" xfId="105"/>
    <cellStyle name="Comma 3 4" xfId="106"/>
    <cellStyle name="Comma 3 4 2" xfId="107"/>
    <cellStyle name="Comma 3 4 2 2" xfId="108"/>
    <cellStyle name="Comma 30" xfId="109"/>
    <cellStyle name="Comma 30 2" xfId="110"/>
    <cellStyle name="Comma 4" xfId="111"/>
    <cellStyle name="Comma 4 2" xfId="112"/>
    <cellStyle name="Comma 4 3" xfId="113"/>
    <cellStyle name="Comma 4 4" xfId="114"/>
    <cellStyle name="Comma 5" xfId="115"/>
    <cellStyle name="Comma 6" xfId="116"/>
    <cellStyle name="Comma 67 2" xfId="117"/>
    <cellStyle name="Comma 7" xfId="118"/>
    <cellStyle name="Comma 70" xfId="119"/>
    <cellStyle name="Comma 8" xfId="120"/>
    <cellStyle name="Comma 9" xfId="121"/>
    <cellStyle name="Currency" xfId="122"/>
    <cellStyle name="Currency [0]" xfId="123"/>
    <cellStyle name="Excel Built-in Comma 2" xfId="124"/>
    <cellStyle name="Excel Built-in Normal" xfId="125"/>
    <cellStyle name="Excel Built-in Normal 2" xfId="126"/>
    <cellStyle name="Excel Built-in Normal_50. Bishwo" xfId="127"/>
    <cellStyle name="Explanatory Text" xfId="128"/>
    <cellStyle name="Followed Hyperlink" xfId="129"/>
    <cellStyle name="Good" xfId="130"/>
    <cellStyle name="Heading 1" xfId="131"/>
    <cellStyle name="Heading 2" xfId="132"/>
    <cellStyle name="Heading 3" xfId="133"/>
    <cellStyle name="Heading 4" xfId="134"/>
    <cellStyle name="Hyperlink" xfId="135"/>
    <cellStyle name="Hyperlink 2" xfId="136"/>
    <cellStyle name="Input" xfId="137"/>
    <cellStyle name="Linked Cell" xfId="138"/>
    <cellStyle name="Neutral" xfId="139"/>
    <cellStyle name="Normal 10" xfId="140"/>
    <cellStyle name="Normal 10 2" xfId="141"/>
    <cellStyle name="Normal 11" xfId="142"/>
    <cellStyle name="Normal 12" xfId="143"/>
    <cellStyle name="Normal 13" xfId="144"/>
    <cellStyle name="Normal 14" xfId="145"/>
    <cellStyle name="Normal 15" xfId="146"/>
    <cellStyle name="Normal 16" xfId="147"/>
    <cellStyle name="Normal 17" xfId="148"/>
    <cellStyle name="Normal 18" xfId="149"/>
    <cellStyle name="Normal 19" xfId="150"/>
    <cellStyle name="Normal 2" xfId="151"/>
    <cellStyle name="Normal 2 10" xfId="152"/>
    <cellStyle name="Normal 2 11" xfId="153"/>
    <cellStyle name="Normal 2 12" xfId="154"/>
    <cellStyle name="Normal 2 13" xfId="155"/>
    <cellStyle name="Normal 2 14" xfId="156"/>
    <cellStyle name="Normal 2 2" xfId="157"/>
    <cellStyle name="Normal 2 2 2" xfId="158"/>
    <cellStyle name="Normal 2 2 2 2 4 2" xfId="159"/>
    <cellStyle name="Normal 2 2 3" xfId="160"/>
    <cellStyle name="Normal 2 2 4" xfId="161"/>
    <cellStyle name="Normal 2 2 5" xfId="162"/>
    <cellStyle name="Normal 2 2 6" xfId="163"/>
    <cellStyle name="Normal 2 2 7" xfId="164"/>
    <cellStyle name="Normal 2 2_50. Bishwo" xfId="165"/>
    <cellStyle name="Normal 2 3" xfId="166"/>
    <cellStyle name="Normal 2 3 2" xfId="167"/>
    <cellStyle name="Normal 2 4" xfId="168"/>
    <cellStyle name="Normal 2 5" xfId="169"/>
    <cellStyle name="Normal 2 6" xfId="170"/>
    <cellStyle name="Normal 2 7" xfId="171"/>
    <cellStyle name="Normal 2 8" xfId="172"/>
    <cellStyle name="Normal 2 9" xfId="173"/>
    <cellStyle name="Normal 2_50. Bishwo" xfId="174"/>
    <cellStyle name="Normal 20" xfId="175"/>
    <cellStyle name="Normal 20 2" xfId="176"/>
    <cellStyle name="Normal 21" xfId="177"/>
    <cellStyle name="Normal 21 2" xfId="178"/>
    <cellStyle name="Normal 22" xfId="179"/>
    <cellStyle name="Normal 22 2" xfId="180"/>
    <cellStyle name="Normal 23" xfId="181"/>
    <cellStyle name="Normal 24" xfId="182"/>
    <cellStyle name="Normal 24 2" xfId="183"/>
    <cellStyle name="Normal 25" xfId="184"/>
    <cellStyle name="Normal 25 2" xfId="185"/>
    <cellStyle name="Normal 26" xfId="186"/>
    <cellStyle name="Normal 26 2" xfId="187"/>
    <cellStyle name="Normal 27" xfId="188"/>
    <cellStyle name="Normal 27 2" xfId="189"/>
    <cellStyle name="Normal 28" xfId="190"/>
    <cellStyle name="Normal 28 2" xfId="191"/>
    <cellStyle name="Normal 29" xfId="192"/>
    <cellStyle name="Normal 3" xfId="193"/>
    <cellStyle name="Normal 3 2" xfId="194"/>
    <cellStyle name="Normal 3 3" xfId="195"/>
    <cellStyle name="Normal 3 4" xfId="196"/>
    <cellStyle name="Normal 3 5" xfId="197"/>
    <cellStyle name="Normal 3 6" xfId="198"/>
    <cellStyle name="Normal 3_9.1 &amp; 9.2" xfId="199"/>
    <cellStyle name="Normal 30" xfId="200"/>
    <cellStyle name="Normal 30 2" xfId="201"/>
    <cellStyle name="Normal 31" xfId="202"/>
    <cellStyle name="Normal 32" xfId="203"/>
    <cellStyle name="Normal 32 2" xfId="204"/>
    <cellStyle name="Normal 33" xfId="205"/>
    <cellStyle name="Normal 34" xfId="206"/>
    <cellStyle name="Normal 34 2" xfId="207"/>
    <cellStyle name="Normal 34 3" xfId="208"/>
    <cellStyle name="Normal 39" xfId="209"/>
    <cellStyle name="Normal 4" xfId="210"/>
    <cellStyle name="Normal 4 10" xfId="211"/>
    <cellStyle name="Normal 4 11" xfId="212"/>
    <cellStyle name="Normal 4 12" xfId="213"/>
    <cellStyle name="Normal 4 13" xfId="214"/>
    <cellStyle name="Normal 4 14" xfId="215"/>
    <cellStyle name="Normal 4 15" xfId="216"/>
    <cellStyle name="Normal 4 16" xfId="217"/>
    <cellStyle name="Normal 4 17" xfId="218"/>
    <cellStyle name="Normal 4 18" xfId="219"/>
    <cellStyle name="Normal 4 19" xfId="220"/>
    <cellStyle name="Normal 4 2" xfId="221"/>
    <cellStyle name="Normal 4 20" xfId="222"/>
    <cellStyle name="Normal 4 21" xfId="223"/>
    <cellStyle name="Normal 4 22" xfId="224"/>
    <cellStyle name="Normal 4 23" xfId="225"/>
    <cellStyle name="Normal 4 24" xfId="226"/>
    <cellStyle name="Normal 4 25" xfId="227"/>
    <cellStyle name="Normal 4 3" xfId="228"/>
    <cellStyle name="Normal 4 4" xfId="229"/>
    <cellStyle name="Normal 4 5" xfId="230"/>
    <cellStyle name="Normal 4 6" xfId="231"/>
    <cellStyle name="Normal 4 7" xfId="232"/>
    <cellStyle name="Normal 4 8" xfId="233"/>
    <cellStyle name="Normal 4 9" xfId="234"/>
    <cellStyle name="Normal 4_50. Bishwo" xfId="235"/>
    <cellStyle name="Normal 40" xfId="236"/>
    <cellStyle name="Normal 41" xfId="237"/>
    <cellStyle name="Normal 42" xfId="238"/>
    <cellStyle name="Normal 43" xfId="239"/>
    <cellStyle name="Normal 49" xfId="240"/>
    <cellStyle name="Normal 5" xfId="241"/>
    <cellStyle name="Normal 5 2" xfId="242"/>
    <cellStyle name="Normal 52" xfId="243"/>
    <cellStyle name="Normal 6" xfId="244"/>
    <cellStyle name="Normal 6 2" xfId="245"/>
    <cellStyle name="Normal 6 3" xfId="246"/>
    <cellStyle name="Normal 67" xfId="247"/>
    <cellStyle name="Normal 7" xfId="248"/>
    <cellStyle name="Normal 8" xfId="249"/>
    <cellStyle name="Normal 8 2" xfId="250"/>
    <cellStyle name="Normal 9" xfId="251"/>
    <cellStyle name="Normal_bartaman point 2" xfId="252"/>
    <cellStyle name="Normal_bartaman point 2 2" xfId="253"/>
    <cellStyle name="Normal_bartaman point 2 2 2 2 2" xfId="254"/>
    <cellStyle name="Normal_bartaman point 3" xfId="255"/>
    <cellStyle name="Normal_bartaman point 3 2" xfId="256"/>
    <cellStyle name="Normal_Bartamane_Book1" xfId="257"/>
    <cellStyle name="Normal_Comm_wt" xfId="258"/>
    <cellStyle name="Normal_Comm_wt_bartamane" xfId="259"/>
    <cellStyle name="Normal_CPI" xfId="260"/>
    <cellStyle name="Normal_Direction of Trade_BartamanFormat 2063-64" xfId="261"/>
    <cellStyle name="Normal_Direction of Trade_BartamanFormat 2063-64 2" xfId="262"/>
    <cellStyle name="Normal_Sheet1" xfId="263"/>
    <cellStyle name="Normal_Sheet1 2" xfId="264"/>
    <cellStyle name="Normal_Sheet1 2 2" xfId="265"/>
    <cellStyle name="Normal_Sheet1 2 3" xfId="266"/>
    <cellStyle name="Normal_Sheet1 2 4" xfId="267"/>
    <cellStyle name="Normal_Sheet1 3" xfId="268"/>
    <cellStyle name="Normal_Sheet1 4" xfId="269"/>
    <cellStyle name="Normal_Sheet1 5" xfId="270"/>
    <cellStyle name="Normal_Sheet1 6" xfId="271"/>
    <cellStyle name="Note" xfId="272"/>
    <cellStyle name="Output" xfId="273"/>
    <cellStyle name="Percent" xfId="274"/>
    <cellStyle name="Percent 2" xfId="275"/>
    <cellStyle name="Percent 2 2" xfId="276"/>
    <cellStyle name="Percent 2 2 2" xfId="277"/>
    <cellStyle name="Percent 2 3" xfId="278"/>
    <cellStyle name="Percent 2 4" xfId="279"/>
    <cellStyle name="Percent 3" xfId="280"/>
    <cellStyle name="Percent 4" xfId="281"/>
    <cellStyle name="Percent 67 2" xfId="282"/>
    <cellStyle name="SHEET" xfId="283"/>
    <cellStyle name="Title" xfId="284"/>
    <cellStyle name="Total" xfId="285"/>
    <cellStyle name="Warning Text" xfId="2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styles" Target="styles.xml" /><Relationship Id="rId51" Type="http://schemas.openxmlformats.org/officeDocument/2006/relationships/sharedStrings" Target="sharedStrings.xml" /><Relationship Id="rId52" Type="http://schemas.openxmlformats.org/officeDocument/2006/relationships/externalLink" Target="externalLinks/externalLink1.xml" /><Relationship Id="rId53" Type="http://schemas.openxmlformats.org/officeDocument/2006/relationships/externalLink" Target="externalLinks/externalLink2.xml" /><Relationship Id="rId54" Type="http://schemas.openxmlformats.org/officeDocument/2006/relationships/externalLink" Target="externalLinks/externalLink3.xml" /><Relationship Id="rId55" Type="http://schemas.openxmlformats.org/officeDocument/2006/relationships/externalLink" Target="externalLinks/externalLink4.xml" /><Relationship Id="rId56" Type="http://schemas.openxmlformats.org/officeDocument/2006/relationships/externalLink" Target="externalLinks/externalLink5.xml" /><Relationship Id="rId5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GOVERNMENT%20FINANCE%20DIVISION\1_Current%20Macroeconomic%20Situation(CMES)\CMEs%202071-72\CMEs%2011%20months\Final\Current%20Macroeconomic%20Situation%20(English)%202072-4%20Tables%2046%20(Based%20on%20Eleven%20Months%20Data%20of%202071-72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Government%20Finance\GOVERNMENT%20FINANCE%20DIVISION\2_Government%20Budgetary%20Operation%20(GBO)\2072.73\Monthly\Asar%202073%20Firs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esktop%20New\CME%209%20months\Final\CME_%20Tables_50_Nine_Months_2015-16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Users\nrb\Desktop\CME%205%20months\Source\Gov_Fin\CME_%20Tables_47_Five%20_Months_2072-7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00326\Downloads\CME_2072.73_Sent%20(3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MS"/>
      <sheetName val="CBS"/>
      <sheetName val="ODCS"/>
      <sheetName val="CALCB"/>
      <sheetName val="CALDB"/>
      <sheetName val="CALFC"/>
      <sheetName val="Deposits"/>
      <sheetName val="Sect credit"/>
      <sheetName val="Secu Credit"/>
      <sheetName val="Loan to Gov Ent"/>
      <sheetName val="Outright Sale"/>
      <sheetName val="Repos"/>
      <sheetName val="SLF Trans"/>
      <sheetName val="TBs 91_364"/>
      <sheetName val="Inter_Bank"/>
      <sheetName val="Int Rate"/>
      <sheetName val="Purchase, Sale of CFC"/>
      <sheetName val="IC Purchase"/>
      <sheetName val="Stock Mkt Indicator"/>
      <sheetName val="Issue Approval "/>
      <sheetName val="Listed Co"/>
      <sheetName val="Share Mkt Acti"/>
      <sheetName val="Turnover Detail"/>
      <sheetName val="Securities List"/>
      <sheetName val="cpI_New "/>
      <sheetName val="CPI YoY"/>
      <sheetName val="WPI"/>
      <sheetName val="WPI YOY"/>
      <sheetName val="NSWI"/>
      <sheetName val="GBO"/>
      <sheetName val="Revenue"/>
      <sheetName val="Fresh TBs"/>
      <sheetName val="ODD"/>
      <sheetName val="Direction"/>
      <sheetName val="X-India"/>
      <sheetName val="X-China"/>
      <sheetName val="X-Other"/>
      <sheetName val="M-India"/>
      <sheetName val="M-China"/>
      <sheetName val="M-Other"/>
      <sheetName val="M_India$"/>
      <sheetName val="BOP"/>
      <sheetName val="ReserveRs"/>
      <sheetName val="Reserves $"/>
      <sheetName val="Ex Rat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P"/>
      <sheetName val="GBO"/>
      <sheetName val="Summary"/>
    </sheetNames>
    <sheetDataSet>
      <sheetData sheetId="0">
        <row r="13">
          <cell r="C13">
            <v>268110.5</v>
          </cell>
        </row>
        <row r="14">
          <cell r="C14">
            <v>20580.8</v>
          </cell>
        </row>
        <row r="15">
          <cell r="C15">
            <v>3651.3</v>
          </cell>
        </row>
        <row r="16">
          <cell r="C16">
            <v>3476.2</v>
          </cell>
        </row>
        <row r="17">
          <cell r="C17">
            <v>733.4</v>
          </cell>
        </row>
        <row r="19">
          <cell r="C19">
            <v>48804</v>
          </cell>
        </row>
        <row r="20">
          <cell r="C20">
            <v>3986.6</v>
          </cell>
        </row>
        <row r="21">
          <cell r="C21">
            <v>3122.6</v>
          </cell>
        </row>
        <row r="22">
          <cell r="C22">
            <v>3535.8</v>
          </cell>
        </row>
        <row r="23">
          <cell r="C23">
            <v>1911</v>
          </cell>
        </row>
        <row r="25">
          <cell r="C25">
            <v>57937.4</v>
          </cell>
        </row>
        <row r="26">
          <cell r="C26">
            <v>758.6</v>
          </cell>
        </row>
        <row r="27">
          <cell r="C27">
            <v>400</v>
          </cell>
        </row>
        <row r="28">
          <cell r="C28">
            <v>319.3</v>
          </cell>
        </row>
        <row r="29">
          <cell r="C29">
            <v>0</v>
          </cell>
        </row>
        <row r="35">
          <cell r="C35">
            <v>9.200000000000001</v>
          </cell>
        </row>
        <row r="36">
          <cell r="C36">
            <v>129.2</v>
          </cell>
        </row>
        <row r="37">
          <cell r="C37">
            <v>0</v>
          </cell>
        </row>
        <row r="41">
          <cell r="C41">
            <v>312439.9</v>
          </cell>
        </row>
        <row r="42">
          <cell r="C42">
            <v>36940.7</v>
          </cell>
        </row>
        <row r="45">
          <cell r="C45">
            <v>44179.7</v>
          </cell>
        </row>
        <row r="46">
          <cell r="C46">
            <v>5735.4</v>
          </cell>
        </row>
        <row r="49">
          <cell r="C49">
            <v>3847.3999999999996</v>
          </cell>
        </row>
        <row r="50">
          <cell r="C50">
            <v>-1498.3999999999996</v>
          </cell>
        </row>
        <row r="51">
          <cell r="C51">
            <v>-63.400000000000034</v>
          </cell>
        </row>
        <row r="52">
          <cell r="C52">
            <v>-44.7</v>
          </cell>
        </row>
        <row r="53">
          <cell r="C53">
            <v>136.60000000000002</v>
          </cell>
        </row>
        <row r="55">
          <cell r="C55">
            <v>2041.7999999999993</v>
          </cell>
        </row>
        <row r="58">
          <cell r="C58">
            <v>19982.8</v>
          </cell>
        </row>
        <row r="59">
          <cell r="C59">
            <v>15082.900000000001</v>
          </cell>
        </row>
        <row r="62">
          <cell r="C62">
            <v>569.8</v>
          </cell>
        </row>
        <row r="63">
          <cell r="C63">
            <v>1431.7000000000007</v>
          </cell>
        </row>
        <row r="65">
          <cell r="C65">
            <v>23316.300000000043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GDP at Current Prices"/>
      <sheetName val="GDP at Constant Prices"/>
      <sheetName val="GDP by Expenditure Catagory"/>
      <sheetName val="GNI GNDI and Savings"/>
      <sheetName val="Summary of Macro Eco. Indicator"/>
      <sheetName val="CPI_new"/>
      <sheetName val="CPI_Y-O-Y"/>
      <sheetName val="CPI_Nep &amp; Ind."/>
      <sheetName val="WPI"/>
      <sheetName val="WPI YOY"/>
      <sheetName val="NSWI"/>
      <sheetName val="Direction"/>
      <sheetName val="X-India"/>
      <sheetName val="X-China"/>
      <sheetName val="X-Other"/>
      <sheetName val="M-India"/>
      <sheetName val="M-China"/>
      <sheetName val="M-Other"/>
      <sheetName val="Customwise Trade"/>
      <sheetName val="M_India$"/>
      <sheetName val="X&amp;MPrice Index &amp;TOT"/>
      <sheetName val="BOP"/>
      <sheetName val="ReserveRs"/>
      <sheetName val="Reserves $"/>
      <sheetName val="Ex Rate"/>
      <sheetName val="GBO"/>
      <sheetName val="Revenue"/>
      <sheetName val="ODD "/>
      <sheetName val="MS"/>
      <sheetName val="CBS"/>
      <sheetName val="ODCS"/>
      <sheetName val="CALCB"/>
      <sheetName val="CALDB"/>
      <sheetName val="CALFC"/>
      <sheetName val="Deposits"/>
      <sheetName val="Sect credit"/>
      <sheetName val="Secu Credit"/>
      <sheetName val="Loan to Gov Ent"/>
      <sheetName val="Monetary Operations"/>
      <sheetName val="Purchase &amp; Sale of FC"/>
      <sheetName val="Inter_Bank"/>
      <sheetName val="Int Rate"/>
      <sheetName val="TBs 91_364"/>
      <sheetName val="Stock Mkt Indicator"/>
      <sheetName val="Issue Approval"/>
      <sheetName val="Listed Co"/>
      <sheetName val="Share Mkt Acti"/>
      <sheetName val="Turnover Detail"/>
      <sheetName val="Securities List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GBO "/>
      <sheetName val="Revenue"/>
      <sheetName val="ODD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ME Reasons"/>
      <sheetName val="For Graph"/>
      <sheetName val="Direction"/>
      <sheetName val="X-India"/>
      <sheetName val="X-China"/>
      <sheetName val="X-Other"/>
      <sheetName val="M-India"/>
      <sheetName val="M-China"/>
      <sheetName val="M-Other"/>
      <sheetName val="Customwise Trade"/>
      <sheetName val="M_India$"/>
      <sheetName val="X&amp;MPrice Index &amp;TOT  1"/>
      <sheetName val="BOP"/>
      <sheetName val="IIP"/>
      <sheetName val="ReserveRs"/>
      <sheetName val="Reserves $"/>
      <sheetName val="Ex Rat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hyperlink" Target="http://www.kitco.com/gold.londonfix.html" TargetMode="Externa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83"/>
  <sheetViews>
    <sheetView tabSelected="1" zoomScalePageLayoutView="0" workbookViewId="0" topLeftCell="A1">
      <selection activeCell="E62" sqref="E62"/>
    </sheetView>
  </sheetViews>
  <sheetFormatPr defaultColWidth="9.140625" defaultRowHeight="12.75"/>
  <cols>
    <col min="1" max="1" width="10.421875" style="517" customWidth="1"/>
    <col min="2" max="4" width="9.140625" style="517" customWidth="1"/>
    <col min="5" max="5" width="31.140625" style="517" customWidth="1"/>
    <col min="6" max="16384" width="9.140625" style="517" customWidth="1"/>
  </cols>
  <sheetData>
    <row r="1" spans="1:9" ht="20.25">
      <c r="A1" s="1676" t="s">
        <v>369</v>
      </c>
      <c r="B1" s="1676"/>
      <c r="C1" s="1676"/>
      <c r="D1" s="1676"/>
      <c r="E1" s="1677"/>
      <c r="F1" s="516"/>
      <c r="G1" s="516"/>
      <c r="H1" s="516"/>
      <c r="I1" s="516"/>
    </row>
    <row r="2" spans="1:9" s="519" customFormat="1" ht="15.75">
      <c r="A2" s="1678" t="s">
        <v>440</v>
      </c>
      <c r="B2" s="1678"/>
      <c r="C2" s="1678"/>
      <c r="D2" s="1678"/>
      <c r="E2" s="1679"/>
      <c r="F2" s="518"/>
      <c r="G2" s="518"/>
      <c r="H2" s="518"/>
      <c r="I2" s="518"/>
    </row>
    <row r="3" spans="3:4" ht="15.75">
      <c r="C3" s="520"/>
      <c r="D3" s="521"/>
    </row>
    <row r="4" spans="1:4" ht="15.75">
      <c r="A4" s="522" t="s">
        <v>9</v>
      </c>
      <c r="B4" s="522" t="s">
        <v>8</v>
      </c>
      <c r="C4" s="520"/>
      <c r="D4" s="521"/>
    </row>
    <row r="5" spans="1:4" ht="15.75">
      <c r="A5" s="523">
        <v>1</v>
      </c>
      <c r="B5" s="517" t="s">
        <v>370</v>
      </c>
      <c r="C5" s="520"/>
      <c r="D5" s="521"/>
    </row>
    <row r="6" spans="1:4" ht="15.75">
      <c r="A6" s="523">
        <v>2</v>
      </c>
      <c r="B6" s="517" t="s">
        <v>371</v>
      </c>
      <c r="C6" s="520"/>
      <c r="D6" s="521"/>
    </row>
    <row r="7" spans="1:4" ht="15.75">
      <c r="A7" s="523">
        <v>3</v>
      </c>
      <c r="B7" s="517" t="s">
        <v>372</v>
      </c>
      <c r="C7" s="520"/>
      <c r="D7" s="521"/>
    </row>
    <row r="8" spans="1:4" ht="15.75">
      <c r="A8" s="523">
        <v>4</v>
      </c>
      <c r="B8" s="517" t="s">
        <v>373</v>
      </c>
      <c r="C8" s="520"/>
      <c r="D8" s="521"/>
    </row>
    <row r="9" spans="1:4" ht="15.75">
      <c r="A9" s="523">
        <v>5</v>
      </c>
      <c r="B9" s="517" t="s">
        <v>374</v>
      </c>
      <c r="C9" s="520"/>
      <c r="D9" s="521"/>
    </row>
    <row r="10" spans="2:10" ht="15.75">
      <c r="B10" s="522" t="s">
        <v>23</v>
      </c>
      <c r="D10" s="520"/>
      <c r="E10" s="520"/>
      <c r="J10" s="520"/>
    </row>
    <row r="11" spans="1:13" ht="15.75" customHeight="1">
      <c r="A11" s="521">
        <f>A9+1</f>
        <v>6</v>
      </c>
      <c r="B11" s="517" t="s">
        <v>44</v>
      </c>
      <c r="C11" s="524"/>
      <c r="D11" s="524"/>
      <c r="E11" s="524"/>
      <c r="F11" s="524"/>
      <c r="G11" s="524"/>
      <c r="H11" s="524"/>
      <c r="I11" s="524"/>
      <c r="J11" s="524"/>
      <c r="K11" s="524"/>
      <c r="L11" s="524"/>
      <c r="M11" s="524"/>
    </row>
    <row r="12" spans="1:10" ht="18.75">
      <c r="A12" s="521">
        <f aca="true" t="shared" si="0" ref="A12:A19">A11+1</f>
        <v>7</v>
      </c>
      <c r="B12" s="517" t="s">
        <v>447</v>
      </c>
      <c r="C12" s="520"/>
      <c r="D12" s="520"/>
      <c r="E12" s="520"/>
      <c r="J12" s="525"/>
    </row>
    <row r="13" spans="1:5" ht="15.75">
      <c r="A13" s="521">
        <f t="shared" si="0"/>
        <v>8</v>
      </c>
      <c r="B13" s="517" t="s">
        <v>18</v>
      </c>
      <c r="C13" s="520"/>
      <c r="D13" s="520"/>
      <c r="E13" s="520"/>
    </row>
    <row r="14" spans="1:5" ht="15.75">
      <c r="A14" s="521">
        <f t="shared" si="0"/>
        <v>9</v>
      </c>
      <c r="B14" s="526" t="s">
        <v>115</v>
      </c>
      <c r="C14" s="520"/>
      <c r="D14" s="520"/>
      <c r="E14" s="520"/>
    </row>
    <row r="15" spans="1:5" ht="15.75">
      <c r="A15" s="521">
        <f t="shared" si="0"/>
        <v>10</v>
      </c>
      <c r="B15" s="520" t="s">
        <v>375</v>
      </c>
      <c r="C15" s="520"/>
      <c r="D15" s="520"/>
      <c r="E15" s="520"/>
    </row>
    <row r="16" spans="1:5" ht="15.75">
      <c r="A16" s="521">
        <f t="shared" si="0"/>
        <v>11</v>
      </c>
      <c r="B16" s="520" t="s">
        <v>445</v>
      </c>
      <c r="C16" s="520"/>
      <c r="D16" s="520"/>
      <c r="E16" s="520"/>
    </row>
    <row r="17" spans="1:19" ht="15.75">
      <c r="A17" s="521">
        <f t="shared" si="0"/>
        <v>12</v>
      </c>
      <c r="B17" s="520" t="s">
        <v>16</v>
      </c>
      <c r="C17" s="520"/>
      <c r="D17" s="520"/>
      <c r="E17" s="520"/>
      <c r="G17" s="527"/>
      <c r="H17" s="527"/>
      <c r="I17" s="527"/>
      <c r="J17" s="527"/>
      <c r="K17" s="527"/>
      <c r="L17" s="527"/>
      <c r="M17" s="527"/>
      <c r="N17" s="527"/>
      <c r="O17" s="527"/>
      <c r="P17" s="527"/>
      <c r="Q17" s="527"/>
      <c r="R17" s="527"/>
      <c r="S17" s="527"/>
    </row>
    <row r="18" spans="1:5" ht="15.75">
      <c r="A18" s="521">
        <f t="shared" si="0"/>
        <v>13</v>
      </c>
      <c r="B18" s="520" t="s">
        <v>448</v>
      </c>
      <c r="C18" s="520"/>
      <c r="D18" s="520"/>
      <c r="E18" s="520"/>
    </row>
    <row r="19" spans="1:5" ht="15.75">
      <c r="A19" s="521">
        <f t="shared" si="0"/>
        <v>14</v>
      </c>
      <c r="B19" s="520" t="s">
        <v>446</v>
      </c>
      <c r="C19" s="520"/>
      <c r="D19" s="520"/>
      <c r="E19" s="520"/>
    </row>
    <row r="20" spans="1:10" s="522" customFormat="1" ht="15.75">
      <c r="A20" s="521"/>
      <c r="B20" s="522" t="s">
        <v>25</v>
      </c>
      <c r="C20" s="528"/>
      <c r="D20" s="528"/>
      <c r="E20" s="528"/>
      <c r="J20" s="517"/>
    </row>
    <row r="21" spans="1:11" ht="15.75">
      <c r="A21" s="521">
        <f>A19+1</f>
        <v>15</v>
      </c>
      <c r="B21" s="517" t="s">
        <v>13</v>
      </c>
      <c r="C21" s="520"/>
      <c r="D21" s="520"/>
      <c r="E21" s="520"/>
      <c r="G21" s="521"/>
      <c r="I21" s="520"/>
      <c r="J21" s="520"/>
      <c r="K21" s="520"/>
    </row>
    <row r="22" spans="1:11" ht="15.75">
      <c r="A22" s="521">
        <f>A21+1</f>
        <v>16</v>
      </c>
      <c r="B22" s="520" t="s">
        <v>20</v>
      </c>
      <c r="C22" s="520"/>
      <c r="D22" s="520"/>
      <c r="E22" s="520"/>
      <c r="G22" s="521"/>
      <c r="H22" s="520"/>
      <c r="I22" s="520"/>
      <c r="J22" s="520"/>
      <c r="K22" s="520"/>
    </row>
    <row r="23" spans="1:11" ht="15.75">
      <c r="A23" s="521">
        <f aca="true" t="shared" si="1" ref="A23:A36">A22+1</f>
        <v>17</v>
      </c>
      <c r="B23" s="520" t="s">
        <v>38</v>
      </c>
      <c r="C23" s="520"/>
      <c r="D23" s="520"/>
      <c r="E23" s="520"/>
      <c r="G23" s="521"/>
      <c r="H23" s="520"/>
      <c r="I23" s="520"/>
      <c r="J23" s="520"/>
      <c r="K23" s="520"/>
    </row>
    <row r="24" spans="1:11" ht="15.75">
      <c r="A24" s="521">
        <f t="shared" si="1"/>
        <v>18</v>
      </c>
      <c r="B24" s="520" t="s">
        <v>21</v>
      </c>
      <c r="C24" s="520"/>
      <c r="D24" s="520"/>
      <c r="E24" s="520"/>
      <c r="G24" s="521"/>
      <c r="H24" s="520"/>
      <c r="I24" s="520"/>
      <c r="J24" s="520"/>
      <c r="K24" s="520"/>
    </row>
    <row r="25" spans="1:11" ht="15.75">
      <c r="A25" s="521">
        <f t="shared" si="1"/>
        <v>19</v>
      </c>
      <c r="B25" s="520" t="s">
        <v>31</v>
      </c>
      <c r="C25" s="520"/>
      <c r="D25" s="520"/>
      <c r="E25" s="520"/>
      <c r="G25" s="521"/>
      <c r="H25" s="520"/>
      <c r="I25" s="520"/>
      <c r="J25" s="520"/>
      <c r="K25" s="520"/>
    </row>
    <row r="26" spans="1:11" ht="15.75">
      <c r="A26" s="521">
        <f t="shared" si="1"/>
        <v>20</v>
      </c>
      <c r="B26" s="520" t="s">
        <v>36</v>
      </c>
      <c r="C26" s="520"/>
      <c r="D26" s="520"/>
      <c r="E26" s="520"/>
      <c r="G26" s="521"/>
      <c r="H26" s="520"/>
      <c r="I26" s="520"/>
      <c r="J26" s="520"/>
      <c r="K26" s="520"/>
    </row>
    <row r="27" spans="1:11" ht="15.75">
      <c r="A27" s="521">
        <f t="shared" si="1"/>
        <v>21</v>
      </c>
      <c r="B27" s="520" t="s">
        <v>32</v>
      </c>
      <c r="C27" s="520"/>
      <c r="D27" s="520"/>
      <c r="E27" s="520"/>
      <c r="G27" s="521"/>
      <c r="H27" s="520"/>
      <c r="I27" s="520"/>
      <c r="J27" s="520"/>
      <c r="K27" s="520"/>
    </row>
    <row r="28" spans="1:11" ht="15.75">
      <c r="A28" s="521">
        <f t="shared" si="1"/>
        <v>22</v>
      </c>
      <c r="B28" s="529" t="s">
        <v>376</v>
      </c>
      <c r="C28" s="520"/>
      <c r="D28" s="520"/>
      <c r="E28" s="520"/>
      <c r="G28" s="521"/>
      <c r="H28" s="529"/>
      <c r="I28" s="520"/>
      <c r="J28" s="520"/>
      <c r="K28" s="520"/>
    </row>
    <row r="29" spans="1:11" ht="15.75">
      <c r="A29" s="521">
        <f t="shared" si="1"/>
        <v>23</v>
      </c>
      <c r="B29" s="520" t="s">
        <v>40</v>
      </c>
      <c r="C29" s="520"/>
      <c r="D29" s="520"/>
      <c r="E29" s="520"/>
      <c r="G29" s="521"/>
      <c r="H29" s="520"/>
      <c r="I29" s="520"/>
      <c r="J29" s="520"/>
      <c r="K29" s="520"/>
    </row>
    <row r="30" spans="1:11" ht="15.75">
      <c r="A30" s="521">
        <f t="shared" si="1"/>
        <v>24</v>
      </c>
      <c r="B30" s="520" t="s">
        <v>377</v>
      </c>
      <c r="C30" s="520"/>
      <c r="D30" s="520"/>
      <c r="E30" s="520"/>
      <c r="G30" s="521"/>
      <c r="H30" s="520"/>
      <c r="I30" s="520"/>
      <c r="J30" s="520"/>
      <c r="K30" s="520"/>
    </row>
    <row r="31" spans="1:11" ht="15.75">
      <c r="A31" s="521">
        <f t="shared" si="1"/>
        <v>25</v>
      </c>
      <c r="B31" s="520" t="s">
        <v>4</v>
      </c>
      <c r="C31" s="520"/>
      <c r="D31" s="520"/>
      <c r="E31" s="520"/>
      <c r="G31" s="521"/>
      <c r="H31" s="520"/>
      <c r="I31" s="520"/>
      <c r="J31" s="520"/>
      <c r="K31" s="520"/>
    </row>
    <row r="32" spans="1:7" ht="15.75">
      <c r="A32" s="521">
        <f t="shared" si="1"/>
        <v>26</v>
      </c>
      <c r="B32" s="517" t="s">
        <v>902</v>
      </c>
      <c r="G32" s="521"/>
    </row>
    <row r="33" spans="1:11" ht="15.75">
      <c r="A33" s="521">
        <f t="shared" si="1"/>
        <v>27</v>
      </c>
      <c r="B33" s="520" t="s">
        <v>37</v>
      </c>
      <c r="C33" s="520"/>
      <c r="D33" s="520"/>
      <c r="E33" s="520"/>
      <c r="G33" s="521"/>
      <c r="H33" s="520"/>
      <c r="I33" s="520"/>
      <c r="J33" s="520"/>
      <c r="K33" s="520"/>
    </row>
    <row r="34" spans="1:11" ht="15.75">
      <c r="A34" s="521">
        <f t="shared" si="1"/>
        <v>28</v>
      </c>
      <c r="B34" s="520" t="s">
        <v>41</v>
      </c>
      <c r="C34" s="520"/>
      <c r="D34" s="520"/>
      <c r="E34" s="520"/>
      <c r="G34" s="521"/>
      <c r="H34" s="520"/>
      <c r="I34" s="520"/>
      <c r="J34" s="520"/>
      <c r="K34" s="520"/>
    </row>
    <row r="35" spans="1:11" ht="15.75">
      <c r="A35" s="521">
        <f t="shared" si="1"/>
        <v>29</v>
      </c>
      <c r="B35" s="529" t="s">
        <v>15</v>
      </c>
      <c r="C35" s="520"/>
      <c r="D35" s="520"/>
      <c r="E35" s="520"/>
      <c r="G35" s="521"/>
      <c r="H35" s="529"/>
      <c r="I35" s="520"/>
      <c r="J35" s="520"/>
      <c r="K35" s="520"/>
    </row>
    <row r="36" spans="1:11" ht="15.75">
      <c r="A36" s="521">
        <f t="shared" si="1"/>
        <v>30</v>
      </c>
      <c r="B36" s="529" t="s">
        <v>14</v>
      </c>
      <c r="C36" s="520"/>
      <c r="D36" s="520"/>
      <c r="E36" s="520"/>
      <c r="G36" s="521"/>
      <c r="H36" s="529"/>
      <c r="I36" s="520"/>
      <c r="J36" s="520"/>
      <c r="K36" s="520"/>
    </row>
    <row r="37" spans="1:11" ht="15.75">
      <c r="A37" s="521"/>
      <c r="B37" s="528" t="s">
        <v>24</v>
      </c>
      <c r="C37" s="520"/>
      <c r="D37" s="520"/>
      <c r="E37" s="520"/>
      <c r="G37" s="521"/>
      <c r="H37" s="529"/>
      <c r="I37" s="520"/>
      <c r="J37" s="520"/>
      <c r="K37" s="520"/>
    </row>
    <row r="38" spans="1:10" ht="15.75">
      <c r="A38" s="521">
        <f>A36+1</f>
        <v>31</v>
      </c>
      <c r="B38" s="520" t="s">
        <v>12</v>
      </c>
      <c r="C38" s="520"/>
      <c r="D38" s="520"/>
      <c r="E38" s="520"/>
      <c r="J38" s="522"/>
    </row>
    <row r="39" spans="1:11" ht="15.75">
      <c r="A39" s="521">
        <f>A38+1</f>
        <v>32</v>
      </c>
      <c r="B39" s="517" t="s">
        <v>224</v>
      </c>
      <c r="C39" s="520"/>
      <c r="D39" s="520"/>
      <c r="E39" s="520"/>
      <c r="H39" s="520"/>
      <c r="I39" s="520"/>
      <c r="J39" s="520"/>
      <c r="K39" s="520"/>
    </row>
    <row r="40" spans="1:11" ht="15.75">
      <c r="A40" s="521">
        <f>A39+1</f>
        <v>33</v>
      </c>
      <c r="B40" s="520" t="s">
        <v>11</v>
      </c>
      <c r="C40" s="520"/>
      <c r="D40" s="520"/>
      <c r="E40" s="520"/>
      <c r="H40" s="520"/>
      <c r="I40" s="520"/>
      <c r="J40" s="520"/>
      <c r="K40" s="520"/>
    </row>
    <row r="41" spans="1:11" ht="15.75">
      <c r="A41" s="521">
        <f>A40+1</f>
        <v>34</v>
      </c>
      <c r="B41" s="520" t="s">
        <v>1316</v>
      </c>
      <c r="C41" s="520"/>
      <c r="D41" s="520"/>
      <c r="E41" s="520"/>
      <c r="H41" s="520"/>
      <c r="I41" s="520"/>
      <c r="J41" s="520"/>
      <c r="K41" s="520"/>
    </row>
    <row r="42" spans="1:10" ht="15.75">
      <c r="A42" s="521"/>
      <c r="B42" s="530" t="s">
        <v>29</v>
      </c>
      <c r="C42" s="520"/>
      <c r="D42" s="520"/>
      <c r="E42" s="520"/>
      <c r="J42" s="520"/>
    </row>
    <row r="43" spans="1:10" ht="15.75">
      <c r="A43" s="521">
        <f>A41+1</f>
        <v>35</v>
      </c>
      <c r="B43" s="520" t="s">
        <v>33</v>
      </c>
      <c r="J43" s="520"/>
    </row>
    <row r="44" spans="1:10" ht="15.75">
      <c r="A44" s="521">
        <f>A43+1</f>
        <v>36</v>
      </c>
      <c r="B44" s="520" t="s">
        <v>6</v>
      </c>
      <c r="C44" s="520"/>
      <c r="D44" s="520"/>
      <c r="E44" s="520"/>
      <c r="J44" s="520"/>
    </row>
    <row r="45" spans="1:10" ht="15.75">
      <c r="A45" s="521">
        <f aca="true" t="shared" si="2" ref="A45:A52">A44+1</f>
        <v>37</v>
      </c>
      <c r="B45" s="517" t="s">
        <v>7</v>
      </c>
      <c r="C45" s="520"/>
      <c r="D45" s="520"/>
      <c r="E45" s="520"/>
      <c r="J45" s="528"/>
    </row>
    <row r="46" spans="1:10" ht="15.75">
      <c r="A46" s="521">
        <f t="shared" si="2"/>
        <v>38</v>
      </c>
      <c r="B46" s="517" t="s">
        <v>26</v>
      </c>
      <c r="C46" s="520"/>
      <c r="D46" s="520"/>
      <c r="E46" s="520"/>
      <c r="J46" s="520"/>
    </row>
    <row r="47" spans="1:10" ht="15.75">
      <c r="A47" s="521">
        <f t="shared" si="2"/>
        <v>39</v>
      </c>
      <c r="B47" s="517" t="s">
        <v>27</v>
      </c>
      <c r="C47" s="520"/>
      <c r="D47" s="520"/>
      <c r="E47" s="520"/>
      <c r="J47" s="520"/>
    </row>
    <row r="48" spans="1:10" ht="15.75">
      <c r="A48" s="521">
        <f t="shared" si="2"/>
        <v>40</v>
      </c>
      <c r="B48" s="517" t="s">
        <v>28</v>
      </c>
      <c r="C48" s="520"/>
      <c r="D48" s="520"/>
      <c r="E48" s="520"/>
      <c r="F48" s="517" t="s">
        <v>5</v>
      </c>
      <c r="J48" s="520"/>
    </row>
    <row r="49" spans="1:10" ht="15.75">
      <c r="A49" s="521">
        <f t="shared" si="2"/>
        <v>41</v>
      </c>
      <c r="B49" s="517" t="s">
        <v>34</v>
      </c>
      <c r="C49" s="520"/>
      <c r="D49" s="520"/>
      <c r="E49" s="520"/>
      <c r="J49" s="528"/>
    </row>
    <row r="50" spans="1:10" ht="15.75">
      <c r="A50" s="521">
        <f t="shared" si="2"/>
        <v>42</v>
      </c>
      <c r="B50" s="517" t="s">
        <v>3</v>
      </c>
      <c r="C50" s="520"/>
      <c r="D50" s="520"/>
      <c r="E50" s="520"/>
      <c r="J50" s="528"/>
    </row>
    <row r="51" spans="1:10" ht="15.75">
      <c r="A51" s="521">
        <f t="shared" si="2"/>
        <v>43</v>
      </c>
      <c r="B51" s="517" t="s">
        <v>0</v>
      </c>
      <c r="C51" s="520"/>
      <c r="D51" s="520"/>
      <c r="E51" s="520"/>
      <c r="J51" s="528"/>
    </row>
    <row r="52" spans="1:10" ht="15.75">
      <c r="A52" s="521">
        <f t="shared" si="2"/>
        <v>44</v>
      </c>
      <c r="B52" s="517" t="s">
        <v>1</v>
      </c>
      <c r="C52" s="520"/>
      <c r="D52" s="520"/>
      <c r="E52" s="520"/>
      <c r="J52" s="528"/>
    </row>
    <row r="53" spans="1:10" ht="15.75">
      <c r="A53" s="521"/>
      <c r="B53" s="522" t="s">
        <v>22</v>
      </c>
      <c r="C53" s="520"/>
      <c r="D53" s="520"/>
      <c r="E53" s="520"/>
      <c r="J53" s="520"/>
    </row>
    <row r="54" spans="1:10" ht="15.75">
      <c r="A54" s="521">
        <f>A52+1</f>
        <v>45</v>
      </c>
      <c r="B54" s="517" t="s">
        <v>22</v>
      </c>
      <c r="C54" s="520"/>
      <c r="D54" s="520"/>
      <c r="E54" s="520"/>
      <c r="J54" s="520"/>
    </row>
    <row r="55" spans="1:5" ht="15.75">
      <c r="A55" s="521">
        <f>A54+1</f>
        <v>46</v>
      </c>
      <c r="B55" s="517" t="s">
        <v>42</v>
      </c>
      <c r="C55" s="520"/>
      <c r="D55" s="520"/>
      <c r="E55" s="520"/>
    </row>
    <row r="56" spans="1:10" ht="15.75">
      <c r="A56" s="521"/>
      <c r="B56" s="522" t="s">
        <v>39</v>
      </c>
      <c r="J56" s="529"/>
    </row>
    <row r="57" spans="1:10" ht="15.75">
      <c r="A57" s="521">
        <f>A55+1</f>
        <v>47</v>
      </c>
      <c r="B57" s="517" t="s">
        <v>35</v>
      </c>
      <c r="C57" s="520"/>
      <c r="D57" s="520"/>
      <c r="E57" s="520"/>
      <c r="J57" s="529"/>
    </row>
    <row r="58" spans="1:2" ht="15.75">
      <c r="A58" s="521">
        <f>A57+1</f>
        <v>48</v>
      </c>
      <c r="B58" s="517" t="s">
        <v>19</v>
      </c>
    </row>
    <row r="59" spans="1:2" ht="15.75">
      <c r="A59" s="521">
        <f>A58+1</f>
        <v>49</v>
      </c>
      <c r="B59" s="517" t="s">
        <v>2</v>
      </c>
    </row>
    <row r="60" spans="1:5" ht="15.75">
      <c r="A60" s="520"/>
      <c r="B60" s="520"/>
      <c r="C60" s="520"/>
      <c r="D60" s="520"/>
      <c r="E60" s="520"/>
    </row>
    <row r="61" spans="1:5" ht="15.75">
      <c r="A61" s="520"/>
      <c r="B61" s="520"/>
      <c r="C61" s="520"/>
      <c r="D61" s="520"/>
      <c r="E61" s="520"/>
    </row>
    <row r="62" spans="1:5" ht="15.75">
      <c r="A62" s="520"/>
      <c r="B62" s="520"/>
      <c r="C62" s="520"/>
      <c r="D62" s="520"/>
      <c r="E62" s="520"/>
    </row>
    <row r="63" spans="1:5" ht="15.75">
      <c r="A63" s="520"/>
      <c r="B63" s="520"/>
      <c r="C63" s="520"/>
      <c r="D63" s="520"/>
      <c r="E63" s="520"/>
    </row>
    <row r="64" spans="1:7" ht="15.75">
      <c r="A64" s="520"/>
      <c r="B64" s="520"/>
      <c r="C64" s="520"/>
      <c r="D64" s="520"/>
      <c r="E64" s="520"/>
      <c r="G64" s="517" t="s">
        <v>10</v>
      </c>
    </row>
    <row r="65" spans="1:5" ht="15.75">
      <c r="A65" s="520"/>
      <c r="B65" s="520"/>
      <c r="C65" s="520"/>
      <c r="D65" s="520"/>
      <c r="E65" s="520"/>
    </row>
    <row r="66" spans="1:5" ht="15.75">
      <c r="A66" s="520"/>
      <c r="B66" s="520"/>
      <c r="C66" s="520"/>
      <c r="D66" s="520"/>
      <c r="E66" s="520"/>
    </row>
    <row r="67" spans="1:5" ht="15.75">
      <c r="A67" s="520"/>
      <c r="B67" s="520"/>
      <c r="C67" s="520"/>
      <c r="D67" s="520"/>
      <c r="E67" s="520"/>
    </row>
    <row r="68" spans="1:5" ht="15.75">
      <c r="A68" s="520"/>
      <c r="B68" s="520"/>
      <c r="C68" s="520"/>
      <c r="D68" s="520"/>
      <c r="E68" s="520"/>
    </row>
    <row r="69" spans="1:5" ht="15.75">
      <c r="A69" s="520"/>
      <c r="B69" s="520"/>
      <c r="C69" s="520"/>
      <c r="D69" s="520"/>
      <c r="E69" s="520"/>
    </row>
    <row r="70" spans="1:5" ht="15.75">
      <c r="A70" s="520"/>
      <c r="B70" s="520"/>
      <c r="C70" s="520"/>
      <c r="D70" s="520"/>
      <c r="E70" s="520"/>
    </row>
    <row r="71" spans="1:5" ht="15.75">
      <c r="A71" s="520"/>
      <c r="B71" s="520"/>
      <c r="C71" s="520"/>
      <c r="D71" s="520"/>
      <c r="E71" s="520"/>
    </row>
    <row r="72" spans="1:5" ht="15.75">
      <c r="A72" s="520"/>
      <c r="B72" s="520"/>
      <c r="C72" s="520"/>
      <c r="D72" s="520"/>
      <c r="E72" s="520"/>
    </row>
    <row r="73" spans="1:5" ht="15.75">
      <c r="A73" s="520"/>
      <c r="B73" s="520"/>
      <c r="C73" s="520"/>
      <c r="D73" s="520"/>
      <c r="E73" s="520"/>
    </row>
    <row r="74" spans="1:5" ht="15.75">
      <c r="A74" s="520"/>
      <c r="B74" s="520"/>
      <c r="C74" s="520"/>
      <c r="D74" s="520"/>
      <c r="E74" s="520"/>
    </row>
    <row r="75" spans="1:5" ht="15.75">
      <c r="A75" s="520"/>
      <c r="B75" s="520"/>
      <c r="C75" s="520"/>
      <c r="D75" s="520"/>
      <c r="E75" s="520"/>
    </row>
    <row r="76" spans="1:5" ht="15.75">
      <c r="A76" s="520"/>
      <c r="B76" s="520"/>
      <c r="C76" s="520"/>
      <c r="D76" s="520"/>
      <c r="E76" s="520"/>
    </row>
    <row r="77" spans="1:5" ht="15.75">
      <c r="A77" s="520"/>
      <c r="B77" s="520"/>
      <c r="C77" s="520"/>
      <c r="D77" s="520"/>
      <c r="E77" s="520"/>
    </row>
    <row r="78" spans="1:5" ht="15.75">
      <c r="A78" s="520"/>
      <c r="B78" s="520"/>
      <c r="C78" s="520"/>
      <c r="D78" s="520"/>
      <c r="E78" s="520"/>
    </row>
    <row r="79" spans="1:5" ht="15.75">
      <c r="A79" s="520"/>
      <c r="B79" s="520"/>
      <c r="C79" s="520"/>
      <c r="D79" s="520"/>
      <c r="E79" s="520"/>
    </row>
    <row r="80" spans="1:5" ht="15.75">
      <c r="A80" s="520"/>
      <c r="B80" s="520"/>
      <c r="C80" s="520"/>
      <c r="D80" s="520"/>
      <c r="E80" s="520"/>
    </row>
    <row r="81" spans="1:5" ht="15.75">
      <c r="A81" s="520"/>
      <c r="B81" s="520"/>
      <c r="C81" s="520"/>
      <c r="D81" s="520"/>
      <c r="E81" s="520"/>
    </row>
    <row r="82" spans="1:5" ht="15.75">
      <c r="A82" s="520"/>
      <c r="B82" s="520"/>
      <c r="C82" s="520"/>
      <c r="D82" s="520"/>
      <c r="E82" s="520"/>
    </row>
    <row r="83" spans="1:5" ht="15.75">
      <c r="A83" s="520"/>
      <c r="B83" s="520"/>
      <c r="C83" s="520"/>
      <c r="D83" s="520"/>
      <c r="E83" s="520"/>
    </row>
    <row r="84" spans="1:5" ht="15.75">
      <c r="A84" s="520"/>
      <c r="B84" s="520"/>
      <c r="C84" s="520"/>
      <c r="D84" s="520"/>
      <c r="E84" s="520"/>
    </row>
    <row r="85" spans="1:5" ht="15.75">
      <c r="A85" s="520"/>
      <c r="B85" s="520"/>
      <c r="C85" s="520"/>
      <c r="D85" s="520"/>
      <c r="E85" s="520"/>
    </row>
    <row r="86" spans="1:5" ht="15.75">
      <c r="A86" s="520"/>
      <c r="B86" s="520"/>
      <c r="C86" s="520"/>
      <c r="D86" s="520"/>
      <c r="E86" s="520"/>
    </row>
    <row r="87" spans="1:5" ht="15.75">
      <c r="A87" s="520"/>
      <c r="B87" s="520"/>
      <c r="C87" s="520"/>
      <c r="D87" s="520"/>
      <c r="E87" s="520"/>
    </row>
    <row r="88" spans="1:5" ht="15.75">
      <c r="A88" s="520"/>
      <c r="B88" s="520"/>
      <c r="C88" s="520"/>
      <c r="D88" s="520"/>
      <c r="E88" s="520"/>
    </row>
    <row r="89" spans="1:5" ht="15.75">
      <c r="A89" s="520"/>
      <c r="B89" s="520"/>
      <c r="C89" s="520"/>
      <c r="D89" s="520"/>
      <c r="E89" s="520"/>
    </row>
    <row r="90" spans="1:5" ht="15.75">
      <c r="A90" s="520"/>
      <c r="B90" s="520"/>
      <c r="C90" s="520"/>
      <c r="D90" s="520"/>
      <c r="E90" s="520"/>
    </row>
    <row r="91" spans="1:5" ht="15.75">
      <c r="A91" s="520"/>
      <c r="B91" s="520"/>
      <c r="C91" s="520"/>
      <c r="D91" s="520"/>
      <c r="E91" s="520"/>
    </row>
    <row r="92" spans="1:5" ht="15.75">
      <c r="A92" s="520"/>
      <c r="B92" s="520"/>
      <c r="C92" s="520"/>
      <c r="D92" s="520"/>
      <c r="E92" s="520"/>
    </row>
    <row r="93" spans="1:5" ht="15.75">
      <c r="A93" s="520"/>
      <c r="B93" s="520"/>
      <c r="C93" s="520"/>
      <c r="D93" s="520"/>
      <c r="E93" s="520"/>
    </row>
    <row r="94" spans="1:5" ht="15.75">
      <c r="A94" s="520"/>
      <c r="B94" s="520"/>
      <c r="C94" s="520"/>
      <c r="D94" s="520"/>
      <c r="E94" s="520"/>
    </row>
    <row r="95" spans="1:5" ht="15.75">
      <c r="A95" s="520"/>
      <c r="B95" s="520"/>
      <c r="C95" s="520"/>
      <c r="D95" s="520"/>
      <c r="E95" s="520"/>
    </row>
    <row r="96" spans="1:5" ht="15.75">
      <c r="A96" s="520"/>
      <c r="B96" s="520"/>
      <c r="C96" s="520"/>
      <c r="D96" s="520"/>
      <c r="E96" s="520"/>
    </row>
    <row r="97" spans="1:5" ht="15.75">
      <c r="A97" s="520"/>
      <c r="B97" s="520"/>
      <c r="C97" s="520"/>
      <c r="D97" s="520"/>
      <c r="E97" s="520"/>
    </row>
    <row r="98" spans="1:5" ht="15.75">
      <c r="A98" s="520"/>
      <c r="B98" s="520"/>
      <c r="C98" s="520"/>
      <c r="D98" s="520"/>
      <c r="E98" s="520"/>
    </row>
    <row r="99" spans="1:5" ht="15.75">
      <c r="A99" s="520"/>
      <c r="B99" s="520"/>
      <c r="C99" s="520"/>
      <c r="D99" s="520"/>
      <c r="E99" s="520"/>
    </row>
    <row r="100" spans="1:5" ht="15.75">
      <c r="A100" s="520"/>
      <c r="B100" s="520"/>
      <c r="C100" s="520"/>
      <c r="D100" s="520"/>
      <c r="E100" s="520"/>
    </row>
    <row r="101" spans="1:5" ht="15.75">
      <c r="A101" s="520"/>
      <c r="B101" s="520"/>
      <c r="C101" s="520"/>
      <c r="D101" s="520"/>
      <c r="E101" s="520"/>
    </row>
    <row r="102" spans="1:5" ht="15.75">
      <c r="A102" s="520"/>
      <c r="B102" s="520"/>
      <c r="C102" s="520"/>
      <c r="D102" s="520"/>
      <c r="E102" s="520"/>
    </row>
    <row r="103" spans="1:5" ht="15.75">
      <c r="A103" s="520"/>
      <c r="B103" s="520"/>
      <c r="C103" s="520"/>
      <c r="D103" s="520"/>
      <c r="E103" s="520"/>
    </row>
    <row r="104" spans="1:5" ht="15.75">
      <c r="A104" s="520"/>
      <c r="B104" s="520"/>
      <c r="C104" s="520"/>
      <c r="D104" s="520"/>
      <c r="E104" s="520"/>
    </row>
    <row r="105" spans="1:5" ht="15.75">
      <c r="A105" s="520"/>
      <c r="B105" s="520"/>
      <c r="C105" s="520"/>
      <c r="D105" s="520"/>
      <c r="E105" s="520"/>
    </row>
    <row r="106" spans="1:5" ht="15.75">
      <c r="A106" s="520"/>
      <c r="B106" s="520"/>
      <c r="C106" s="520"/>
      <c r="D106" s="520"/>
      <c r="E106" s="520"/>
    </row>
    <row r="107" spans="1:5" ht="15.75">
      <c r="A107" s="520"/>
      <c r="B107" s="520"/>
      <c r="C107" s="520"/>
      <c r="D107" s="520"/>
      <c r="E107" s="520"/>
    </row>
    <row r="108" spans="1:5" ht="15.75">
      <c r="A108" s="520"/>
      <c r="B108" s="520"/>
      <c r="C108" s="520"/>
      <c r="D108" s="520"/>
      <c r="E108" s="520"/>
    </row>
    <row r="109" spans="1:5" ht="15.75">
      <c r="A109" s="520"/>
      <c r="B109" s="520"/>
      <c r="C109" s="520"/>
      <c r="D109" s="520"/>
      <c r="E109" s="520"/>
    </row>
    <row r="110" spans="1:5" ht="15.75">
      <c r="A110" s="520"/>
      <c r="B110" s="520"/>
      <c r="C110" s="520"/>
      <c r="D110" s="520"/>
      <c r="E110" s="520"/>
    </row>
    <row r="111" spans="1:5" ht="15.75">
      <c r="A111" s="520"/>
      <c r="B111" s="520"/>
      <c r="C111" s="520"/>
      <c r="D111" s="520"/>
      <c r="E111" s="520"/>
    </row>
    <row r="112" spans="1:5" ht="15.75">
      <c r="A112" s="520"/>
      <c r="B112" s="520"/>
      <c r="C112" s="520"/>
      <c r="D112" s="520"/>
      <c r="E112" s="520"/>
    </row>
    <row r="113" spans="1:5" ht="15.75">
      <c r="A113" s="520"/>
      <c r="B113" s="520"/>
      <c r="C113" s="520"/>
      <c r="D113" s="520"/>
      <c r="E113" s="520"/>
    </row>
    <row r="114" spans="1:5" ht="15.75">
      <c r="A114" s="520"/>
      <c r="B114" s="520"/>
      <c r="C114" s="520"/>
      <c r="D114" s="520"/>
      <c r="E114" s="520"/>
    </row>
    <row r="115" spans="1:5" ht="15.75">
      <c r="A115" s="520"/>
      <c r="B115" s="520"/>
      <c r="C115" s="520"/>
      <c r="D115" s="520"/>
      <c r="E115" s="520"/>
    </row>
    <row r="116" spans="1:5" ht="15.75">
      <c r="A116" s="520"/>
      <c r="B116" s="520"/>
      <c r="C116" s="520"/>
      <c r="D116" s="520"/>
      <c r="E116" s="520"/>
    </row>
    <row r="117" spans="1:5" ht="15.75">
      <c r="A117" s="520"/>
      <c r="B117" s="520"/>
      <c r="C117" s="520"/>
      <c r="D117" s="520"/>
      <c r="E117" s="520"/>
    </row>
    <row r="118" spans="1:5" ht="15.75">
      <c r="A118" s="520"/>
      <c r="B118" s="520"/>
      <c r="C118" s="520"/>
      <c r="D118" s="520"/>
      <c r="E118" s="520"/>
    </row>
    <row r="119" spans="1:5" ht="15.75">
      <c r="A119" s="520"/>
      <c r="B119" s="520"/>
      <c r="C119" s="520"/>
      <c r="D119" s="520"/>
      <c r="E119" s="520"/>
    </row>
    <row r="120" spans="1:5" ht="15.75">
      <c r="A120" s="520"/>
      <c r="B120" s="520"/>
      <c r="C120" s="520"/>
      <c r="D120" s="520"/>
      <c r="E120" s="520"/>
    </row>
    <row r="121" spans="1:5" ht="15.75">
      <c r="A121" s="520"/>
      <c r="B121" s="520"/>
      <c r="C121" s="520"/>
      <c r="D121" s="520"/>
      <c r="E121" s="520"/>
    </row>
    <row r="122" spans="1:5" ht="15.75">
      <c r="A122" s="520"/>
      <c r="B122" s="520"/>
      <c r="C122" s="520"/>
      <c r="D122" s="520"/>
      <c r="E122" s="520"/>
    </row>
    <row r="123" spans="1:5" ht="15.75">
      <c r="A123" s="520"/>
      <c r="B123" s="520"/>
      <c r="C123" s="520"/>
      <c r="D123" s="520"/>
      <c r="E123" s="520"/>
    </row>
    <row r="124" spans="1:5" ht="15.75">
      <c r="A124" s="520"/>
      <c r="B124" s="520"/>
      <c r="C124" s="520"/>
      <c r="D124" s="520"/>
      <c r="E124" s="520"/>
    </row>
    <row r="125" spans="1:5" ht="15.75">
      <c r="A125" s="520"/>
      <c r="B125" s="520"/>
      <c r="C125" s="520"/>
      <c r="D125" s="520"/>
      <c r="E125" s="520"/>
    </row>
    <row r="126" spans="1:5" ht="15.75">
      <c r="A126" s="520"/>
      <c r="B126" s="520"/>
      <c r="C126" s="520"/>
      <c r="D126" s="520"/>
      <c r="E126" s="520"/>
    </row>
    <row r="127" spans="1:5" ht="15.75">
      <c r="A127" s="520"/>
      <c r="B127" s="520"/>
      <c r="C127" s="520"/>
      <c r="D127" s="520"/>
      <c r="E127" s="520"/>
    </row>
    <row r="128" spans="1:5" ht="15.75">
      <c r="A128" s="520"/>
      <c r="B128" s="520"/>
      <c r="C128" s="520"/>
      <c r="D128" s="520"/>
      <c r="E128" s="520"/>
    </row>
    <row r="129" spans="1:5" ht="15.75">
      <c r="A129" s="520"/>
      <c r="B129" s="520"/>
      <c r="C129" s="520"/>
      <c r="D129" s="520"/>
      <c r="E129" s="520"/>
    </row>
    <row r="130" spans="1:5" ht="15.75">
      <c r="A130" s="520"/>
      <c r="B130" s="520"/>
      <c r="C130" s="520"/>
      <c r="D130" s="520"/>
      <c r="E130" s="520"/>
    </row>
    <row r="131" spans="1:5" ht="15.75">
      <c r="A131" s="520"/>
      <c r="B131" s="520"/>
      <c r="C131" s="520"/>
      <c r="D131" s="520"/>
      <c r="E131" s="520"/>
    </row>
    <row r="132" spans="1:5" ht="15.75">
      <c r="A132" s="520"/>
      <c r="B132" s="520"/>
      <c r="C132" s="520"/>
      <c r="D132" s="520"/>
      <c r="E132" s="520"/>
    </row>
    <row r="133" spans="1:5" ht="15.75">
      <c r="A133" s="520"/>
      <c r="B133" s="520"/>
      <c r="C133" s="520"/>
      <c r="D133" s="520"/>
      <c r="E133" s="520"/>
    </row>
    <row r="134" spans="1:5" ht="15.75">
      <c r="A134" s="520"/>
      <c r="B134" s="520"/>
      <c r="C134" s="520"/>
      <c r="D134" s="520"/>
      <c r="E134" s="520"/>
    </row>
    <row r="135" spans="1:5" ht="15.75">
      <c r="A135" s="520"/>
      <c r="B135" s="520"/>
      <c r="C135" s="520"/>
      <c r="D135" s="520"/>
      <c r="E135" s="520"/>
    </row>
    <row r="136" spans="1:5" ht="15.75">
      <c r="A136" s="520"/>
      <c r="B136" s="520"/>
      <c r="C136" s="520"/>
      <c r="D136" s="520"/>
      <c r="E136" s="520"/>
    </row>
    <row r="137" spans="1:5" ht="15.75">
      <c r="A137" s="520"/>
      <c r="B137" s="520"/>
      <c r="C137" s="520"/>
      <c r="D137" s="520"/>
      <c r="E137" s="520"/>
    </row>
    <row r="138" spans="1:5" ht="15.75">
      <c r="A138" s="520"/>
      <c r="B138" s="520"/>
      <c r="C138" s="520"/>
      <c r="D138" s="520"/>
      <c r="E138" s="520"/>
    </row>
    <row r="139" spans="1:5" ht="15.75">
      <c r="A139" s="520"/>
      <c r="B139" s="520"/>
      <c r="C139" s="520"/>
      <c r="D139" s="520"/>
      <c r="E139" s="520"/>
    </row>
    <row r="140" spans="1:5" ht="15.75">
      <c r="A140" s="520"/>
      <c r="B140" s="520"/>
      <c r="C140" s="520"/>
      <c r="D140" s="520"/>
      <c r="E140" s="520"/>
    </row>
    <row r="141" spans="1:5" ht="15.75">
      <c r="A141" s="520"/>
      <c r="B141" s="520"/>
      <c r="C141" s="520"/>
      <c r="D141" s="520"/>
      <c r="E141" s="520"/>
    </row>
    <row r="142" spans="1:5" ht="15.75">
      <c r="A142" s="520"/>
      <c r="B142" s="520"/>
      <c r="C142" s="520"/>
      <c r="D142" s="520"/>
      <c r="E142" s="520"/>
    </row>
    <row r="143" spans="1:5" ht="15.75">
      <c r="A143" s="520"/>
      <c r="B143" s="520"/>
      <c r="C143" s="520"/>
      <c r="D143" s="520"/>
      <c r="E143" s="520"/>
    </row>
    <row r="144" spans="1:5" ht="15.75">
      <c r="A144" s="520"/>
      <c r="B144" s="520"/>
      <c r="C144" s="520"/>
      <c r="D144" s="520"/>
      <c r="E144" s="520"/>
    </row>
    <row r="145" spans="1:5" ht="15.75">
      <c r="A145" s="520"/>
      <c r="B145" s="520"/>
      <c r="C145" s="520"/>
      <c r="D145" s="520"/>
      <c r="E145" s="520"/>
    </row>
    <row r="146" spans="1:5" ht="15.75">
      <c r="A146" s="520"/>
      <c r="B146" s="520"/>
      <c r="C146" s="520"/>
      <c r="D146" s="520"/>
      <c r="E146" s="520"/>
    </row>
    <row r="147" spans="1:5" ht="15.75">
      <c r="A147" s="520"/>
      <c r="B147" s="520"/>
      <c r="C147" s="520"/>
      <c r="D147" s="520"/>
      <c r="E147" s="520"/>
    </row>
    <row r="148" spans="1:5" ht="15.75">
      <c r="A148" s="520"/>
      <c r="B148" s="520"/>
      <c r="C148" s="520"/>
      <c r="D148" s="520"/>
      <c r="E148" s="520"/>
    </row>
    <row r="149" spans="1:5" ht="15.75">
      <c r="A149" s="520"/>
      <c r="B149" s="520"/>
      <c r="C149" s="520"/>
      <c r="D149" s="520"/>
      <c r="E149" s="520"/>
    </row>
    <row r="150" spans="1:5" ht="15.75">
      <c r="A150" s="520"/>
      <c r="B150" s="520"/>
      <c r="C150" s="520"/>
      <c r="D150" s="520"/>
      <c r="E150" s="520"/>
    </row>
    <row r="151" spans="1:5" ht="15.75">
      <c r="A151" s="520"/>
      <c r="B151" s="520"/>
      <c r="C151" s="520"/>
      <c r="D151" s="520"/>
      <c r="E151" s="520"/>
    </row>
    <row r="152" spans="1:5" ht="15.75">
      <c r="A152" s="520"/>
      <c r="B152" s="520"/>
      <c r="C152" s="520"/>
      <c r="D152" s="520"/>
      <c r="E152" s="520"/>
    </row>
    <row r="153" spans="1:5" ht="15.75">
      <c r="A153" s="520"/>
      <c r="B153" s="520"/>
      <c r="C153" s="520"/>
      <c r="D153" s="520"/>
      <c r="E153" s="520"/>
    </row>
    <row r="154" spans="1:5" ht="15.75">
      <c r="A154" s="520"/>
      <c r="B154" s="520"/>
      <c r="C154" s="520"/>
      <c r="D154" s="520"/>
      <c r="E154" s="520"/>
    </row>
    <row r="155" spans="1:5" ht="15.75">
      <c r="A155" s="520"/>
      <c r="B155" s="520"/>
      <c r="C155" s="520"/>
      <c r="D155" s="520"/>
      <c r="E155" s="520"/>
    </row>
    <row r="156" spans="1:5" ht="15.75">
      <c r="A156" s="520"/>
      <c r="B156" s="520"/>
      <c r="C156" s="520"/>
      <c r="D156" s="520"/>
      <c r="E156" s="520"/>
    </row>
    <row r="157" spans="1:5" ht="15.75">
      <c r="A157" s="520"/>
      <c r="B157" s="520"/>
      <c r="C157" s="520"/>
      <c r="D157" s="520"/>
      <c r="E157" s="520"/>
    </row>
    <row r="158" spans="1:5" ht="15.75">
      <c r="A158" s="520"/>
      <c r="B158" s="520"/>
      <c r="C158" s="520"/>
      <c r="D158" s="520"/>
      <c r="E158" s="520"/>
    </row>
    <row r="159" spans="1:5" ht="15.75">
      <c r="A159" s="520"/>
      <c r="B159" s="520"/>
      <c r="C159" s="520"/>
      <c r="D159" s="520"/>
      <c r="E159" s="520"/>
    </row>
    <row r="160" spans="1:5" ht="15.75">
      <c r="A160" s="520"/>
      <c r="B160" s="520"/>
      <c r="C160" s="520"/>
      <c r="D160" s="520"/>
      <c r="E160" s="520"/>
    </row>
    <row r="161" spans="1:5" ht="15.75">
      <c r="A161" s="520"/>
      <c r="B161" s="520"/>
      <c r="C161" s="520"/>
      <c r="D161" s="520"/>
      <c r="E161" s="520"/>
    </row>
    <row r="162" spans="1:5" ht="15.75">
      <c r="A162" s="520"/>
      <c r="B162" s="520"/>
      <c r="C162" s="520"/>
      <c r="D162" s="520"/>
      <c r="E162" s="520"/>
    </row>
    <row r="163" spans="1:5" ht="15.75">
      <c r="A163" s="520"/>
      <c r="B163" s="520"/>
      <c r="C163" s="520"/>
      <c r="D163" s="520"/>
      <c r="E163" s="520"/>
    </row>
    <row r="164" spans="1:5" ht="15.75">
      <c r="A164" s="520"/>
      <c r="B164" s="520"/>
      <c r="C164" s="520"/>
      <c r="D164" s="520"/>
      <c r="E164" s="520"/>
    </row>
    <row r="165" spans="1:5" ht="15.75">
      <c r="A165" s="520"/>
      <c r="B165" s="520"/>
      <c r="C165" s="520"/>
      <c r="D165" s="520"/>
      <c r="E165" s="520"/>
    </row>
    <row r="166" spans="1:5" ht="15.75">
      <c r="A166" s="520"/>
      <c r="B166" s="520"/>
      <c r="C166" s="520"/>
      <c r="D166" s="520"/>
      <c r="E166" s="520"/>
    </row>
    <row r="167" spans="1:5" ht="15.75">
      <c r="A167" s="520"/>
      <c r="B167" s="520"/>
      <c r="C167" s="520"/>
      <c r="D167" s="520"/>
      <c r="E167" s="520"/>
    </row>
    <row r="168" spans="1:5" ht="15.75">
      <c r="A168" s="520"/>
      <c r="B168" s="520"/>
      <c r="C168" s="520"/>
      <c r="D168" s="520"/>
      <c r="E168" s="520"/>
    </row>
    <row r="169" spans="1:5" ht="15.75">
      <c r="A169" s="520"/>
      <c r="B169" s="520"/>
      <c r="C169" s="520"/>
      <c r="D169" s="520"/>
      <c r="E169" s="520"/>
    </row>
    <row r="170" spans="1:5" ht="15.75">
      <c r="A170" s="520"/>
      <c r="B170" s="520"/>
      <c r="C170" s="520"/>
      <c r="D170" s="520"/>
      <c r="E170" s="520"/>
    </row>
    <row r="171" spans="1:5" ht="15.75">
      <c r="A171" s="520"/>
      <c r="B171" s="520"/>
      <c r="C171" s="520"/>
      <c r="D171" s="520"/>
      <c r="E171" s="520"/>
    </row>
    <row r="172" spans="1:5" ht="15.75">
      <c r="A172" s="520"/>
      <c r="B172" s="520"/>
      <c r="C172" s="520"/>
      <c r="D172" s="520"/>
      <c r="E172" s="520"/>
    </row>
    <row r="173" spans="1:5" ht="15.75">
      <c r="A173" s="520"/>
      <c r="B173" s="520"/>
      <c r="C173" s="520"/>
      <c r="D173" s="520"/>
      <c r="E173" s="520"/>
    </row>
    <row r="174" spans="1:5" ht="15.75">
      <c r="A174" s="520"/>
      <c r="B174" s="520"/>
      <c r="C174" s="520"/>
      <c r="D174" s="520"/>
      <c r="E174" s="520"/>
    </row>
    <row r="175" spans="1:5" ht="15.75">
      <c r="A175" s="520"/>
      <c r="B175" s="520"/>
      <c r="C175" s="520"/>
      <c r="D175" s="520"/>
      <c r="E175" s="520"/>
    </row>
    <row r="176" spans="1:5" ht="15.75">
      <c r="A176" s="520"/>
      <c r="B176" s="520"/>
      <c r="C176" s="520"/>
      <c r="D176" s="520"/>
      <c r="E176" s="520"/>
    </row>
    <row r="177" spans="1:5" ht="15.75">
      <c r="A177" s="520"/>
      <c r="B177" s="520"/>
      <c r="C177" s="520"/>
      <c r="D177" s="520"/>
      <c r="E177" s="520"/>
    </row>
    <row r="178" spans="1:5" ht="15.75">
      <c r="A178" s="520"/>
      <c r="B178" s="520"/>
      <c r="C178" s="520"/>
      <c r="D178" s="520"/>
      <c r="E178" s="520"/>
    </row>
    <row r="179" spans="1:5" ht="15.75">
      <c r="A179" s="520"/>
      <c r="B179" s="520"/>
      <c r="C179" s="520"/>
      <c r="D179" s="520"/>
      <c r="E179" s="520"/>
    </row>
    <row r="180" spans="1:5" ht="15.75">
      <c r="A180" s="520"/>
      <c r="B180" s="520"/>
      <c r="C180" s="520"/>
      <c r="D180" s="520"/>
      <c r="E180" s="520"/>
    </row>
    <row r="181" spans="1:5" ht="15.75">
      <c r="A181" s="520"/>
      <c r="B181" s="520"/>
      <c r="C181" s="520"/>
      <c r="D181" s="520"/>
      <c r="E181" s="520"/>
    </row>
    <row r="182" spans="1:5" ht="15.75">
      <c r="A182" s="520"/>
      <c r="B182" s="520"/>
      <c r="C182" s="520"/>
      <c r="D182" s="520"/>
      <c r="E182" s="520"/>
    </row>
    <row r="183" spans="1:5" ht="15.75">
      <c r="A183" s="520"/>
      <c r="B183" s="520"/>
      <c r="C183" s="520"/>
      <c r="D183" s="520"/>
      <c r="E183" s="520"/>
    </row>
  </sheetData>
  <sheetProtection/>
  <mergeCells count="2">
    <mergeCell ref="A1:E1"/>
    <mergeCell ref="A2:E2"/>
  </mergeCells>
  <printOptions horizontalCentered="1"/>
  <pageMargins left="0.55" right="0.8" top="1" bottom="0.5" header="0" footer="0"/>
  <pageSetup fitToHeight="1" fitToWidth="1" horizontalDpi="1200" verticalDpi="1200" orientation="portrait" paperSize="9" scale="7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25"/>
  <sheetViews>
    <sheetView zoomScalePageLayoutView="0" workbookViewId="0" topLeftCell="A1">
      <selection activeCell="A1" sqref="A1:M1"/>
    </sheetView>
  </sheetViews>
  <sheetFormatPr defaultColWidth="9.140625" defaultRowHeight="12.75"/>
  <cols>
    <col min="1" max="1" width="11.7109375" style="31" bestFit="1" customWidth="1"/>
    <col min="2" max="3" width="9.57421875" style="31" hidden="1" customWidth="1"/>
    <col min="4" max="4" width="0" style="31" hidden="1" customWidth="1"/>
    <col min="5" max="5" width="10.140625" style="31" customWidth="1"/>
    <col min="6" max="6" width="11.140625" style="31" customWidth="1"/>
    <col min="7" max="10" width="9.140625" style="31" customWidth="1"/>
    <col min="11" max="11" width="9.7109375" style="31" customWidth="1"/>
    <col min="12" max="12" width="9.140625" style="31" customWidth="1"/>
    <col min="13" max="16384" width="9.140625" style="31" customWidth="1"/>
  </cols>
  <sheetData>
    <row r="1" spans="1:13" ht="12.75">
      <c r="A1" s="1728" t="s">
        <v>202</v>
      </c>
      <c r="B1" s="1728"/>
      <c r="C1" s="1728"/>
      <c r="D1" s="1728"/>
      <c r="E1" s="1728"/>
      <c r="F1" s="1728"/>
      <c r="G1" s="1728"/>
      <c r="H1" s="1728"/>
      <c r="I1" s="1728"/>
      <c r="J1" s="1728"/>
      <c r="K1" s="1728"/>
      <c r="L1" s="1728"/>
      <c r="M1" s="1728"/>
    </row>
    <row r="2" spans="1:13" ht="15.75">
      <c r="A2" s="1729" t="s">
        <v>115</v>
      </c>
      <c r="B2" s="1729"/>
      <c r="C2" s="1729"/>
      <c r="D2" s="1729"/>
      <c r="E2" s="1729"/>
      <c r="F2" s="1729"/>
      <c r="G2" s="1729"/>
      <c r="H2" s="1729"/>
      <c r="I2" s="1729"/>
      <c r="J2" s="1729"/>
      <c r="K2" s="1729"/>
      <c r="L2" s="1729"/>
      <c r="M2" s="1729"/>
    </row>
    <row r="3" spans="1:13" ht="12.75">
      <c r="A3" s="1730" t="s">
        <v>116</v>
      </c>
      <c r="B3" s="1730"/>
      <c r="C3" s="1730"/>
      <c r="D3" s="1730"/>
      <c r="E3" s="1730"/>
      <c r="F3" s="1730"/>
      <c r="G3" s="1730"/>
      <c r="H3" s="1730"/>
      <c r="I3" s="1730"/>
      <c r="J3" s="1730"/>
      <c r="K3" s="1730"/>
      <c r="L3" s="1730"/>
      <c r="M3" s="1730"/>
    </row>
    <row r="4" spans="1:10" ht="12.75">
      <c r="A4" s="32"/>
      <c r="B4" s="32"/>
      <c r="C4" s="32"/>
      <c r="D4" s="32"/>
      <c r="E4" s="32"/>
      <c r="F4" s="32"/>
      <c r="G4" s="32"/>
      <c r="H4" s="32"/>
      <c r="I4" s="32"/>
      <c r="J4" s="32"/>
    </row>
    <row r="5" spans="1:13" ht="16.5">
      <c r="A5" s="1731" t="s">
        <v>117</v>
      </c>
      <c r="B5" s="1732" t="s">
        <v>118</v>
      </c>
      <c r="C5" s="1732"/>
      <c r="D5" s="1733"/>
      <c r="E5" s="1732" t="s">
        <v>95</v>
      </c>
      <c r="F5" s="1732"/>
      <c r="G5" s="1733"/>
      <c r="H5" s="1732" t="s">
        <v>96</v>
      </c>
      <c r="I5" s="1732"/>
      <c r="J5" s="1733"/>
      <c r="K5" s="1732" t="s">
        <v>119</v>
      </c>
      <c r="L5" s="1732"/>
      <c r="M5" s="1733"/>
    </row>
    <row r="6" spans="1:13" ht="12.75">
      <c r="A6" s="1731"/>
      <c r="B6" s="33" t="s">
        <v>120</v>
      </c>
      <c r="C6" s="33" t="s">
        <v>121</v>
      </c>
      <c r="D6" s="33" t="s">
        <v>122</v>
      </c>
      <c r="E6" s="33" t="s">
        <v>120</v>
      </c>
      <c r="F6" s="33" t="s">
        <v>121</v>
      </c>
      <c r="G6" s="33" t="s">
        <v>122</v>
      </c>
      <c r="H6" s="33" t="s">
        <v>120</v>
      </c>
      <c r="I6" s="33" t="s">
        <v>121</v>
      </c>
      <c r="J6" s="33" t="s">
        <v>122</v>
      </c>
      <c r="K6" s="33" t="s">
        <v>120</v>
      </c>
      <c r="L6" s="33" t="s">
        <v>121</v>
      </c>
      <c r="M6" s="33" t="s">
        <v>122</v>
      </c>
    </row>
    <row r="7" spans="1:13" ht="12.75">
      <c r="A7" s="34" t="s">
        <v>100</v>
      </c>
      <c r="B7" s="35">
        <v>11.852776044915785</v>
      </c>
      <c r="C7" s="36">
        <v>10.026857654431524</v>
      </c>
      <c r="D7" s="37">
        <f>B7-C7</f>
        <v>1.8259183904842615</v>
      </c>
      <c r="E7" s="35">
        <v>7.9</v>
      </c>
      <c r="F7" s="38">
        <v>9.519934906427977</v>
      </c>
      <c r="G7" s="39">
        <v>-1.6199349064279769</v>
      </c>
      <c r="H7" s="40">
        <v>7.5</v>
      </c>
      <c r="I7" s="41">
        <v>7.726597325408619</v>
      </c>
      <c r="J7" s="42">
        <v>-0.2265973254086191</v>
      </c>
      <c r="K7" s="40">
        <v>6.9</v>
      </c>
      <c r="L7" s="43">
        <v>3.7</v>
      </c>
      <c r="M7" s="44">
        <v>3.2</v>
      </c>
    </row>
    <row r="8" spans="1:13" ht="12.75">
      <c r="A8" s="34" t="s">
        <v>101</v>
      </c>
      <c r="B8" s="35">
        <v>11.241507103150084</v>
      </c>
      <c r="C8" s="36">
        <v>9.73451327433628</v>
      </c>
      <c r="D8" s="45">
        <f aca="true" t="shared" si="0" ref="D8:D18">B8-C8</f>
        <v>1.5069938288138047</v>
      </c>
      <c r="E8" s="35">
        <v>8</v>
      </c>
      <c r="F8" s="38">
        <v>9.83870967741936</v>
      </c>
      <c r="G8" s="39">
        <v>-1.8387096774193594</v>
      </c>
      <c r="H8" s="46">
        <v>7.6</v>
      </c>
      <c r="I8" s="47">
        <v>6.461086637298095</v>
      </c>
      <c r="J8" s="48">
        <v>1.1389133627019046</v>
      </c>
      <c r="K8" s="46">
        <v>7.2</v>
      </c>
      <c r="L8" s="49">
        <v>4.4</v>
      </c>
      <c r="M8" s="50">
        <v>2.8</v>
      </c>
    </row>
    <row r="9" spans="1:13" ht="12.75">
      <c r="A9" s="34" t="s">
        <v>102</v>
      </c>
      <c r="B9" s="35">
        <v>10.51344743276286</v>
      </c>
      <c r="C9" s="36">
        <v>9.753954305799667</v>
      </c>
      <c r="D9" s="45">
        <f t="shared" si="0"/>
        <v>0.7594931269631928</v>
      </c>
      <c r="E9" s="35">
        <v>8.4</v>
      </c>
      <c r="F9" s="38">
        <v>10.16813450760607</v>
      </c>
      <c r="G9" s="39">
        <v>-1.768134507606069</v>
      </c>
      <c r="H9" s="51">
        <v>7.5</v>
      </c>
      <c r="I9" s="47">
        <v>5.523255813953483</v>
      </c>
      <c r="J9" s="48">
        <v>1.976744186046517</v>
      </c>
      <c r="K9" s="51">
        <v>8.2</v>
      </c>
      <c r="L9" s="49">
        <v>5</v>
      </c>
      <c r="M9" s="50">
        <v>3.3000000000000007</v>
      </c>
    </row>
    <row r="10" spans="1:13" ht="12.75">
      <c r="A10" s="34" t="s">
        <v>103</v>
      </c>
      <c r="B10" s="35">
        <v>10.465116279069761</v>
      </c>
      <c r="C10" s="36">
        <v>9.903593339176169</v>
      </c>
      <c r="D10" s="45">
        <f t="shared" si="0"/>
        <v>0.5615229398935924</v>
      </c>
      <c r="E10" s="35">
        <v>10</v>
      </c>
      <c r="F10" s="38">
        <v>11.164274322169064</v>
      </c>
      <c r="G10" s="39">
        <v>-1.1642743221690637</v>
      </c>
      <c r="H10" s="51">
        <v>7.2</v>
      </c>
      <c r="I10" s="47">
        <v>4.375896700143471</v>
      </c>
      <c r="J10" s="48">
        <v>2.824103299856529</v>
      </c>
      <c r="K10" s="51">
        <v>10.4</v>
      </c>
      <c r="L10" s="49">
        <v>5.4</v>
      </c>
      <c r="M10" s="50">
        <v>5</v>
      </c>
    </row>
    <row r="11" spans="1:13" ht="12.75">
      <c r="A11" s="34" t="s">
        <v>104</v>
      </c>
      <c r="B11" s="35">
        <v>10.368098159509202</v>
      </c>
      <c r="C11" s="36">
        <v>10.563380281690144</v>
      </c>
      <c r="D11" s="45">
        <f t="shared" si="0"/>
        <v>-0.19528212218094154</v>
      </c>
      <c r="E11" s="35">
        <v>10.3</v>
      </c>
      <c r="F11" s="38">
        <v>9.872611464968159</v>
      </c>
      <c r="G11" s="48">
        <v>0.4273885350318416</v>
      </c>
      <c r="H11" s="51">
        <v>7</v>
      </c>
      <c r="I11" s="49">
        <v>4.927536231884062</v>
      </c>
      <c r="J11" s="48">
        <v>2.072463768115938</v>
      </c>
      <c r="K11" s="51">
        <v>11.6</v>
      </c>
      <c r="L11" s="49">
        <v>5.6</v>
      </c>
      <c r="M11" s="50">
        <v>6</v>
      </c>
    </row>
    <row r="12" spans="1:15" ht="12.75">
      <c r="A12" s="34" t="s">
        <v>105</v>
      </c>
      <c r="B12" s="35">
        <v>9.817073170731703</v>
      </c>
      <c r="C12" s="36">
        <v>10.78947368421052</v>
      </c>
      <c r="D12" s="45">
        <f t="shared" si="0"/>
        <v>-0.9724005134788172</v>
      </c>
      <c r="E12" s="35">
        <v>9.7</v>
      </c>
      <c r="F12" s="38">
        <v>8.788598574821862</v>
      </c>
      <c r="G12" s="48">
        <v>0.9114014251781377</v>
      </c>
      <c r="H12" s="51">
        <v>6.8</v>
      </c>
      <c r="I12" s="49">
        <v>5.1936619718310055</v>
      </c>
      <c r="J12" s="48">
        <v>1.6063380281689943</v>
      </c>
      <c r="K12" s="51">
        <v>12.1</v>
      </c>
      <c r="L12" s="49">
        <v>5.7</v>
      </c>
      <c r="M12" s="50">
        <v>6.4</v>
      </c>
      <c r="O12" s="52"/>
    </row>
    <row r="13" spans="1:13" ht="12.75">
      <c r="A13" s="34" t="s">
        <v>106</v>
      </c>
      <c r="B13" s="35">
        <v>10.073260073260087</v>
      </c>
      <c r="C13" s="36">
        <v>10.907504363001735</v>
      </c>
      <c r="D13" s="45">
        <f t="shared" si="0"/>
        <v>-0.8342442897416475</v>
      </c>
      <c r="E13" s="35">
        <v>8.8</v>
      </c>
      <c r="F13" s="38">
        <v>8.025177025963814</v>
      </c>
      <c r="G13" s="48">
        <v>0.7748229740361872</v>
      </c>
      <c r="H13" s="53">
        <v>7</v>
      </c>
      <c r="I13" s="49">
        <v>5.3697183098591665</v>
      </c>
      <c r="J13" s="48">
        <v>1.6302816901408335</v>
      </c>
      <c r="K13" s="53">
        <v>11.3</v>
      </c>
      <c r="L13" s="49">
        <v>5.2</v>
      </c>
      <c r="M13" s="50">
        <f aca="true" t="shared" si="1" ref="M13:M18">K13-L13</f>
        <v>6.1000000000000005</v>
      </c>
    </row>
    <row r="14" spans="1:13" ht="12.75">
      <c r="A14" s="34" t="s">
        <v>107</v>
      </c>
      <c r="B14" s="35">
        <v>10.237659963436926</v>
      </c>
      <c r="C14" s="36">
        <v>10.389610389610397</v>
      </c>
      <c r="D14" s="45">
        <f t="shared" si="0"/>
        <v>-0.151950426173471</v>
      </c>
      <c r="E14" s="35">
        <v>8.9</v>
      </c>
      <c r="F14" s="38">
        <v>8.313725490196063</v>
      </c>
      <c r="G14" s="48">
        <v>0.5862745098039372</v>
      </c>
      <c r="H14" s="51">
        <v>7</v>
      </c>
      <c r="I14" s="49">
        <v>5.253940455341507</v>
      </c>
      <c r="J14" s="48">
        <v>1.7460595446584932</v>
      </c>
      <c r="K14" s="53">
        <v>10.2</v>
      </c>
      <c r="L14" s="49">
        <v>4.83</v>
      </c>
      <c r="M14" s="50">
        <f t="shared" si="1"/>
        <v>5.369999999999999</v>
      </c>
    </row>
    <row r="15" spans="1:13" ht="12.75">
      <c r="A15" s="34" t="s">
        <v>108</v>
      </c>
      <c r="B15" s="35">
        <v>9.4578313253012</v>
      </c>
      <c r="C15" s="36">
        <v>9.393680614859107</v>
      </c>
      <c r="D15" s="45">
        <f t="shared" si="0"/>
        <v>0.06415071044209242</v>
      </c>
      <c r="E15" s="35">
        <v>9.4</v>
      </c>
      <c r="F15" s="38">
        <v>8.587041373926624</v>
      </c>
      <c r="G15" s="48">
        <v>0.8129586260733763</v>
      </c>
      <c r="H15" s="51">
        <v>6.9</v>
      </c>
      <c r="I15" s="49">
        <v>4.86533449174631</v>
      </c>
      <c r="J15" s="48">
        <v>2.03466550825369</v>
      </c>
      <c r="K15" s="51">
        <v>9.7</v>
      </c>
      <c r="L15" s="49">
        <v>5.39</v>
      </c>
      <c r="M15" s="50">
        <f t="shared" si="1"/>
        <v>4.31</v>
      </c>
    </row>
    <row r="16" spans="1:13" ht="12.75">
      <c r="A16" s="34" t="s">
        <v>109</v>
      </c>
      <c r="B16" s="51">
        <v>8.690476190476176</v>
      </c>
      <c r="C16" s="49">
        <v>9.306260575296093</v>
      </c>
      <c r="D16" s="45">
        <f t="shared" si="0"/>
        <v>-0.6157843848199178</v>
      </c>
      <c r="E16" s="54">
        <v>9.7</v>
      </c>
      <c r="F16" s="38">
        <v>8.281733746130044</v>
      </c>
      <c r="G16" s="48">
        <v>1.4182662538699553</v>
      </c>
      <c r="H16" s="51">
        <v>7.1</v>
      </c>
      <c r="I16" s="49">
        <v>5.00863557858375</v>
      </c>
      <c r="J16" s="48">
        <v>2.09136442141625</v>
      </c>
      <c r="K16" s="51">
        <v>10</v>
      </c>
      <c r="L16" s="49">
        <v>5.76</v>
      </c>
      <c r="M16" s="50">
        <f t="shared" si="1"/>
        <v>4.24</v>
      </c>
    </row>
    <row r="17" spans="1:13" ht="12.75">
      <c r="A17" s="34" t="s">
        <v>110</v>
      </c>
      <c r="B17" s="35">
        <v>8.22561692126908</v>
      </c>
      <c r="C17" s="36">
        <v>9.866220735785959</v>
      </c>
      <c r="D17" s="45">
        <f t="shared" si="0"/>
        <v>-1.6406038145168793</v>
      </c>
      <c r="E17" s="35">
        <v>9.5</v>
      </c>
      <c r="F17" s="38">
        <v>7.458143074581415</v>
      </c>
      <c r="G17" s="48">
        <v>2.0418569254185854</v>
      </c>
      <c r="H17" s="51">
        <v>7.4</v>
      </c>
      <c r="I17" s="49">
        <v>5.398457583547554</v>
      </c>
      <c r="J17" s="48">
        <v>2.0015424164524465</v>
      </c>
      <c r="K17" s="51">
        <v>11.1</v>
      </c>
      <c r="L17" s="49">
        <v>5.8</v>
      </c>
      <c r="M17" s="50">
        <f t="shared" si="1"/>
        <v>5.3</v>
      </c>
    </row>
    <row r="18" spans="1:13" ht="12.75">
      <c r="A18" s="34" t="s">
        <v>111</v>
      </c>
      <c r="B18" s="35">
        <v>7.8</v>
      </c>
      <c r="C18" s="36">
        <v>9.637561779242148</v>
      </c>
      <c r="D18" s="45">
        <f t="shared" si="0"/>
        <v>-1.8375617792421481</v>
      </c>
      <c r="E18" s="35">
        <v>8.1</v>
      </c>
      <c r="F18" s="38">
        <v>7.96393688955672</v>
      </c>
      <c r="G18" s="48">
        <v>0.13606311044327946</v>
      </c>
      <c r="H18" s="40">
        <v>7.6</v>
      </c>
      <c r="I18" s="55">
        <v>3.7</v>
      </c>
      <c r="J18" s="48">
        <v>3.8999999999999995</v>
      </c>
      <c r="K18" s="40">
        <v>10.4</v>
      </c>
      <c r="L18" s="55">
        <v>6.1</v>
      </c>
      <c r="M18" s="50">
        <f t="shared" si="1"/>
        <v>4.300000000000001</v>
      </c>
    </row>
    <row r="19" spans="1:13" ht="12.75">
      <c r="A19" s="56" t="s">
        <v>112</v>
      </c>
      <c r="B19" s="57">
        <f>AVERAGE(B7:B18)</f>
        <v>9.895238555323571</v>
      </c>
      <c r="C19" s="57">
        <f>AVERAGE(C7:C18)</f>
        <v>10.022717583119979</v>
      </c>
      <c r="D19" s="58">
        <f>AVERAGE(D7:D18)</f>
        <v>-0.12747902779640655</v>
      </c>
      <c r="E19" s="57">
        <f aca="true" t="shared" si="2" ref="E19:J19">AVERAGE(E7:E18)</f>
        <v>9.058333333333334</v>
      </c>
      <c r="F19" s="57">
        <f t="shared" si="2"/>
        <v>8.998501754480598</v>
      </c>
      <c r="G19" s="57">
        <f t="shared" si="2"/>
        <v>0.059831578852735934</v>
      </c>
      <c r="H19" s="57">
        <f t="shared" si="2"/>
        <v>7.216666666666666</v>
      </c>
      <c r="I19" s="57">
        <f t="shared" si="2"/>
        <v>5.317010091633086</v>
      </c>
      <c r="J19" s="57">
        <f t="shared" si="2"/>
        <v>1.8996565750335812</v>
      </c>
      <c r="K19" s="57">
        <f>AVERAGE(K7:K18)</f>
        <v>9.925</v>
      </c>
      <c r="L19" s="57">
        <f>AVERAGE(L7:L18)</f>
        <v>5.239999999999999</v>
      </c>
      <c r="M19" s="57">
        <f>AVERAGE(M7:M18)</f>
        <v>4.693333333333334</v>
      </c>
    </row>
    <row r="20" spans="1:10" ht="6.75" customHeight="1">
      <c r="A20" s="59"/>
      <c r="B20" s="59"/>
      <c r="C20" s="59"/>
      <c r="D20" s="59"/>
      <c r="E20" s="59"/>
      <c r="F20" s="59"/>
      <c r="G20" s="59"/>
      <c r="H20" s="59"/>
      <c r="I20" s="59"/>
      <c r="J20" s="59"/>
    </row>
    <row r="21" spans="1:10" ht="12.75">
      <c r="A21" s="60" t="s">
        <v>123</v>
      </c>
      <c r="B21" s="59"/>
      <c r="C21" s="59"/>
      <c r="D21" s="59"/>
      <c r="E21" s="59"/>
      <c r="F21" s="59"/>
      <c r="G21" s="59"/>
      <c r="H21" s="59"/>
      <c r="I21" s="59"/>
      <c r="J21" s="59"/>
    </row>
    <row r="22" spans="1:7" ht="12.75">
      <c r="A22" s="59" t="s">
        <v>124</v>
      </c>
      <c r="G22" s="61"/>
    </row>
    <row r="23" spans="1:7" ht="12.75">
      <c r="A23" s="62" t="s">
        <v>125</v>
      </c>
      <c r="G23" s="61"/>
    </row>
    <row r="24" ht="12.75">
      <c r="G24" s="61"/>
    </row>
    <row r="25" ht="12.75">
      <c r="G25" s="61"/>
    </row>
  </sheetData>
  <sheetProtection/>
  <mergeCells count="8">
    <mergeCell ref="A1:M1"/>
    <mergeCell ref="A2:M2"/>
    <mergeCell ref="A3:M3"/>
    <mergeCell ref="A5:A6"/>
    <mergeCell ref="B5:D5"/>
    <mergeCell ref="E5:G5"/>
    <mergeCell ref="H5:J5"/>
    <mergeCell ref="K5:M5"/>
  </mergeCells>
  <printOptions horizontalCentered="1"/>
  <pageMargins left="0.3" right="0.3" top="0.3" bottom="0.3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0"/>
  <sheetViews>
    <sheetView zoomScalePageLayoutView="0" workbookViewId="0" topLeftCell="A1">
      <selection activeCell="A1" sqref="A1:L1"/>
    </sheetView>
  </sheetViews>
  <sheetFormatPr defaultColWidth="9.140625" defaultRowHeight="12.75"/>
  <cols>
    <col min="1" max="1" width="40.8515625" style="64" customWidth="1"/>
    <col min="2" max="2" width="9.140625" style="64" customWidth="1"/>
    <col min="3" max="3" width="8.57421875" style="64" bestFit="1" customWidth="1"/>
    <col min="4" max="4" width="10.00390625" style="64" customWidth="1"/>
    <col min="5" max="5" width="8.57421875" style="64" bestFit="1" customWidth="1"/>
    <col min="6" max="6" width="10.140625" style="64" customWidth="1"/>
    <col min="7" max="7" width="9.8515625" style="64" customWidth="1"/>
    <col min="8" max="11" width="8.57421875" style="64" bestFit="1" customWidth="1"/>
    <col min="12" max="12" width="9.00390625" style="64" customWidth="1"/>
    <col min="13" max="16384" width="9.140625" style="64" customWidth="1"/>
  </cols>
  <sheetData>
    <row r="1" spans="1:13" ht="12.75">
      <c r="A1" s="1734" t="s">
        <v>366</v>
      </c>
      <c r="B1" s="1734"/>
      <c r="C1" s="1734"/>
      <c r="D1" s="1734"/>
      <c r="E1" s="1734"/>
      <c r="F1" s="1734"/>
      <c r="G1" s="1734"/>
      <c r="H1" s="1734"/>
      <c r="I1" s="1734"/>
      <c r="J1" s="1734"/>
      <c r="K1" s="1734"/>
      <c r="L1" s="1734"/>
      <c r="M1" s="63"/>
    </row>
    <row r="2" spans="1:12" ht="15.75">
      <c r="A2" s="1735" t="s">
        <v>127</v>
      </c>
      <c r="B2" s="1735"/>
      <c r="C2" s="1735"/>
      <c r="D2" s="1735"/>
      <c r="E2" s="1735"/>
      <c r="F2" s="1735"/>
      <c r="G2" s="1735"/>
      <c r="H2" s="1735"/>
      <c r="I2" s="1735"/>
      <c r="J2" s="1735"/>
      <c r="K2" s="1735"/>
      <c r="L2" s="1735"/>
    </row>
    <row r="3" spans="1:12" ht="15.75" customHeight="1">
      <c r="A3" s="1735" t="s">
        <v>128</v>
      </c>
      <c r="B3" s="1735"/>
      <c r="C3" s="1735"/>
      <c r="D3" s="1735"/>
      <c r="E3" s="1735"/>
      <c r="F3" s="1735"/>
      <c r="G3" s="1735"/>
      <c r="H3" s="1735"/>
      <c r="I3" s="1735"/>
      <c r="J3" s="1735"/>
      <c r="K3" s="1735"/>
      <c r="L3" s="1735"/>
    </row>
    <row r="4" spans="1:12" ht="13.5" thickBot="1">
      <c r="A4" s="1692" t="s">
        <v>46</v>
      </c>
      <c r="B4" s="1692"/>
      <c r="C4" s="1692"/>
      <c r="D4" s="1692"/>
      <c r="E4" s="1692"/>
      <c r="F4" s="1692"/>
      <c r="G4" s="1692"/>
      <c r="H4" s="1692"/>
      <c r="I4" s="1692"/>
      <c r="J4" s="1692"/>
      <c r="K4" s="1692"/>
      <c r="L4" s="1692"/>
    </row>
    <row r="5" spans="1:12" ht="21.75" customHeight="1" thickTop="1">
      <c r="A5" s="1736" t="s">
        <v>129</v>
      </c>
      <c r="B5" s="1738" t="s">
        <v>130</v>
      </c>
      <c r="C5" s="65" t="s">
        <v>95</v>
      </c>
      <c r="D5" s="1740" t="s">
        <v>96</v>
      </c>
      <c r="E5" s="1741"/>
      <c r="F5" s="1742" t="s">
        <v>131</v>
      </c>
      <c r="G5" s="1742"/>
      <c r="H5" s="1741"/>
      <c r="I5" s="1743" t="s">
        <v>52</v>
      </c>
      <c r="J5" s="1744"/>
      <c r="K5" s="1744"/>
      <c r="L5" s="1745"/>
    </row>
    <row r="6" spans="1:12" ht="12.75">
      <c r="A6" s="1737"/>
      <c r="B6" s="1739"/>
      <c r="C6" s="66" t="str">
        <f>H6</f>
        <v>June/July</v>
      </c>
      <c r="D6" s="66" t="str">
        <f>G6</f>
        <v>May/June</v>
      </c>
      <c r="E6" s="66" t="str">
        <f>H6</f>
        <v>June/July</v>
      </c>
      <c r="F6" s="66" t="s">
        <v>53</v>
      </c>
      <c r="G6" s="66" t="s">
        <v>54</v>
      </c>
      <c r="H6" s="66" t="s">
        <v>55</v>
      </c>
      <c r="I6" s="67" t="s">
        <v>56</v>
      </c>
      <c r="J6" s="68" t="s">
        <v>56</v>
      </c>
      <c r="K6" s="69" t="s">
        <v>57</v>
      </c>
      <c r="L6" s="70" t="s">
        <v>57</v>
      </c>
    </row>
    <row r="7" spans="1:12" ht="12.75">
      <c r="A7" s="71">
        <v>1</v>
      </c>
      <c r="B7" s="72">
        <v>2</v>
      </c>
      <c r="C7" s="73">
        <v>3</v>
      </c>
      <c r="D7" s="72">
        <v>4</v>
      </c>
      <c r="E7" s="72">
        <v>5</v>
      </c>
      <c r="F7" s="74">
        <v>6</v>
      </c>
      <c r="G7" s="68">
        <v>7</v>
      </c>
      <c r="H7" s="73">
        <v>8</v>
      </c>
      <c r="I7" s="75" t="s">
        <v>58</v>
      </c>
      <c r="J7" s="76" t="s">
        <v>59</v>
      </c>
      <c r="K7" s="77" t="s">
        <v>60</v>
      </c>
      <c r="L7" s="78" t="s">
        <v>61</v>
      </c>
    </row>
    <row r="8" spans="1:12" ht="24" customHeight="1">
      <c r="A8" s="79" t="s">
        <v>132</v>
      </c>
      <c r="B8" s="80">
        <v>100</v>
      </c>
      <c r="C8" s="81">
        <v>288.88163378170935</v>
      </c>
      <c r="D8" s="81">
        <v>299.5081092182832</v>
      </c>
      <c r="E8" s="81">
        <v>304.4011539673996</v>
      </c>
      <c r="F8" s="82">
        <v>314.3767096596036</v>
      </c>
      <c r="G8" s="82">
        <v>318.79065085380836</v>
      </c>
      <c r="H8" s="83">
        <v>323.1326629842921</v>
      </c>
      <c r="I8" s="84">
        <v>5.37227652119185</v>
      </c>
      <c r="J8" s="85">
        <v>1.6336935790777858</v>
      </c>
      <c r="K8" s="86">
        <v>6.153560449018073</v>
      </c>
      <c r="L8" s="87">
        <v>1.3620261820271935</v>
      </c>
    </row>
    <row r="9" spans="1:12" ht="21" customHeight="1">
      <c r="A9" s="88" t="s">
        <v>133</v>
      </c>
      <c r="B9" s="89">
        <v>49.593021995747016</v>
      </c>
      <c r="C9" s="90">
        <v>323.3551818859056</v>
      </c>
      <c r="D9" s="91">
        <v>345.334781883955</v>
      </c>
      <c r="E9" s="91">
        <v>354.5119946780672</v>
      </c>
      <c r="F9" s="82">
        <v>373.57159342663954</v>
      </c>
      <c r="G9" s="82">
        <v>380.399428694931</v>
      </c>
      <c r="H9" s="83">
        <v>389.0691185955976</v>
      </c>
      <c r="I9" s="92">
        <v>9.635476571133196</v>
      </c>
      <c r="J9" s="82">
        <v>2.6574829051526194</v>
      </c>
      <c r="K9" s="93">
        <v>9.747801043773379</v>
      </c>
      <c r="L9" s="94">
        <v>2.2791017143244545</v>
      </c>
    </row>
    <row r="10" spans="1:12" ht="21" customHeight="1">
      <c r="A10" s="95" t="s">
        <v>134</v>
      </c>
      <c r="B10" s="96">
        <v>16.575694084141823</v>
      </c>
      <c r="C10" s="97">
        <v>248.82188518441143</v>
      </c>
      <c r="D10" s="97">
        <v>272.85396252825905</v>
      </c>
      <c r="E10" s="97">
        <v>274.8961673873158</v>
      </c>
      <c r="F10" s="98">
        <v>270.17684354158314</v>
      </c>
      <c r="G10" s="98">
        <v>270.33490913533103</v>
      </c>
      <c r="H10" s="99">
        <v>273.20085638690944</v>
      </c>
      <c r="I10" s="100">
        <v>10.47909519035261</v>
      </c>
      <c r="J10" s="101">
        <v>0.7484607663871685</v>
      </c>
      <c r="K10" s="102">
        <v>-0.6167095803914009</v>
      </c>
      <c r="L10" s="103">
        <v>1.0601469343138632</v>
      </c>
    </row>
    <row r="11" spans="1:12" ht="21" customHeight="1">
      <c r="A11" s="95" t="s">
        <v>135</v>
      </c>
      <c r="B11" s="96">
        <v>6.086031204033311</v>
      </c>
      <c r="C11" s="97">
        <v>369.0730413794963</v>
      </c>
      <c r="D11" s="97">
        <v>349.12669749154884</v>
      </c>
      <c r="E11" s="97">
        <v>349.7386615632755</v>
      </c>
      <c r="F11" s="101">
        <v>412.2565293714193</v>
      </c>
      <c r="G11" s="101">
        <v>434.798174221278</v>
      </c>
      <c r="H11" s="104">
        <v>470.6381522108484</v>
      </c>
      <c r="I11" s="100">
        <v>-5.2386323704256625</v>
      </c>
      <c r="J11" s="101">
        <v>0.1752842381071389</v>
      </c>
      <c r="K11" s="102">
        <v>34.56852328169026</v>
      </c>
      <c r="L11" s="103">
        <v>8.242899835943348</v>
      </c>
    </row>
    <row r="12" spans="1:12" ht="21" customHeight="1">
      <c r="A12" s="95" t="s">
        <v>136</v>
      </c>
      <c r="B12" s="96">
        <v>3.770519507075808</v>
      </c>
      <c r="C12" s="97">
        <v>305.63109126420727</v>
      </c>
      <c r="D12" s="97">
        <v>406.3588245113973</v>
      </c>
      <c r="E12" s="97">
        <v>418.2831161831746</v>
      </c>
      <c r="F12" s="101">
        <v>477.87526068769176</v>
      </c>
      <c r="G12" s="101">
        <v>486.998312520401</v>
      </c>
      <c r="H12" s="104">
        <v>498.1068317887101</v>
      </c>
      <c r="I12" s="100">
        <v>36.85882364028981</v>
      </c>
      <c r="J12" s="101">
        <v>2.9344241966727367</v>
      </c>
      <c r="K12" s="102">
        <v>19.08365710142101</v>
      </c>
      <c r="L12" s="103">
        <v>2.2810180205385677</v>
      </c>
    </row>
    <row r="13" spans="1:12" ht="21" customHeight="1">
      <c r="A13" s="95" t="s">
        <v>137</v>
      </c>
      <c r="B13" s="96">
        <v>11.183012678383857</v>
      </c>
      <c r="C13" s="97">
        <v>300.8433253150569</v>
      </c>
      <c r="D13" s="97">
        <v>334.6324770481388</v>
      </c>
      <c r="E13" s="97">
        <v>366.27952680914484</v>
      </c>
      <c r="F13" s="101">
        <v>371.6367806851714</v>
      </c>
      <c r="G13" s="101">
        <v>382.8971092469687</v>
      </c>
      <c r="H13" s="104">
        <v>387.2978174473669</v>
      </c>
      <c r="I13" s="100">
        <v>21.750923483364687</v>
      </c>
      <c r="J13" s="101">
        <v>9.457255924520865</v>
      </c>
      <c r="K13" s="102">
        <v>5.738319807640792</v>
      </c>
      <c r="L13" s="103">
        <v>1.1493187318789069</v>
      </c>
    </row>
    <row r="14" spans="1:12" ht="21" customHeight="1">
      <c r="A14" s="95" t="s">
        <v>138</v>
      </c>
      <c r="B14" s="96">
        <v>1.9487350779721184</v>
      </c>
      <c r="C14" s="97">
        <v>314.3079210682778</v>
      </c>
      <c r="D14" s="97">
        <v>327.08045945342224</v>
      </c>
      <c r="E14" s="97">
        <v>330.1403102555061</v>
      </c>
      <c r="F14" s="101">
        <v>375.4409204496363</v>
      </c>
      <c r="G14" s="101">
        <v>378.11488527171485</v>
      </c>
      <c r="H14" s="104">
        <v>386.7668820629791</v>
      </c>
      <c r="I14" s="100">
        <v>5.0372224579694915</v>
      </c>
      <c r="J14" s="101">
        <v>0.9355040063222049</v>
      </c>
      <c r="K14" s="102">
        <v>17.15227436590456</v>
      </c>
      <c r="L14" s="103">
        <v>2.288192591266778</v>
      </c>
    </row>
    <row r="15" spans="1:12" ht="21" customHeight="1">
      <c r="A15" s="95" t="s">
        <v>139</v>
      </c>
      <c r="B15" s="96">
        <v>10.019129444140097</v>
      </c>
      <c r="C15" s="97">
        <v>452.5204882935985</v>
      </c>
      <c r="D15" s="97">
        <v>455.543653697935</v>
      </c>
      <c r="E15" s="97">
        <v>456.81092216516566</v>
      </c>
      <c r="F15" s="105">
        <v>483.77216658214905</v>
      </c>
      <c r="G15" s="105">
        <v>487.0926458997283</v>
      </c>
      <c r="H15" s="106">
        <v>492.7159547555909</v>
      </c>
      <c r="I15" s="100">
        <v>0.9481192526212112</v>
      </c>
      <c r="J15" s="101">
        <v>0.2781881510023112</v>
      </c>
      <c r="K15" s="102">
        <v>7.85993303755626</v>
      </c>
      <c r="L15" s="103">
        <v>1.1544639204058313</v>
      </c>
    </row>
    <row r="16" spans="1:12" ht="21" customHeight="1">
      <c r="A16" s="88" t="s">
        <v>140</v>
      </c>
      <c r="B16" s="107">
        <v>20.37273710722672</v>
      </c>
      <c r="C16" s="90">
        <v>245.48356878525547</v>
      </c>
      <c r="D16" s="91">
        <v>255.05742428545108</v>
      </c>
      <c r="E16" s="91">
        <v>256.177943882686</v>
      </c>
      <c r="F16" s="82">
        <v>270.1970765154617</v>
      </c>
      <c r="G16" s="82">
        <v>271.4825913027579</v>
      </c>
      <c r="H16" s="83">
        <v>272.39959810383675</v>
      </c>
      <c r="I16" s="92">
        <v>4.356452511404456</v>
      </c>
      <c r="J16" s="82">
        <v>0.43932051786930515</v>
      </c>
      <c r="K16" s="93">
        <v>6.3321822227518965</v>
      </c>
      <c r="L16" s="94">
        <v>0.33777738626939424</v>
      </c>
    </row>
    <row r="17" spans="1:12" ht="21" customHeight="1">
      <c r="A17" s="95" t="s">
        <v>141</v>
      </c>
      <c r="B17" s="96">
        <v>6.117694570987977</v>
      </c>
      <c r="C17" s="97">
        <v>236.87816893931907</v>
      </c>
      <c r="D17" s="97">
        <v>235.3417028402509</v>
      </c>
      <c r="E17" s="97">
        <v>235.9248061460209</v>
      </c>
      <c r="F17" s="98">
        <v>247.24215531029603</v>
      </c>
      <c r="G17" s="98">
        <v>247.4257815561683</v>
      </c>
      <c r="H17" s="99">
        <v>247.57353089532336</v>
      </c>
      <c r="I17" s="108">
        <v>-0.40246967357401786</v>
      </c>
      <c r="J17" s="98">
        <v>0.2477687969164606</v>
      </c>
      <c r="K17" s="109">
        <v>4.937473485553156</v>
      </c>
      <c r="L17" s="110">
        <v>0.059714609458168866</v>
      </c>
    </row>
    <row r="18" spans="1:12" ht="21" customHeight="1">
      <c r="A18" s="95" t="s">
        <v>142</v>
      </c>
      <c r="B18" s="96">
        <v>5.683628753648385</v>
      </c>
      <c r="C18" s="97">
        <v>269.2649115054994</v>
      </c>
      <c r="D18" s="97">
        <v>291.8822801004435</v>
      </c>
      <c r="E18" s="97">
        <v>291.8822801004435</v>
      </c>
      <c r="F18" s="101">
        <v>315.95229488919495</v>
      </c>
      <c r="G18" s="101">
        <v>322.21504080434875</v>
      </c>
      <c r="H18" s="104">
        <v>325.65519220930935</v>
      </c>
      <c r="I18" s="100">
        <v>8.399671709353825</v>
      </c>
      <c r="J18" s="101">
        <v>0</v>
      </c>
      <c r="K18" s="102">
        <v>11.570730534667547</v>
      </c>
      <c r="L18" s="103">
        <v>1.0676569896839396</v>
      </c>
    </row>
    <row r="19" spans="1:12" ht="21" customHeight="1">
      <c r="A19" s="95" t="s">
        <v>143</v>
      </c>
      <c r="B19" s="96">
        <v>4.4957766210627</v>
      </c>
      <c r="C19" s="97">
        <v>284.7479497756412</v>
      </c>
      <c r="D19" s="97">
        <v>291.587012785349</v>
      </c>
      <c r="E19" s="97">
        <v>293.33476067210586</v>
      </c>
      <c r="F19" s="101">
        <v>294.46907814046006</v>
      </c>
      <c r="G19" s="101">
        <v>292.1742759196315</v>
      </c>
      <c r="H19" s="104">
        <v>288.1724095671572</v>
      </c>
      <c r="I19" s="100">
        <v>3.0155830457183015</v>
      </c>
      <c r="J19" s="101">
        <v>0.5993915401312648</v>
      </c>
      <c r="K19" s="102">
        <v>-1.7598838586740868</v>
      </c>
      <c r="L19" s="103">
        <v>-1.3696846992700529</v>
      </c>
    </row>
    <row r="20" spans="1:12" ht="21" customHeight="1">
      <c r="A20" s="95" t="s">
        <v>144</v>
      </c>
      <c r="B20" s="96">
        <v>4.065637161527658</v>
      </c>
      <c r="C20" s="97">
        <v>181.70984658882296</v>
      </c>
      <c r="D20" s="97">
        <v>192.75939921316527</v>
      </c>
      <c r="E20" s="97">
        <v>195.56420414486044</v>
      </c>
      <c r="F20" s="105">
        <v>213.8212814128335</v>
      </c>
      <c r="G20" s="105">
        <v>213.75370368455643</v>
      </c>
      <c r="H20" s="106">
        <v>217.73404052792213</v>
      </c>
      <c r="I20" s="111">
        <v>7.62443963060926</v>
      </c>
      <c r="J20" s="105">
        <v>1.4550807603386602</v>
      </c>
      <c r="K20" s="112">
        <v>11.33634679209483</v>
      </c>
      <c r="L20" s="113">
        <v>1.862113626456562</v>
      </c>
    </row>
    <row r="21" spans="1:12" s="120" customFormat="1" ht="21" customHeight="1">
      <c r="A21" s="88" t="s">
        <v>145</v>
      </c>
      <c r="B21" s="107">
        <v>30.044340897026256</v>
      </c>
      <c r="C21" s="90">
        <v>261.3951325376328</v>
      </c>
      <c r="D21" s="91">
        <v>253.98918064828445</v>
      </c>
      <c r="E21" s="91">
        <v>254.36710496546974</v>
      </c>
      <c r="F21" s="82">
        <v>246.60014130389547</v>
      </c>
      <c r="G21" s="114">
        <v>249.1502781699022</v>
      </c>
      <c r="H21" s="115">
        <v>248.6696001545226</v>
      </c>
      <c r="I21" s="116">
        <v>-2.6886604597165586</v>
      </c>
      <c r="J21" s="117">
        <v>0.1487954393256672</v>
      </c>
      <c r="K21" s="118">
        <v>-2.239874850059948</v>
      </c>
      <c r="L21" s="119">
        <v>-0.19292694309247338</v>
      </c>
    </row>
    <row r="22" spans="1:12" ht="21" customHeight="1">
      <c r="A22" s="95" t="s">
        <v>146</v>
      </c>
      <c r="B22" s="96">
        <v>5.397977971447429</v>
      </c>
      <c r="C22" s="97">
        <v>574.2040560494252</v>
      </c>
      <c r="D22" s="97">
        <v>492.92867490623956</v>
      </c>
      <c r="E22" s="97">
        <v>492.92867490623956</v>
      </c>
      <c r="F22" s="98">
        <v>428.44393615420285</v>
      </c>
      <c r="G22" s="121">
        <v>428.44393615420285</v>
      </c>
      <c r="H22" s="122">
        <v>425.65823345346644</v>
      </c>
      <c r="I22" s="108">
        <v>-14.154442186000466</v>
      </c>
      <c r="J22" s="98">
        <v>0</v>
      </c>
      <c r="K22" s="109">
        <v>-13.6470943723387</v>
      </c>
      <c r="L22" s="110">
        <v>-0.6501907170729027</v>
      </c>
    </row>
    <row r="23" spans="1:12" ht="21" customHeight="1">
      <c r="A23" s="95" t="s">
        <v>147</v>
      </c>
      <c r="B23" s="96">
        <v>2.4560330063653932</v>
      </c>
      <c r="C23" s="97">
        <v>232.63415197120108</v>
      </c>
      <c r="D23" s="97">
        <v>250.91641748980203</v>
      </c>
      <c r="E23" s="97">
        <v>250.91641748980203</v>
      </c>
      <c r="F23" s="101">
        <v>250.91641748980203</v>
      </c>
      <c r="G23" s="101">
        <v>250.91641748980203</v>
      </c>
      <c r="H23" s="104">
        <v>250.91641748980203</v>
      </c>
      <c r="I23" s="100">
        <v>7.858805495103823</v>
      </c>
      <c r="J23" s="101">
        <v>0</v>
      </c>
      <c r="K23" s="102">
        <v>0</v>
      </c>
      <c r="L23" s="103">
        <v>0</v>
      </c>
    </row>
    <row r="24" spans="1:12" ht="21" customHeight="1">
      <c r="A24" s="95" t="s">
        <v>148</v>
      </c>
      <c r="B24" s="96">
        <v>6.973714820123034</v>
      </c>
      <c r="C24" s="97">
        <v>188.6260541891189</v>
      </c>
      <c r="D24" s="97">
        <v>190.07510456739345</v>
      </c>
      <c r="E24" s="97">
        <v>190.07510456739345</v>
      </c>
      <c r="F24" s="101">
        <v>209.3327928770262</v>
      </c>
      <c r="G24" s="123">
        <v>212.24837394682518</v>
      </c>
      <c r="H24" s="124">
        <v>212.24837394682518</v>
      </c>
      <c r="I24" s="100">
        <v>0.7682132696375561</v>
      </c>
      <c r="J24" s="101">
        <v>0</v>
      </c>
      <c r="K24" s="102">
        <v>11.66553054378035</v>
      </c>
      <c r="L24" s="103">
        <v>0</v>
      </c>
    </row>
    <row r="25" spans="1:12" ht="21" customHeight="1">
      <c r="A25" s="95" t="s">
        <v>149</v>
      </c>
      <c r="B25" s="96">
        <v>1.8659527269142209</v>
      </c>
      <c r="C25" s="97">
        <v>124.56528492995382</v>
      </c>
      <c r="D25" s="97">
        <v>124.9417785974585</v>
      </c>
      <c r="E25" s="97">
        <v>124.9417785974585</v>
      </c>
      <c r="F25" s="101">
        <v>124.97886167090418</v>
      </c>
      <c r="G25" s="123">
        <v>126.177451113212</v>
      </c>
      <c r="H25" s="124">
        <v>126.177451113212</v>
      </c>
      <c r="I25" s="100">
        <v>0.30224606134557064</v>
      </c>
      <c r="J25" s="101">
        <v>0</v>
      </c>
      <c r="K25" s="102">
        <v>0.988998659715449</v>
      </c>
      <c r="L25" s="103">
        <v>0</v>
      </c>
    </row>
    <row r="26" spans="1:12" ht="21" customHeight="1">
      <c r="A26" s="95" t="s">
        <v>150</v>
      </c>
      <c r="B26" s="96">
        <v>2.731641690470963</v>
      </c>
      <c r="C26" s="97">
        <v>147.65936821905228</v>
      </c>
      <c r="D26" s="97">
        <v>153.98678356295525</v>
      </c>
      <c r="E26" s="97">
        <v>153.98678356295525</v>
      </c>
      <c r="F26" s="101">
        <v>152.1458136334161</v>
      </c>
      <c r="G26" s="123">
        <v>152.1458136334161</v>
      </c>
      <c r="H26" s="124">
        <v>152.1458136334161</v>
      </c>
      <c r="I26" s="100">
        <v>4.285143177990761</v>
      </c>
      <c r="J26" s="101">
        <v>0</v>
      </c>
      <c r="K26" s="102">
        <v>-1.195537621439101</v>
      </c>
      <c r="L26" s="103">
        <v>0</v>
      </c>
    </row>
    <row r="27" spans="1:12" ht="21" customHeight="1">
      <c r="A27" s="95" t="s">
        <v>151</v>
      </c>
      <c r="B27" s="96">
        <v>3.1001290737979397</v>
      </c>
      <c r="C27" s="97">
        <v>177.03229474019602</v>
      </c>
      <c r="D27" s="97">
        <v>191.79303126267783</v>
      </c>
      <c r="E27" s="97">
        <v>191.79303126267783</v>
      </c>
      <c r="F27" s="101">
        <v>196.80533857828615</v>
      </c>
      <c r="G27" s="123">
        <v>196.43169087865977</v>
      </c>
      <c r="H27" s="124">
        <v>196.43169087865977</v>
      </c>
      <c r="I27" s="100">
        <v>8.33787786807143</v>
      </c>
      <c r="J27" s="101">
        <v>0</v>
      </c>
      <c r="K27" s="102">
        <v>2.418575683090836</v>
      </c>
      <c r="L27" s="103">
        <v>0</v>
      </c>
    </row>
    <row r="28" spans="1:12" ht="21" customHeight="1" thickBot="1">
      <c r="A28" s="125" t="s">
        <v>152</v>
      </c>
      <c r="B28" s="126">
        <v>7.508891607907275</v>
      </c>
      <c r="C28" s="127">
        <v>223.72141097030135</v>
      </c>
      <c r="D28" s="127">
        <v>236.7107824241045</v>
      </c>
      <c r="E28" s="127">
        <v>238.22241801139484</v>
      </c>
      <c r="F28" s="128">
        <v>234.21847339584758</v>
      </c>
      <c r="G28" s="129">
        <v>241.567240270113</v>
      </c>
      <c r="H28" s="130">
        <v>241.64718741401998</v>
      </c>
      <c r="I28" s="131">
        <v>6.481725185891335</v>
      </c>
      <c r="J28" s="128">
        <v>0.6386002242103217</v>
      </c>
      <c r="K28" s="132">
        <v>1.4376352281258988</v>
      </c>
      <c r="L28" s="133">
        <v>0.03309519279915207</v>
      </c>
    </row>
    <row r="29" ht="13.5" thickTop="1"/>
    <row r="30" spans="1:5" ht="12.75">
      <c r="A30" s="134"/>
      <c r="E30" s="64" t="s">
        <v>153</v>
      </c>
    </row>
  </sheetData>
  <sheetProtection/>
  <mergeCells count="9">
    <mergeCell ref="A1:L1"/>
    <mergeCell ref="A2:L2"/>
    <mergeCell ref="A3:L3"/>
    <mergeCell ref="A4:L4"/>
    <mergeCell ref="A5:A6"/>
    <mergeCell ref="B5:B6"/>
    <mergeCell ref="D5:E5"/>
    <mergeCell ref="F5:H5"/>
    <mergeCell ref="I5:L5"/>
  </mergeCells>
  <printOptions/>
  <pageMargins left="0.75" right="0.75" top="1" bottom="1" header="0.5" footer="0.5"/>
  <pageSetup fitToHeight="1" fitToWidth="1" horizontalDpi="600" verticalDpi="600" orientation="portrait" scale="6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88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40.8515625" style="197" bestFit="1" customWidth="1"/>
    <col min="2" max="2" width="7.421875" style="197" bestFit="1" customWidth="1"/>
    <col min="3" max="3" width="10.7109375" style="197" customWidth="1"/>
    <col min="4" max="4" width="7.57421875" style="197" bestFit="1" customWidth="1"/>
    <col min="5" max="5" width="9.421875" style="197" customWidth="1"/>
    <col min="6" max="7" width="7.57421875" style="197" bestFit="1" customWidth="1"/>
    <col min="8" max="8" width="9.28125" style="197" bestFit="1" customWidth="1"/>
    <col min="9" max="16384" width="9.140625" style="197" customWidth="1"/>
  </cols>
  <sheetData>
    <row r="1" spans="1:7" ht="15.75" customHeight="1">
      <c r="A1" s="1746" t="s">
        <v>367</v>
      </c>
      <c r="B1" s="1746"/>
      <c r="C1" s="1746"/>
      <c r="D1" s="1746"/>
      <c r="E1" s="1746"/>
      <c r="F1" s="1746"/>
      <c r="G1" s="1746"/>
    </row>
    <row r="2" spans="1:8" ht="15.75">
      <c r="A2" s="1747" t="s">
        <v>200</v>
      </c>
      <c r="B2" s="1747"/>
      <c r="C2" s="1747"/>
      <c r="D2" s="1747"/>
      <c r="E2" s="1747"/>
      <c r="F2" s="1747"/>
      <c r="G2" s="1747"/>
      <c r="H2" s="235"/>
    </row>
    <row r="3" spans="1:7" ht="12.75">
      <c r="A3" s="1748" t="s">
        <v>154</v>
      </c>
      <c r="B3" s="1748"/>
      <c r="C3" s="1748"/>
      <c r="D3" s="1748"/>
      <c r="E3" s="1748"/>
      <c r="F3" s="1748"/>
      <c r="G3" s="1748"/>
    </row>
    <row r="4" spans="1:7" ht="12.75">
      <c r="A4" s="1746" t="s">
        <v>191</v>
      </c>
      <c r="B4" s="1746"/>
      <c r="C4" s="1746"/>
      <c r="D4" s="1746"/>
      <c r="E4" s="1746"/>
      <c r="F4" s="1746"/>
      <c r="G4" s="1746"/>
    </row>
    <row r="5" spans="1:13" ht="13.5" thickBot="1">
      <c r="A5" s="236"/>
      <c r="B5" s="237"/>
      <c r="C5" s="237"/>
      <c r="D5" s="237"/>
      <c r="E5" s="237"/>
      <c r="G5" s="238"/>
      <c r="H5" s="239"/>
      <c r="I5" s="239"/>
      <c r="J5" s="239"/>
      <c r="K5" s="239"/>
      <c r="L5" s="239"/>
      <c r="M5" s="239"/>
    </row>
    <row r="6" spans="1:7" ht="15" customHeight="1" thickTop="1">
      <c r="A6" s="240"/>
      <c r="B6" s="1749" t="s">
        <v>48</v>
      </c>
      <c r="C6" s="241" t="s">
        <v>5</v>
      </c>
      <c r="D6" s="242" t="s">
        <v>5</v>
      </c>
      <c r="E6" s="243" t="s">
        <v>5</v>
      </c>
      <c r="F6" s="1751" t="s">
        <v>99</v>
      </c>
      <c r="G6" s="1752"/>
    </row>
    <row r="7" spans="1:8" ht="15" customHeight="1">
      <c r="A7" s="244" t="s">
        <v>201</v>
      </c>
      <c r="B7" s="1750"/>
      <c r="C7" s="245" t="s">
        <v>95</v>
      </c>
      <c r="D7" s="245" t="s">
        <v>96</v>
      </c>
      <c r="E7" s="245" t="s">
        <v>131</v>
      </c>
      <c r="F7" s="246" t="s">
        <v>96</v>
      </c>
      <c r="G7" s="246" t="s">
        <v>131</v>
      </c>
      <c r="H7" s="216"/>
    </row>
    <row r="8" spans="1:10" ht="15" customHeight="1">
      <c r="A8" s="247" t="s">
        <v>132</v>
      </c>
      <c r="B8" s="248">
        <v>100</v>
      </c>
      <c r="C8" s="249">
        <v>279.69166666666666</v>
      </c>
      <c r="D8" s="249">
        <v>296.6333333333333</v>
      </c>
      <c r="E8" s="249">
        <v>315.2583333333333</v>
      </c>
      <c r="F8" s="249">
        <f>D8/C8*100-100</f>
        <v>6.057265441110744</v>
      </c>
      <c r="G8" s="250">
        <f>E8/D8*100-100</f>
        <v>6.278795370266323</v>
      </c>
      <c r="H8" s="216"/>
      <c r="J8" s="216"/>
    </row>
    <row r="9" spans="1:10" ht="15" customHeight="1">
      <c r="A9" s="247" t="s">
        <v>133</v>
      </c>
      <c r="B9" s="248">
        <v>49.593021995747016</v>
      </c>
      <c r="C9" s="249">
        <v>311.125</v>
      </c>
      <c r="D9" s="249">
        <v>338.65833333333336</v>
      </c>
      <c r="E9" s="249">
        <v>374.24166666666673</v>
      </c>
      <c r="F9" s="249">
        <f aca="true" t="shared" si="0" ref="F9:G28">D9/C9*100-100</f>
        <v>8.849604928351425</v>
      </c>
      <c r="G9" s="250">
        <f t="shared" si="0"/>
        <v>10.507148305814624</v>
      </c>
      <c r="H9" s="216"/>
      <c r="J9" s="216"/>
    </row>
    <row r="10" spans="1:10" ht="15" customHeight="1">
      <c r="A10" s="251" t="s">
        <v>134</v>
      </c>
      <c r="B10" s="252">
        <v>16.575694084141823</v>
      </c>
      <c r="C10" s="253">
        <v>244.475</v>
      </c>
      <c r="D10" s="253">
        <v>266.9166666666667</v>
      </c>
      <c r="E10" s="253">
        <v>273.1416666666667</v>
      </c>
      <c r="F10" s="254">
        <f t="shared" si="0"/>
        <v>9.179534376384794</v>
      </c>
      <c r="G10" s="255">
        <f t="shared" si="0"/>
        <v>2.332188573212619</v>
      </c>
      <c r="H10" s="216"/>
      <c r="J10" s="216"/>
    </row>
    <row r="11" spans="1:10" ht="15" customHeight="1">
      <c r="A11" s="251" t="s">
        <v>135</v>
      </c>
      <c r="B11" s="252">
        <v>6.086031204033311</v>
      </c>
      <c r="C11" s="253">
        <v>353.4333333333334</v>
      </c>
      <c r="D11" s="253">
        <v>393.02500000000003</v>
      </c>
      <c r="E11" s="253">
        <v>411.10833333333335</v>
      </c>
      <c r="F11" s="253">
        <f t="shared" si="0"/>
        <v>11.20201829670846</v>
      </c>
      <c r="G11" s="256">
        <f t="shared" si="0"/>
        <v>4.601064393698451</v>
      </c>
      <c r="H11" s="216"/>
      <c r="J11" s="216"/>
    </row>
    <row r="12" spans="1:10" ht="15" customHeight="1">
      <c r="A12" s="251" t="s">
        <v>136</v>
      </c>
      <c r="B12" s="252">
        <v>3.770519507075808</v>
      </c>
      <c r="C12" s="253">
        <v>291.6</v>
      </c>
      <c r="D12" s="253">
        <v>343.45</v>
      </c>
      <c r="E12" s="253">
        <v>477.7166666666667</v>
      </c>
      <c r="F12" s="253">
        <f t="shared" si="0"/>
        <v>17.78120713305897</v>
      </c>
      <c r="G12" s="256">
        <f t="shared" si="0"/>
        <v>39.093511913427506</v>
      </c>
      <c r="H12" s="216"/>
      <c r="J12" s="216"/>
    </row>
    <row r="13" spans="1:10" ht="15" customHeight="1">
      <c r="A13" s="251" t="s">
        <v>137</v>
      </c>
      <c r="B13" s="252">
        <v>11.183012678383857</v>
      </c>
      <c r="C13" s="253">
        <v>285.675</v>
      </c>
      <c r="D13" s="253">
        <v>321.825</v>
      </c>
      <c r="E13" s="253">
        <v>376.56666666666666</v>
      </c>
      <c r="F13" s="253">
        <f t="shared" si="0"/>
        <v>12.654239957994221</v>
      </c>
      <c r="G13" s="256">
        <f t="shared" si="0"/>
        <v>17.009762034231855</v>
      </c>
      <c r="H13" s="216"/>
      <c r="J13" s="216"/>
    </row>
    <row r="14" spans="1:10" ht="15" customHeight="1">
      <c r="A14" s="251" t="s">
        <v>138</v>
      </c>
      <c r="B14" s="252">
        <v>1.9487350779721184</v>
      </c>
      <c r="C14" s="253">
        <v>307.51666666666665</v>
      </c>
      <c r="D14" s="253">
        <v>307.2333333333333</v>
      </c>
      <c r="E14" s="253">
        <v>375.425</v>
      </c>
      <c r="F14" s="253">
        <f t="shared" si="0"/>
        <v>-0.09213592759201106</v>
      </c>
      <c r="G14" s="256">
        <f t="shared" si="0"/>
        <v>22.1953998047087</v>
      </c>
      <c r="H14" s="216"/>
      <c r="J14" s="216"/>
    </row>
    <row r="15" spans="1:10" ht="15" customHeight="1">
      <c r="A15" s="251" t="s">
        <v>139</v>
      </c>
      <c r="B15" s="252">
        <v>10.019129444140097</v>
      </c>
      <c r="C15" s="253">
        <v>432.075</v>
      </c>
      <c r="D15" s="253">
        <v>447.48333333333335</v>
      </c>
      <c r="E15" s="253">
        <v>477.3916666666667</v>
      </c>
      <c r="F15" s="257">
        <f t="shared" si="0"/>
        <v>3.5661247082875462</v>
      </c>
      <c r="G15" s="258">
        <f t="shared" si="0"/>
        <v>6.683675369659952</v>
      </c>
      <c r="H15" s="216"/>
      <c r="J15" s="216"/>
    </row>
    <row r="16" spans="1:10" ht="15" customHeight="1">
      <c r="A16" s="247" t="s">
        <v>140</v>
      </c>
      <c r="B16" s="248">
        <v>20.37273710722672</v>
      </c>
      <c r="C16" s="249">
        <v>238.375</v>
      </c>
      <c r="D16" s="249">
        <v>251.75</v>
      </c>
      <c r="E16" s="249">
        <v>267.47499999999997</v>
      </c>
      <c r="F16" s="249">
        <f t="shared" si="0"/>
        <v>5.610907184058718</v>
      </c>
      <c r="G16" s="250">
        <f t="shared" si="0"/>
        <v>6.246276067527305</v>
      </c>
      <c r="J16" s="216"/>
    </row>
    <row r="17" spans="1:10" ht="15" customHeight="1">
      <c r="A17" s="251" t="s">
        <v>141</v>
      </c>
      <c r="B17" s="252">
        <v>6.117694570987977</v>
      </c>
      <c r="C17" s="253">
        <v>230.45833333333334</v>
      </c>
      <c r="D17" s="253">
        <v>235.5</v>
      </c>
      <c r="E17" s="253">
        <v>243.3083333333333</v>
      </c>
      <c r="F17" s="254">
        <f t="shared" si="0"/>
        <v>2.1876694991864127</v>
      </c>
      <c r="G17" s="255">
        <f t="shared" si="0"/>
        <v>3.3156404812455804</v>
      </c>
      <c r="J17" s="216"/>
    </row>
    <row r="18" spans="1:10" ht="15" customHeight="1">
      <c r="A18" s="251" t="s">
        <v>142</v>
      </c>
      <c r="B18" s="252">
        <v>5.683628753648385</v>
      </c>
      <c r="C18" s="253">
        <v>258.8666666666667</v>
      </c>
      <c r="D18" s="253">
        <v>284.3333333333333</v>
      </c>
      <c r="E18" s="253">
        <v>312.56666666666666</v>
      </c>
      <c r="F18" s="253">
        <f t="shared" si="0"/>
        <v>9.837754313674978</v>
      </c>
      <c r="G18" s="256">
        <f t="shared" si="0"/>
        <v>9.929660023446658</v>
      </c>
      <c r="J18" s="216"/>
    </row>
    <row r="19" spans="1:10" ht="15" customHeight="1">
      <c r="A19" s="251" t="s">
        <v>143</v>
      </c>
      <c r="B19" s="252">
        <v>4.4957766210627</v>
      </c>
      <c r="C19" s="253">
        <v>276.26666666666665</v>
      </c>
      <c r="D19" s="253">
        <v>288.56666666666666</v>
      </c>
      <c r="E19" s="253">
        <v>296.21666666666664</v>
      </c>
      <c r="F19" s="253">
        <f t="shared" si="0"/>
        <v>4.452220077220076</v>
      </c>
      <c r="G19" s="256">
        <f t="shared" si="0"/>
        <v>2.6510338454429814</v>
      </c>
      <c r="J19" s="216"/>
    </row>
    <row r="20" spans="1:10" ht="15" customHeight="1">
      <c r="A20" s="251" t="s">
        <v>144</v>
      </c>
      <c r="B20" s="252">
        <v>4.065637161527658</v>
      </c>
      <c r="C20" s="253">
        <v>179.55</v>
      </c>
      <c r="D20" s="253">
        <v>189.79166666666666</v>
      </c>
      <c r="E20" s="253">
        <v>208.89999999999998</v>
      </c>
      <c r="F20" s="257">
        <f t="shared" si="0"/>
        <v>5.704075002320593</v>
      </c>
      <c r="G20" s="258">
        <f t="shared" si="0"/>
        <v>10.068057080131723</v>
      </c>
      <c r="J20" s="216"/>
    </row>
    <row r="21" spans="1:10" ht="15" customHeight="1">
      <c r="A21" s="247" t="s">
        <v>145</v>
      </c>
      <c r="B21" s="248">
        <v>30.044340897026256</v>
      </c>
      <c r="C21" s="249">
        <v>255.86666666666665</v>
      </c>
      <c r="D21" s="249">
        <v>257.66666666666663</v>
      </c>
      <c r="E21" s="249">
        <v>250.26666666666662</v>
      </c>
      <c r="F21" s="249">
        <f t="shared" si="0"/>
        <v>0.7034914017717426</v>
      </c>
      <c r="G21" s="250">
        <f t="shared" si="0"/>
        <v>-2.8719275549806014</v>
      </c>
      <c r="J21" s="216"/>
    </row>
    <row r="22" spans="1:10" ht="15" customHeight="1">
      <c r="A22" s="251" t="s">
        <v>146</v>
      </c>
      <c r="B22" s="252">
        <v>5.397977971447429</v>
      </c>
      <c r="C22" s="253">
        <v>557.85</v>
      </c>
      <c r="D22" s="253">
        <v>522.3249999999999</v>
      </c>
      <c r="E22" s="253">
        <v>448.2833333333333</v>
      </c>
      <c r="F22" s="254">
        <f t="shared" si="0"/>
        <v>-6.368199336739281</v>
      </c>
      <c r="G22" s="255">
        <f t="shared" si="0"/>
        <v>-14.175401649675322</v>
      </c>
      <c r="J22" s="216"/>
    </row>
    <row r="23" spans="1:10" ht="15" customHeight="1">
      <c r="A23" s="251" t="s">
        <v>147</v>
      </c>
      <c r="B23" s="252">
        <v>2.4560330063653932</v>
      </c>
      <c r="C23" s="253">
        <v>232.39166666666662</v>
      </c>
      <c r="D23" s="253">
        <v>246.4666666666667</v>
      </c>
      <c r="E23" s="253">
        <v>251.6916666666667</v>
      </c>
      <c r="F23" s="253">
        <f t="shared" si="0"/>
        <v>6.056585505791261</v>
      </c>
      <c r="G23" s="256">
        <f t="shared" si="0"/>
        <v>2.1199621314579247</v>
      </c>
      <c r="J23" s="216"/>
    </row>
    <row r="24" spans="1:10" ht="15" customHeight="1">
      <c r="A24" s="251" t="s">
        <v>148</v>
      </c>
      <c r="B24" s="252">
        <v>6.973714820123034</v>
      </c>
      <c r="C24" s="253">
        <v>188.19166666666663</v>
      </c>
      <c r="D24" s="253">
        <v>190.81666666666663</v>
      </c>
      <c r="E24" s="253">
        <v>202.43333333333337</v>
      </c>
      <c r="F24" s="253">
        <f t="shared" si="0"/>
        <v>1.3948545365983307</v>
      </c>
      <c r="G24" s="256">
        <f t="shared" si="0"/>
        <v>6.0878679360643275</v>
      </c>
      <c r="J24" s="216"/>
    </row>
    <row r="25" spans="1:10" ht="15" customHeight="1">
      <c r="A25" s="251" t="s">
        <v>149</v>
      </c>
      <c r="B25" s="252">
        <v>1.8659527269142209</v>
      </c>
      <c r="C25" s="253">
        <v>120.33333333333331</v>
      </c>
      <c r="D25" s="253">
        <v>124.30833333333335</v>
      </c>
      <c r="E25" s="253">
        <v>125.10000000000001</v>
      </c>
      <c r="F25" s="253">
        <f t="shared" si="0"/>
        <v>3.303324099723028</v>
      </c>
      <c r="G25" s="256">
        <f t="shared" si="0"/>
        <v>0.6368572769323464</v>
      </c>
      <c r="J25" s="216"/>
    </row>
    <row r="26" spans="1:10" ht="15" customHeight="1">
      <c r="A26" s="251" t="s">
        <v>150</v>
      </c>
      <c r="B26" s="252">
        <v>2.731641690470963</v>
      </c>
      <c r="C26" s="253">
        <v>144</v>
      </c>
      <c r="D26" s="253">
        <v>154.14166666666668</v>
      </c>
      <c r="E26" s="253">
        <v>154.04999999999998</v>
      </c>
      <c r="F26" s="253">
        <f t="shared" si="0"/>
        <v>7.042824074074076</v>
      </c>
      <c r="G26" s="256">
        <f t="shared" si="0"/>
        <v>-0.05946910309782538</v>
      </c>
      <c r="J26" s="216"/>
    </row>
    <row r="27" spans="1:10" ht="15" customHeight="1">
      <c r="A27" s="251" t="s">
        <v>151</v>
      </c>
      <c r="B27" s="252">
        <v>3.1001290737979397</v>
      </c>
      <c r="C27" s="253">
        <v>176.525</v>
      </c>
      <c r="D27" s="253">
        <v>187.39166666666668</v>
      </c>
      <c r="E27" s="253">
        <v>194.34166666666667</v>
      </c>
      <c r="F27" s="253">
        <f t="shared" si="0"/>
        <v>6.155879714865705</v>
      </c>
      <c r="G27" s="256">
        <f t="shared" si="0"/>
        <v>3.708809534397645</v>
      </c>
      <c r="J27" s="216"/>
    </row>
    <row r="28" spans="1:10" ht="15" customHeight="1" thickBot="1">
      <c r="A28" s="259" t="s">
        <v>152</v>
      </c>
      <c r="B28" s="260">
        <v>7.508891607907275</v>
      </c>
      <c r="C28" s="261">
        <v>216.46666666666667</v>
      </c>
      <c r="D28" s="261">
        <v>232.99999999999997</v>
      </c>
      <c r="E28" s="261">
        <v>241.02499999999998</v>
      </c>
      <c r="F28" s="261">
        <f t="shared" si="0"/>
        <v>7.637819525716026</v>
      </c>
      <c r="G28" s="262">
        <f t="shared" si="0"/>
        <v>3.444206008583677</v>
      </c>
      <c r="J28" s="216"/>
    </row>
    <row r="29" spans="1:5" ht="15" customHeight="1" thickTop="1">
      <c r="A29" s="263"/>
      <c r="B29" s="264"/>
      <c r="C29" s="263"/>
      <c r="D29" s="263"/>
      <c r="E29" s="263"/>
    </row>
    <row r="30" spans="1:7" ht="12.75">
      <c r="A30" s="265"/>
      <c r="B30" s="216"/>
      <c r="C30" s="216"/>
      <c r="D30" s="216"/>
      <c r="E30" s="216"/>
      <c r="G30" s="224"/>
    </row>
    <row r="31" spans="1:5" ht="12.75">
      <c r="A31" s="265"/>
      <c r="B31" s="216"/>
      <c r="C31" s="216"/>
      <c r="D31" s="216"/>
      <c r="E31" s="216"/>
    </row>
    <row r="32" spans="2:5" ht="12.75">
      <c r="B32" s="216"/>
      <c r="C32" s="216"/>
      <c r="D32" s="216"/>
      <c r="E32" s="216"/>
    </row>
    <row r="33" spans="2:5" ht="12.75">
      <c r="B33" s="216"/>
      <c r="C33" s="216"/>
      <c r="D33" s="216"/>
      <c r="E33" s="216"/>
    </row>
    <row r="34" spans="2:5" ht="12.75">
      <c r="B34" s="216"/>
      <c r="C34" s="216"/>
      <c r="D34" s="216"/>
      <c r="E34" s="216"/>
    </row>
    <row r="35" spans="2:5" ht="12.75">
      <c r="B35" s="216"/>
      <c r="C35" s="216"/>
      <c r="D35" s="216"/>
      <c r="E35" s="216"/>
    </row>
    <row r="36" spans="2:5" ht="12.75">
      <c r="B36" s="216"/>
      <c r="C36" s="216"/>
      <c r="D36" s="216"/>
      <c r="E36" s="216"/>
    </row>
    <row r="37" spans="2:5" ht="12.75">
      <c r="B37" s="216"/>
      <c r="C37" s="216"/>
      <c r="D37" s="216"/>
      <c r="E37" s="216"/>
    </row>
    <row r="38" spans="1:5" ht="12.75">
      <c r="A38" s="266"/>
      <c r="B38" s="216"/>
      <c r="C38" s="216"/>
      <c r="D38" s="216"/>
      <c r="E38" s="216"/>
    </row>
    <row r="39" spans="1:5" ht="12.75">
      <c r="A39" s="266"/>
      <c r="B39" s="216"/>
      <c r="C39" s="216"/>
      <c r="D39" s="216"/>
      <c r="E39" s="216"/>
    </row>
    <row r="40" spans="2:5" ht="12.75">
      <c r="B40" s="216"/>
      <c r="C40" s="216"/>
      <c r="D40" s="216"/>
      <c r="E40" s="216"/>
    </row>
    <row r="41" spans="2:5" ht="12.75">
      <c r="B41" s="216"/>
      <c r="C41" s="216"/>
      <c r="D41" s="216"/>
      <c r="E41" s="216"/>
    </row>
    <row r="42" spans="2:5" ht="12.75">
      <c r="B42" s="216"/>
      <c r="C42" s="216"/>
      <c r="D42" s="216"/>
      <c r="E42" s="216"/>
    </row>
    <row r="43" spans="2:5" ht="12.75">
      <c r="B43" s="216"/>
      <c r="C43" s="216"/>
      <c r="D43" s="216"/>
      <c r="E43" s="216"/>
    </row>
    <row r="44" spans="2:5" ht="12.75">
      <c r="B44" s="216"/>
      <c r="C44" s="216"/>
      <c r="D44" s="216"/>
      <c r="E44" s="216"/>
    </row>
    <row r="45" spans="1:5" ht="12.75">
      <c r="A45" s="266"/>
      <c r="B45" s="216"/>
      <c r="C45" s="216"/>
      <c r="D45" s="216"/>
      <c r="E45" s="216"/>
    </row>
    <row r="46" spans="1:5" ht="12.75">
      <c r="A46" s="266"/>
      <c r="B46" s="216"/>
      <c r="C46" s="216"/>
      <c r="D46" s="216"/>
      <c r="E46" s="216"/>
    </row>
    <row r="47" spans="1:5" ht="12.75">
      <c r="A47" s="266"/>
      <c r="B47" s="216"/>
      <c r="C47" s="216"/>
      <c r="D47" s="216"/>
      <c r="E47" s="216"/>
    </row>
    <row r="48" spans="2:5" ht="12.75">
      <c r="B48" s="216"/>
      <c r="C48" s="216"/>
      <c r="D48" s="216"/>
      <c r="E48" s="216"/>
    </row>
    <row r="49" spans="2:5" ht="12.75">
      <c r="B49" s="216"/>
      <c r="C49" s="216"/>
      <c r="D49" s="216"/>
      <c r="E49" s="216"/>
    </row>
    <row r="50" spans="1:5" ht="12.75">
      <c r="A50" s="266"/>
      <c r="B50" s="216"/>
      <c r="C50" s="216"/>
      <c r="D50" s="216"/>
      <c r="E50" s="216"/>
    </row>
    <row r="51" spans="1:5" ht="12.75">
      <c r="A51" s="266"/>
      <c r="B51" s="216"/>
      <c r="C51" s="216"/>
      <c r="D51" s="216"/>
      <c r="E51" s="216"/>
    </row>
    <row r="52" spans="1:5" ht="12.75">
      <c r="A52" s="266"/>
      <c r="B52" s="216"/>
      <c r="C52" s="216"/>
      <c r="D52" s="216"/>
      <c r="E52" s="216"/>
    </row>
    <row r="53" spans="1:5" ht="12.75">
      <c r="A53" s="266"/>
      <c r="B53" s="216"/>
      <c r="C53" s="216"/>
      <c r="D53" s="216"/>
      <c r="E53" s="216"/>
    </row>
    <row r="54" spans="2:5" ht="12.75">
      <c r="B54" s="216"/>
      <c r="C54" s="216"/>
      <c r="D54" s="216"/>
      <c r="E54" s="216"/>
    </row>
    <row r="55" spans="1:5" ht="12.75">
      <c r="A55" s="266"/>
      <c r="B55" s="216"/>
      <c r="C55" s="216"/>
      <c r="D55" s="216"/>
      <c r="E55" s="216"/>
    </row>
    <row r="56" spans="1:5" ht="12.75">
      <c r="A56" s="265"/>
      <c r="B56" s="216"/>
      <c r="C56" s="216"/>
      <c r="D56" s="216"/>
      <c r="E56" s="216"/>
    </row>
    <row r="57" spans="1:5" ht="12.75">
      <c r="A57" s="265"/>
      <c r="B57" s="216"/>
      <c r="C57" s="216"/>
      <c r="D57" s="216"/>
      <c r="E57" s="216"/>
    </row>
    <row r="58" spans="2:5" ht="12.75">
      <c r="B58" s="216"/>
      <c r="C58" s="216"/>
      <c r="D58" s="216"/>
      <c r="E58" s="216"/>
    </row>
    <row r="59" spans="2:5" ht="12.75">
      <c r="B59" s="216"/>
      <c r="C59" s="216"/>
      <c r="D59" s="216"/>
      <c r="E59" s="216"/>
    </row>
    <row r="60" spans="1:5" ht="12.75">
      <c r="A60" s="266"/>
      <c r="B60" s="216"/>
      <c r="C60" s="216"/>
      <c r="D60" s="216"/>
      <c r="E60" s="216"/>
    </row>
    <row r="61" spans="1:5" ht="12.75">
      <c r="A61" s="266"/>
      <c r="B61" s="216"/>
      <c r="C61" s="216"/>
      <c r="D61" s="216"/>
      <c r="E61" s="216"/>
    </row>
    <row r="62" spans="2:5" ht="12.75">
      <c r="B62" s="216"/>
      <c r="C62" s="216"/>
      <c r="D62" s="216"/>
      <c r="E62" s="216"/>
    </row>
    <row r="63" spans="1:5" ht="12.75">
      <c r="A63" s="266"/>
      <c r="B63" s="216"/>
      <c r="C63" s="216"/>
      <c r="D63" s="216"/>
      <c r="E63" s="216"/>
    </row>
    <row r="64" spans="1:5" ht="12.75">
      <c r="A64" s="266"/>
      <c r="B64" s="216"/>
      <c r="C64" s="216"/>
      <c r="D64" s="216"/>
      <c r="E64" s="216"/>
    </row>
    <row r="65" spans="1:5" ht="12.75">
      <c r="A65" s="266"/>
      <c r="B65" s="216"/>
      <c r="C65" s="216"/>
      <c r="D65" s="216"/>
      <c r="E65" s="216"/>
    </row>
    <row r="66" spans="2:5" ht="12.75">
      <c r="B66" s="216"/>
      <c r="C66" s="216"/>
      <c r="D66" s="216"/>
      <c r="E66" s="216"/>
    </row>
    <row r="67" spans="1:5" ht="12.75">
      <c r="A67" s="267"/>
      <c r="B67" s="216"/>
      <c r="C67" s="216"/>
      <c r="D67" s="216"/>
      <c r="E67" s="216"/>
    </row>
    <row r="68" spans="2:5" ht="12.75">
      <c r="B68" s="216"/>
      <c r="C68" s="216"/>
      <c r="D68" s="216"/>
      <c r="E68" s="216"/>
    </row>
    <row r="69" spans="1:5" ht="12.75">
      <c r="A69" s="267"/>
      <c r="B69" s="216"/>
      <c r="C69" s="216"/>
      <c r="D69" s="216"/>
      <c r="E69" s="216"/>
    </row>
    <row r="70" spans="2:5" ht="12.75">
      <c r="B70" s="216"/>
      <c r="C70" s="216"/>
      <c r="D70" s="216"/>
      <c r="E70" s="216"/>
    </row>
    <row r="71" spans="2:5" ht="12.75">
      <c r="B71" s="216"/>
      <c r="C71" s="216"/>
      <c r="D71" s="216"/>
      <c r="E71" s="216"/>
    </row>
    <row r="72" spans="1:5" ht="12.75">
      <c r="A72" s="267"/>
      <c r="B72" s="216"/>
      <c r="C72" s="216"/>
      <c r="D72" s="216"/>
      <c r="E72" s="216"/>
    </row>
    <row r="74" ht="20.25">
      <c r="A74" s="268"/>
    </row>
    <row r="75" ht="20.25">
      <c r="A75" s="268"/>
    </row>
    <row r="77" spans="2:5" ht="12.75">
      <c r="B77" s="239"/>
      <c r="C77" s="239"/>
      <c r="D77" s="239"/>
      <c r="E77" s="239"/>
    </row>
    <row r="78" spans="2:5" ht="12.75">
      <c r="B78" s="239"/>
      <c r="C78" s="239"/>
      <c r="D78" s="239"/>
      <c r="E78" s="239"/>
    </row>
    <row r="80" spans="2:5" ht="12.75">
      <c r="B80" s="216"/>
      <c r="C80" s="216"/>
      <c r="D80" s="216"/>
      <c r="E80" s="216"/>
    </row>
    <row r="81" spans="2:5" ht="12.75">
      <c r="B81" s="216"/>
      <c r="C81" s="216"/>
      <c r="D81" s="216"/>
      <c r="E81" s="216"/>
    </row>
    <row r="82" spans="2:5" ht="12.75">
      <c r="B82" s="216"/>
      <c r="C82" s="216"/>
      <c r="D82" s="216"/>
      <c r="E82" s="216"/>
    </row>
    <row r="83" spans="2:5" ht="12.75">
      <c r="B83" s="216"/>
      <c r="C83" s="216"/>
      <c r="D83" s="216"/>
      <c r="E83" s="216"/>
    </row>
    <row r="84" spans="2:5" ht="12.75">
      <c r="B84" s="216"/>
      <c r="C84" s="216"/>
      <c r="D84" s="216"/>
      <c r="E84" s="216"/>
    </row>
    <row r="85" spans="1:5" ht="12.75">
      <c r="A85" s="266"/>
      <c r="B85" s="216"/>
      <c r="C85" s="216"/>
      <c r="D85" s="216"/>
      <c r="E85" s="216"/>
    </row>
    <row r="86" spans="1:5" ht="12.75">
      <c r="A86" s="266"/>
      <c r="B86" s="216"/>
      <c r="C86" s="216"/>
      <c r="D86" s="216"/>
      <c r="E86" s="216"/>
    </row>
    <row r="87" spans="1:5" ht="12.75">
      <c r="A87" s="266"/>
      <c r="B87" s="216"/>
      <c r="C87" s="216"/>
      <c r="D87" s="216"/>
      <c r="E87" s="216"/>
    </row>
    <row r="88" spans="2:5" ht="12.75">
      <c r="B88" s="216"/>
      <c r="C88" s="216"/>
      <c r="D88" s="216"/>
      <c r="E88" s="216"/>
    </row>
    <row r="89" spans="1:5" ht="12.75">
      <c r="A89" s="269"/>
      <c r="B89" s="216"/>
      <c r="C89" s="216"/>
      <c r="D89" s="216"/>
      <c r="E89" s="216"/>
    </row>
    <row r="90" spans="1:5" ht="12.75">
      <c r="A90" s="266"/>
      <c r="B90" s="216"/>
      <c r="C90" s="216"/>
      <c r="D90" s="216"/>
      <c r="E90" s="216"/>
    </row>
    <row r="91" spans="1:5" ht="12.75">
      <c r="A91" s="265"/>
      <c r="B91" s="216"/>
      <c r="C91" s="216"/>
      <c r="D91" s="216"/>
      <c r="E91" s="216"/>
    </row>
    <row r="92" spans="1:5" ht="12.75">
      <c r="A92" s="265"/>
      <c r="B92" s="216"/>
      <c r="C92" s="216"/>
      <c r="D92" s="216"/>
      <c r="E92" s="216"/>
    </row>
    <row r="93" spans="1:5" ht="12.75">
      <c r="A93" s="266"/>
      <c r="B93" s="216"/>
      <c r="C93" s="216"/>
      <c r="D93" s="216"/>
      <c r="E93" s="216"/>
    </row>
    <row r="94" spans="1:5" ht="12.75">
      <c r="A94" s="265"/>
      <c r="B94" s="216"/>
      <c r="C94" s="216"/>
      <c r="D94" s="216"/>
      <c r="E94" s="216"/>
    </row>
    <row r="95" spans="1:5" ht="12.75">
      <c r="A95" s="265"/>
      <c r="B95" s="216"/>
      <c r="C95" s="216"/>
      <c r="D95" s="216"/>
      <c r="E95" s="216"/>
    </row>
    <row r="96" spans="2:5" ht="12.75">
      <c r="B96" s="216"/>
      <c r="C96" s="216"/>
      <c r="D96" s="216"/>
      <c r="E96" s="216"/>
    </row>
    <row r="97" spans="2:5" ht="12.75">
      <c r="B97" s="216"/>
      <c r="C97" s="216"/>
      <c r="D97" s="216"/>
      <c r="E97" s="216"/>
    </row>
    <row r="98" spans="2:5" ht="12.75">
      <c r="B98" s="216"/>
      <c r="C98" s="216"/>
      <c r="D98" s="216"/>
      <c r="E98" s="216"/>
    </row>
    <row r="99" spans="2:5" ht="12.75">
      <c r="B99" s="216"/>
      <c r="C99" s="216"/>
      <c r="D99" s="216"/>
      <c r="E99" s="216"/>
    </row>
    <row r="100" spans="2:5" ht="12.75">
      <c r="B100" s="216"/>
      <c r="C100" s="216"/>
      <c r="D100" s="216"/>
      <c r="E100" s="216"/>
    </row>
    <row r="101" spans="2:5" ht="12.75">
      <c r="B101" s="216"/>
      <c r="C101" s="216"/>
      <c r="D101" s="216"/>
      <c r="E101" s="216"/>
    </row>
    <row r="102" spans="1:5" ht="12.75">
      <c r="A102" s="266"/>
      <c r="B102" s="216"/>
      <c r="C102" s="216"/>
      <c r="D102" s="216"/>
      <c r="E102" s="216"/>
    </row>
    <row r="103" spans="1:5" ht="12.75">
      <c r="A103" s="266"/>
      <c r="B103" s="216"/>
      <c r="C103" s="216"/>
      <c r="D103" s="216"/>
      <c r="E103" s="216"/>
    </row>
    <row r="104" spans="2:5" ht="12.75">
      <c r="B104" s="216"/>
      <c r="C104" s="216"/>
      <c r="D104" s="216"/>
      <c r="E104" s="216"/>
    </row>
    <row r="105" spans="2:5" ht="12.75">
      <c r="B105" s="216"/>
      <c r="C105" s="216"/>
      <c r="D105" s="216"/>
      <c r="E105" s="216"/>
    </row>
    <row r="106" spans="2:5" ht="12.75">
      <c r="B106" s="216"/>
      <c r="C106" s="216"/>
      <c r="D106" s="216"/>
      <c r="E106" s="216"/>
    </row>
    <row r="107" spans="2:5" ht="12.75">
      <c r="B107" s="216"/>
      <c r="C107" s="216"/>
      <c r="D107" s="216"/>
      <c r="E107" s="216"/>
    </row>
    <row r="108" spans="2:5" ht="12.75">
      <c r="B108" s="216"/>
      <c r="C108" s="216"/>
      <c r="D108" s="216"/>
      <c r="E108" s="216"/>
    </row>
    <row r="109" spans="1:5" ht="12.75">
      <c r="A109" s="266"/>
      <c r="B109" s="216"/>
      <c r="C109" s="216"/>
      <c r="D109" s="216"/>
      <c r="E109" s="216"/>
    </row>
    <row r="110" spans="1:5" ht="12.75">
      <c r="A110" s="266"/>
      <c r="B110" s="216"/>
      <c r="C110" s="216"/>
      <c r="D110" s="216"/>
      <c r="E110" s="216"/>
    </row>
    <row r="111" spans="1:5" ht="12.75">
      <c r="A111" s="266"/>
      <c r="B111" s="216"/>
      <c r="C111" s="216"/>
      <c r="D111" s="216"/>
      <c r="E111" s="216"/>
    </row>
    <row r="112" spans="2:5" ht="12.75">
      <c r="B112" s="216"/>
      <c r="C112" s="216"/>
      <c r="D112" s="216"/>
      <c r="E112" s="216"/>
    </row>
    <row r="113" spans="2:5" ht="12.75">
      <c r="B113" s="216"/>
      <c r="C113" s="216"/>
      <c r="D113" s="216"/>
      <c r="E113" s="216"/>
    </row>
    <row r="114" spans="1:5" ht="12.75">
      <c r="A114" s="266"/>
      <c r="B114" s="216"/>
      <c r="C114" s="216"/>
      <c r="D114" s="216"/>
      <c r="E114" s="216"/>
    </row>
    <row r="115" spans="1:5" ht="12.75">
      <c r="A115" s="266"/>
      <c r="B115" s="216"/>
      <c r="C115" s="216"/>
      <c r="D115" s="216"/>
      <c r="E115" s="216"/>
    </row>
    <row r="116" spans="1:5" ht="12.75">
      <c r="A116" s="266"/>
      <c r="B116" s="216"/>
      <c r="C116" s="216"/>
      <c r="D116" s="216"/>
      <c r="E116" s="216"/>
    </row>
    <row r="117" spans="1:5" ht="12.75">
      <c r="A117" s="266"/>
      <c r="B117" s="216"/>
      <c r="C117" s="216"/>
      <c r="D117" s="216"/>
      <c r="E117" s="216"/>
    </row>
    <row r="118" spans="2:5" ht="12.75">
      <c r="B118" s="216"/>
      <c r="C118" s="216"/>
      <c r="D118" s="216"/>
      <c r="E118" s="216"/>
    </row>
    <row r="119" spans="1:5" ht="12.75">
      <c r="A119" s="266"/>
      <c r="B119" s="216"/>
      <c r="C119" s="216"/>
      <c r="D119" s="216"/>
      <c r="E119" s="216"/>
    </row>
    <row r="120" spans="1:5" ht="12.75">
      <c r="A120" s="265"/>
      <c r="B120" s="216"/>
      <c r="C120" s="216"/>
      <c r="D120" s="216"/>
      <c r="E120" s="216"/>
    </row>
    <row r="121" spans="1:5" ht="12.75">
      <c r="A121" s="265"/>
      <c r="B121" s="216"/>
      <c r="C121" s="216"/>
      <c r="D121" s="216"/>
      <c r="E121" s="216"/>
    </row>
    <row r="122" spans="1:5" ht="12.75">
      <c r="A122" s="266"/>
      <c r="B122" s="216"/>
      <c r="C122" s="216"/>
      <c r="D122" s="216"/>
      <c r="E122" s="216"/>
    </row>
    <row r="123" spans="2:5" ht="12.75">
      <c r="B123" s="216"/>
      <c r="C123" s="216"/>
      <c r="D123" s="216"/>
      <c r="E123" s="216"/>
    </row>
    <row r="124" spans="1:5" ht="12.75">
      <c r="A124" s="266"/>
      <c r="B124" s="216"/>
      <c r="C124" s="216"/>
      <c r="D124" s="216"/>
      <c r="E124" s="216"/>
    </row>
    <row r="125" spans="1:5" ht="12.75">
      <c r="A125" s="266"/>
      <c r="B125" s="216"/>
      <c r="C125" s="216"/>
      <c r="D125" s="216"/>
      <c r="E125" s="216"/>
    </row>
    <row r="126" spans="2:5" ht="12.75">
      <c r="B126" s="216"/>
      <c r="C126" s="216"/>
      <c r="D126" s="216"/>
      <c r="E126" s="216"/>
    </row>
    <row r="127" spans="1:5" ht="12.75">
      <c r="A127" s="266"/>
      <c r="B127" s="216"/>
      <c r="C127" s="216"/>
      <c r="D127" s="216"/>
      <c r="E127" s="216"/>
    </row>
    <row r="128" spans="1:5" ht="12.75">
      <c r="A128" s="266"/>
      <c r="B128" s="216"/>
      <c r="C128" s="216"/>
      <c r="D128" s="216"/>
      <c r="E128" s="216"/>
    </row>
    <row r="129" spans="1:5" ht="12.75">
      <c r="A129" s="266"/>
      <c r="B129" s="216"/>
      <c r="C129" s="216"/>
      <c r="D129" s="216"/>
      <c r="E129" s="216"/>
    </row>
    <row r="130" spans="2:5" ht="12.75">
      <c r="B130" s="216"/>
      <c r="C130" s="216"/>
      <c r="D130" s="216"/>
      <c r="E130" s="216"/>
    </row>
    <row r="132" ht="20.25">
      <c r="A132" s="268"/>
    </row>
    <row r="133" ht="20.25">
      <c r="A133" s="268"/>
    </row>
    <row r="135" spans="2:5" ht="12.75">
      <c r="B135" s="239"/>
      <c r="C135" s="239"/>
      <c r="D135" s="239"/>
      <c r="E135" s="239"/>
    </row>
    <row r="136" spans="2:5" ht="12.75">
      <c r="B136" s="239"/>
      <c r="C136" s="239"/>
      <c r="D136" s="239"/>
      <c r="E136" s="239"/>
    </row>
    <row r="138" spans="2:5" ht="12.75">
      <c r="B138" s="216"/>
      <c r="C138" s="216"/>
      <c r="D138" s="216"/>
      <c r="E138" s="216"/>
    </row>
    <row r="139" spans="2:5" ht="12.75">
      <c r="B139" s="216"/>
      <c r="C139" s="216"/>
      <c r="D139" s="216"/>
      <c r="E139" s="216"/>
    </row>
    <row r="140" spans="2:5" ht="12.75">
      <c r="B140" s="216"/>
      <c r="C140" s="216"/>
      <c r="D140" s="216"/>
      <c r="E140" s="216"/>
    </row>
    <row r="141" spans="2:5" ht="12.75">
      <c r="B141" s="216"/>
      <c r="C141" s="216"/>
      <c r="D141" s="216"/>
      <c r="E141" s="216"/>
    </row>
    <row r="142" spans="2:5" ht="12.75">
      <c r="B142" s="216"/>
      <c r="C142" s="216"/>
      <c r="D142" s="216"/>
      <c r="E142" s="216"/>
    </row>
    <row r="143" spans="1:5" ht="12.75">
      <c r="A143" s="266"/>
      <c r="B143" s="216"/>
      <c r="C143" s="216"/>
      <c r="D143" s="216"/>
      <c r="E143" s="216"/>
    </row>
    <row r="144" spans="1:5" ht="12.75">
      <c r="A144" s="266"/>
      <c r="B144" s="216"/>
      <c r="C144" s="216"/>
      <c r="D144" s="216"/>
      <c r="E144" s="216"/>
    </row>
    <row r="145" spans="1:5" ht="12.75">
      <c r="A145" s="266"/>
      <c r="B145" s="216"/>
      <c r="C145" s="216"/>
      <c r="D145" s="216"/>
      <c r="E145" s="216"/>
    </row>
    <row r="146" spans="2:5" ht="12.75">
      <c r="B146" s="216"/>
      <c r="C146" s="216"/>
      <c r="D146" s="216"/>
      <c r="E146" s="216"/>
    </row>
    <row r="147" spans="1:5" ht="12.75">
      <c r="A147" s="269"/>
      <c r="B147" s="216"/>
      <c r="C147" s="216"/>
      <c r="D147" s="216"/>
      <c r="E147" s="216"/>
    </row>
    <row r="148" spans="1:5" ht="12.75">
      <c r="A148" s="266"/>
      <c r="B148" s="216"/>
      <c r="C148" s="216"/>
      <c r="D148" s="216"/>
      <c r="E148" s="216"/>
    </row>
    <row r="149" spans="1:5" ht="12.75">
      <c r="A149" s="265"/>
      <c r="B149" s="216"/>
      <c r="C149" s="216"/>
      <c r="D149" s="216"/>
      <c r="E149" s="216"/>
    </row>
    <row r="150" spans="1:5" ht="12.75">
      <c r="A150" s="265"/>
      <c r="B150" s="216"/>
      <c r="C150" s="216"/>
      <c r="D150" s="216"/>
      <c r="E150" s="216"/>
    </row>
    <row r="151" spans="1:5" ht="12.75">
      <c r="A151" s="266"/>
      <c r="B151" s="216"/>
      <c r="C151" s="216"/>
      <c r="D151" s="216"/>
      <c r="E151" s="216"/>
    </row>
    <row r="152" spans="1:5" ht="12.75">
      <c r="A152" s="265"/>
      <c r="B152" s="216"/>
      <c r="C152" s="216"/>
      <c r="D152" s="216"/>
      <c r="E152" s="216"/>
    </row>
    <row r="153" spans="1:5" ht="12.75">
      <c r="A153" s="265"/>
      <c r="B153" s="216"/>
      <c r="C153" s="216"/>
      <c r="D153" s="216"/>
      <c r="E153" s="216"/>
    </row>
    <row r="154" spans="2:5" ht="12.75">
      <c r="B154" s="216"/>
      <c r="C154" s="216"/>
      <c r="D154" s="216"/>
      <c r="E154" s="216"/>
    </row>
    <row r="155" spans="2:5" ht="12.75">
      <c r="B155" s="216"/>
      <c r="C155" s="216"/>
      <c r="D155" s="216"/>
      <c r="E155" s="216"/>
    </row>
    <row r="156" spans="2:5" ht="12.75">
      <c r="B156" s="216"/>
      <c r="C156" s="216"/>
      <c r="D156" s="216"/>
      <c r="E156" s="216"/>
    </row>
    <row r="157" spans="2:5" ht="12.75">
      <c r="B157" s="216"/>
      <c r="C157" s="216"/>
      <c r="D157" s="216"/>
      <c r="E157" s="216"/>
    </row>
    <row r="158" spans="2:5" ht="12.75">
      <c r="B158" s="216"/>
      <c r="C158" s="216"/>
      <c r="D158" s="216"/>
      <c r="E158" s="216"/>
    </row>
    <row r="159" spans="2:5" ht="12.75">
      <c r="B159" s="216"/>
      <c r="C159" s="216"/>
      <c r="D159" s="216"/>
      <c r="E159" s="216"/>
    </row>
    <row r="160" spans="1:5" ht="12.75">
      <c r="A160" s="266"/>
      <c r="B160" s="216"/>
      <c r="C160" s="216"/>
      <c r="D160" s="216"/>
      <c r="E160" s="216"/>
    </row>
    <row r="161" spans="1:5" ht="12.75">
      <c r="A161" s="266"/>
      <c r="B161" s="216"/>
      <c r="C161" s="216"/>
      <c r="D161" s="216"/>
      <c r="E161" s="216"/>
    </row>
    <row r="162" spans="2:5" ht="12.75">
      <c r="B162" s="216"/>
      <c r="C162" s="216"/>
      <c r="D162" s="216"/>
      <c r="E162" s="216"/>
    </row>
    <row r="163" spans="2:5" ht="12.75">
      <c r="B163" s="216"/>
      <c r="C163" s="216"/>
      <c r="D163" s="216"/>
      <c r="E163" s="216"/>
    </row>
    <row r="164" spans="2:5" ht="12.75">
      <c r="B164" s="216"/>
      <c r="C164" s="216"/>
      <c r="D164" s="216"/>
      <c r="E164" s="216"/>
    </row>
    <row r="165" spans="2:5" ht="12.75">
      <c r="B165" s="216"/>
      <c r="C165" s="216"/>
      <c r="D165" s="216"/>
      <c r="E165" s="216"/>
    </row>
    <row r="166" spans="2:5" ht="12.75">
      <c r="B166" s="216"/>
      <c r="C166" s="216"/>
      <c r="D166" s="216"/>
      <c r="E166" s="216"/>
    </row>
    <row r="167" spans="1:5" ht="12.75">
      <c r="A167" s="266"/>
      <c r="B167" s="216"/>
      <c r="C167" s="216"/>
      <c r="D167" s="216"/>
      <c r="E167" s="216"/>
    </row>
    <row r="168" spans="1:5" ht="12.75">
      <c r="A168" s="266"/>
      <c r="B168" s="216"/>
      <c r="C168" s="216"/>
      <c r="D168" s="216"/>
      <c r="E168" s="216"/>
    </row>
    <row r="169" spans="1:5" ht="12.75">
      <c r="A169" s="266"/>
      <c r="B169" s="216"/>
      <c r="C169" s="216"/>
      <c r="D169" s="216"/>
      <c r="E169" s="216"/>
    </row>
    <row r="170" spans="2:5" ht="12.75">
      <c r="B170" s="216"/>
      <c r="C170" s="216"/>
      <c r="D170" s="216"/>
      <c r="E170" s="216"/>
    </row>
    <row r="171" spans="2:5" ht="12.75">
      <c r="B171" s="216"/>
      <c r="C171" s="216"/>
      <c r="D171" s="216"/>
      <c r="E171" s="216"/>
    </row>
    <row r="172" spans="1:5" ht="12.75">
      <c r="A172" s="266"/>
      <c r="B172" s="216"/>
      <c r="C172" s="216"/>
      <c r="D172" s="216"/>
      <c r="E172" s="216"/>
    </row>
    <row r="173" spans="1:5" ht="12.75">
      <c r="A173" s="266"/>
      <c r="B173" s="216"/>
      <c r="C173" s="216"/>
      <c r="D173" s="216"/>
      <c r="E173" s="216"/>
    </row>
    <row r="174" spans="1:5" ht="12.75">
      <c r="A174" s="266"/>
      <c r="B174" s="216"/>
      <c r="C174" s="216"/>
      <c r="D174" s="216"/>
      <c r="E174" s="216"/>
    </row>
    <row r="175" spans="1:5" ht="12.75">
      <c r="A175" s="266"/>
      <c r="B175" s="216"/>
      <c r="C175" s="216"/>
      <c r="D175" s="216"/>
      <c r="E175" s="216"/>
    </row>
    <row r="176" spans="2:5" ht="12.75">
      <c r="B176" s="216"/>
      <c r="C176" s="216"/>
      <c r="D176" s="216"/>
      <c r="E176" s="216"/>
    </row>
    <row r="177" spans="1:5" ht="12.75">
      <c r="A177" s="266"/>
      <c r="B177" s="216"/>
      <c r="C177" s="216"/>
      <c r="D177" s="216"/>
      <c r="E177" s="216"/>
    </row>
    <row r="178" spans="1:5" ht="12.75">
      <c r="A178" s="265"/>
      <c r="B178" s="216"/>
      <c r="C178" s="216"/>
      <c r="D178" s="216"/>
      <c r="E178" s="216"/>
    </row>
    <row r="179" spans="1:5" ht="12.75">
      <c r="A179" s="265"/>
      <c r="B179" s="216"/>
      <c r="C179" s="216"/>
      <c r="D179" s="216"/>
      <c r="E179" s="216"/>
    </row>
    <row r="180" spans="1:5" ht="12.75">
      <c r="A180" s="266"/>
      <c r="B180" s="216"/>
      <c r="C180" s="216"/>
      <c r="D180" s="216"/>
      <c r="E180" s="216"/>
    </row>
    <row r="181" spans="2:5" ht="12.75">
      <c r="B181" s="216"/>
      <c r="C181" s="216"/>
      <c r="D181" s="216"/>
      <c r="E181" s="216"/>
    </row>
    <row r="182" spans="1:5" ht="12.75">
      <c r="A182" s="266"/>
      <c r="B182" s="216"/>
      <c r="C182" s="216"/>
      <c r="D182" s="216"/>
      <c r="E182" s="216"/>
    </row>
    <row r="183" spans="1:5" ht="12.75">
      <c r="A183" s="266"/>
      <c r="B183" s="216"/>
      <c r="C183" s="216"/>
      <c r="D183" s="216"/>
      <c r="E183" s="216"/>
    </row>
    <row r="184" spans="2:5" ht="12.75">
      <c r="B184" s="216"/>
      <c r="C184" s="216"/>
      <c r="D184" s="216"/>
      <c r="E184" s="216"/>
    </row>
    <row r="185" spans="1:5" ht="12.75">
      <c r="A185" s="266"/>
      <c r="B185" s="216"/>
      <c r="C185" s="216"/>
      <c r="D185" s="216"/>
      <c r="E185" s="216"/>
    </row>
    <row r="186" spans="1:5" ht="12.75">
      <c r="A186" s="266"/>
      <c r="B186" s="216"/>
      <c r="C186" s="216"/>
      <c r="D186" s="216"/>
      <c r="E186" s="216"/>
    </row>
    <row r="187" spans="1:5" ht="12.75">
      <c r="A187" s="266"/>
      <c r="B187" s="216"/>
      <c r="C187" s="216"/>
      <c r="D187" s="216"/>
      <c r="E187" s="216"/>
    </row>
    <row r="188" spans="2:5" ht="12.75">
      <c r="B188" s="216"/>
      <c r="C188" s="216"/>
      <c r="D188" s="216"/>
      <c r="E188" s="216"/>
    </row>
  </sheetData>
  <sheetProtection/>
  <mergeCells count="6">
    <mergeCell ref="A1:G1"/>
    <mergeCell ref="A2:G2"/>
    <mergeCell ref="A3:G3"/>
    <mergeCell ref="A4:G4"/>
    <mergeCell ref="B6:B7"/>
    <mergeCell ref="F6:G6"/>
  </mergeCells>
  <printOptions/>
  <pageMargins left="0.75" right="0.75" top="0.67" bottom="0.8" header="0.5" footer="0.5"/>
  <pageSetup fitToHeight="1" fitToWidth="1" horizontalDpi="600" verticalDpi="600" orientation="portrait" scale="9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7"/>
  <sheetViews>
    <sheetView zoomScalePageLayoutView="0" workbookViewId="0" topLeftCell="A1">
      <selection activeCell="A1" sqref="A1:G1"/>
    </sheetView>
  </sheetViews>
  <sheetFormatPr defaultColWidth="12.421875" defaultRowHeight="12.75"/>
  <cols>
    <col min="1" max="1" width="15.57421875" style="136" customWidth="1"/>
    <col min="2" max="2" width="12.421875" style="136" customWidth="1"/>
    <col min="3" max="3" width="14.00390625" style="136" customWidth="1"/>
    <col min="4" max="7" width="12.421875" style="136" customWidth="1"/>
    <col min="8" max="9" width="12.421875" style="136" hidden="1" customWidth="1"/>
    <col min="10" max="16384" width="12.421875" style="136" customWidth="1"/>
  </cols>
  <sheetData>
    <row r="1" spans="1:9" ht="12.75">
      <c r="A1" s="1753" t="s">
        <v>443</v>
      </c>
      <c r="B1" s="1753"/>
      <c r="C1" s="1753"/>
      <c r="D1" s="1753"/>
      <c r="E1" s="1753"/>
      <c r="F1" s="1753"/>
      <c r="G1" s="1753"/>
      <c r="H1" s="135"/>
      <c r="I1" s="135"/>
    </row>
    <row r="2" spans="1:10" ht="19.5" customHeight="1">
      <c r="A2" s="1754" t="s">
        <v>127</v>
      </c>
      <c r="B2" s="1754"/>
      <c r="C2" s="1754"/>
      <c r="D2" s="1754"/>
      <c r="E2" s="1754"/>
      <c r="F2" s="1754"/>
      <c r="G2" s="1754"/>
      <c r="H2" s="1754"/>
      <c r="I2" s="1754"/>
      <c r="J2" s="137"/>
    </row>
    <row r="3" spans="1:9" ht="14.25" customHeight="1">
      <c r="A3" s="1755" t="s">
        <v>154</v>
      </c>
      <c r="B3" s="1755"/>
      <c r="C3" s="1755"/>
      <c r="D3" s="1755"/>
      <c r="E3" s="1755"/>
      <c r="F3" s="1755"/>
      <c r="G3" s="1755"/>
      <c r="H3" s="1755"/>
      <c r="I3" s="1755"/>
    </row>
    <row r="4" spans="1:9" ht="15.75" customHeight="1" thickBot="1">
      <c r="A4" s="1756" t="s">
        <v>116</v>
      </c>
      <c r="B4" s="1757"/>
      <c r="C4" s="1757"/>
      <c r="D4" s="1757"/>
      <c r="E4" s="1757"/>
      <c r="F4" s="1757"/>
      <c r="G4" s="1757"/>
      <c r="H4" s="1757"/>
      <c r="I4" s="1757"/>
    </row>
    <row r="5" spans="1:13" ht="24.75" customHeight="1" thickTop="1">
      <c r="A5" s="1758" t="s">
        <v>155</v>
      </c>
      <c r="B5" s="1760" t="s">
        <v>95</v>
      </c>
      <c r="C5" s="1760"/>
      <c r="D5" s="1761" t="s">
        <v>96</v>
      </c>
      <c r="E5" s="1760"/>
      <c r="F5" s="1762" t="s">
        <v>131</v>
      </c>
      <c r="G5" s="1763"/>
      <c r="H5" s="138" t="s">
        <v>156</v>
      </c>
      <c r="I5" s="139"/>
      <c r="J5" s="140"/>
      <c r="K5" s="140"/>
      <c r="L5" s="140"/>
      <c r="M5" s="140"/>
    </row>
    <row r="6" spans="1:13" ht="24.75" customHeight="1">
      <c r="A6" s="1759"/>
      <c r="B6" s="141" t="s">
        <v>98</v>
      </c>
      <c r="C6" s="142" t="s">
        <v>99</v>
      </c>
      <c r="D6" s="142" t="s">
        <v>98</v>
      </c>
      <c r="E6" s="141" t="s">
        <v>99</v>
      </c>
      <c r="F6" s="143" t="s">
        <v>98</v>
      </c>
      <c r="G6" s="144" t="s">
        <v>99</v>
      </c>
      <c r="H6" s="145" t="s">
        <v>157</v>
      </c>
      <c r="I6" s="145" t="s">
        <v>158</v>
      </c>
      <c r="J6" s="140"/>
      <c r="K6" s="140"/>
      <c r="L6" s="140"/>
      <c r="M6" s="140"/>
    </row>
    <row r="7" spans="1:16" ht="24.75" customHeight="1">
      <c r="A7" s="146" t="s">
        <v>100</v>
      </c>
      <c r="B7" s="147">
        <v>273.2</v>
      </c>
      <c r="C7" s="147">
        <v>5.9</v>
      </c>
      <c r="D7" s="147">
        <v>293.5</v>
      </c>
      <c r="E7" s="147">
        <v>7.430453879941439</v>
      </c>
      <c r="F7" s="148">
        <v>309.2</v>
      </c>
      <c r="G7" s="149">
        <v>5.4</v>
      </c>
      <c r="H7" s="140"/>
      <c r="I7" s="140"/>
      <c r="J7" s="140"/>
      <c r="L7" s="140"/>
      <c r="M7" s="140"/>
      <c r="N7" s="140"/>
      <c r="O7" s="140"/>
      <c r="P7" s="140"/>
    </row>
    <row r="8" spans="1:16" ht="24.75" customHeight="1">
      <c r="A8" s="146" t="s">
        <v>101</v>
      </c>
      <c r="B8" s="147">
        <v>278.8</v>
      </c>
      <c r="C8" s="147">
        <v>7.6</v>
      </c>
      <c r="D8" s="147">
        <v>299.2</v>
      </c>
      <c r="E8" s="147">
        <v>7.317073170731689</v>
      </c>
      <c r="F8" s="148">
        <v>314.4739411999262</v>
      </c>
      <c r="G8" s="149">
        <v>5.098063068704704</v>
      </c>
      <c r="H8" s="140"/>
      <c r="I8" s="140"/>
      <c r="J8" s="140"/>
      <c r="L8" s="140"/>
      <c r="M8" s="140"/>
      <c r="N8" s="140"/>
      <c r="O8" s="140"/>
      <c r="P8" s="140"/>
    </row>
    <row r="9" spans="1:16" ht="24.75" customHeight="1">
      <c r="A9" s="146" t="s">
        <v>102</v>
      </c>
      <c r="B9" s="147">
        <v>279.7</v>
      </c>
      <c r="C9" s="147">
        <v>7.5</v>
      </c>
      <c r="D9" s="147">
        <v>299.8</v>
      </c>
      <c r="E9" s="147">
        <v>7.2</v>
      </c>
      <c r="F9" s="148">
        <v>317.6285467867761</v>
      </c>
      <c r="G9" s="149">
        <v>5.948689241718256</v>
      </c>
      <c r="H9" s="140"/>
      <c r="I9" s="140"/>
      <c r="J9" s="140"/>
      <c r="K9" s="140"/>
      <c r="L9" s="140"/>
      <c r="M9" s="140"/>
      <c r="N9" s="140"/>
      <c r="O9" s="140"/>
      <c r="P9" s="140"/>
    </row>
    <row r="10" spans="1:16" ht="24.75" customHeight="1">
      <c r="A10" s="146" t="s">
        <v>103</v>
      </c>
      <c r="B10" s="147">
        <v>281.8</v>
      </c>
      <c r="C10" s="147">
        <v>9</v>
      </c>
      <c r="D10" s="147">
        <v>300.8</v>
      </c>
      <c r="E10" s="147">
        <v>6.7</v>
      </c>
      <c r="F10" s="148">
        <v>322.1263609552701</v>
      </c>
      <c r="G10" s="149">
        <v>7.099144774973908</v>
      </c>
      <c r="H10" s="140"/>
      <c r="I10" s="140"/>
      <c r="J10" s="140"/>
      <c r="K10" s="140"/>
      <c r="L10" s="140"/>
      <c r="M10" s="140"/>
      <c r="N10" s="140"/>
      <c r="O10" s="140"/>
      <c r="P10" s="140"/>
    </row>
    <row r="11" spans="1:16" ht="24.75" customHeight="1">
      <c r="A11" s="146" t="s">
        <v>104</v>
      </c>
      <c r="B11" s="147">
        <v>278.8</v>
      </c>
      <c r="C11" s="147">
        <v>9.2</v>
      </c>
      <c r="D11" s="147">
        <v>297.2</v>
      </c>
      <c r="E11" s="147">
        <v>6.6</v>
      </c>
      <c r="F11" s="148">
        <v>320.6523604510862</v>
      </c>
      <c r="G11" s="149">
        <v>7.884118351311216</v>
      </c>
      <c r="H11" s="140"/>
      <c r="I11" s="140"/>
      <c r="J11" s="140"/>
      <c r="K11" s="140"/>
      <c r="L11" s="140"/>
      <c r="M11" s="140"/>
      <c r="N11" s="140"/>
      <c r="O11" s="140"/>
      <c r="P11" s="140"/>
    </row>
    <row r="12" spans="1:16" ht="24.75" customHeight="1">
      <c r="A12" s="146" t="s">
        <v>105</v>
      </c>
      <c r="B12" s="147">
        <v>277.7</v>
      </c>
      <c r="C12" s="147">
        <v>8.9</v>
      </c>
      <c r="D12" s="147">
        <v>292.8</v>
      </c>
      <c r="E12" s="147">
        <v>5.4</v>
      </c>
      <c r="F12" s="148">
        <v>315.2</v>
      </c>
      <c r="G12" s="149">
        <v>7.6</v>
      </c>
      <c r="H12" s="140"/>
      <c r="I12" s="140"/>
      <c r="J12" s="140"/>
      <c r="K12" s="140"/>
      <c r="L12" s="140"/>
      <c r="M12" s="140"/>
      <c r="N12" s="140"/>
      <c r="O12" s="140"/>
      <c r="P12" s="140"/>
    </row>
    <row r="13" spans="1:16" ht="24.75" customHeight="1">
      <c r="A13" s="146" t="s">
        <v>106</v>
      </c>
      <c r="B13" s="147">
        <v>275.1</v>
      </c>
      <c r="C13" s="147">
        <v>8.1</v>
      </c>
      <c r="D13" s="147">
        <v>290.2</v>
      </c>
      <c r="E13" s="147">
        <v>5.5</v>
      </c>
      <c r="F13" s="148">
        <v>310.1537492453343</v>
      </c>
      <c r="G13" s="149">
        <v>6.878639820979203</v>
      </c>
      <c r="H13" s="140"/>
      <c r="I13" s="140"/>
      <c r="J13" s="140"/>
      <c r="K13" s="140"/>
      <c r="L13" s="140"/>
      <c r="M13" s="140"/>
      <c r="N13" s="140"/>
      <c r="O13" s="140"/>
      <c r="P13" s="140"/>
    </row>
    <row r="14" spans="1:16" ht="24.75" customHeight="1">
      <c r="A14" s="146" t="s">
        <v>107</v>
      </c>
      <c r="B14" s="147">
        <v>277.9</v>
      </c>
      <c r="C14" s="147">
        <v>8.3</v>
      </c>
      <c r="D14" s="147">
        <v>293.1</v>
      </c>
      <c r="E14" s="147">
        <v>5.5</v>
      </c>
      <c r="F14" s="148">
        <v>309.1447627369639</v>
      </c>
      <c r="G14" s="149">
        <v>5.483480669822853</v>
      </c>
      <c r="H14" s="140"/>
      <c r="I14" s="140"/>
      <c r="J14" s="140"/>
      <c r="K14" s="140"/>
      <c r="L14" s="140"/>
      <c r="M14" s="140"/>
      <c r="N14" s="140"/>
      <c r="O14" s="140"/>
      <c r="P14" s="140"/>
    </row>
    <row r="15" spans="1:16" ht="24.75" customHeight="1">
      <c r="A15" s="146" t="s">
        <v>108</v>
      </c>
      <c r="B15" s="147">
        <v>277.4</v>
      </c>
      <c r="C15" s="147">
        <v>9</v>
      </c>
      <c r="D15" s="147">
        <v>292</v>
      </c>
      <c r="E15" s="147">
        <v>5.3</v>
      </c>
      <c r="F15" s="148">
        <v>308.1719703737849</v>
      </c>
      <c r="G15" s="149">
        <v>5.526884479820126</v>
      </c>
      <c r="K15" s="140"/>
      <c r="L15" s="140"/>
      <c r="M15" s="140"/>
      <c r="N15" s="140"/>
      <c r="O15" s="140"/>
      <c r="P15" s="140"/>
    </row>
    <row r="16" spans="1:16" ht="24.75" customHeight="1">
      <c r="A16" s="146" t="s">
        <v>109</v>
      </c>
      <c r="B16" s="147">
        <v>282.81431836721043</v>
      </c>
      <c r="C16" s="147">
        <v>9.1</v>
      </c>
      <c r="D16" s="147">
        <v>297.1</v>
      </c>
      <c r="E16" s="147">
        <v>5.1</v>
      </c>
      <c r="F16" s="148">
        <v>314.3767096596036</v>
      </c>
      <c r="G16" s="149">
        <v>5.825231271931926</v>
      </c>
      <c r="K16" s="140"/>
      <c r="L16" s="140"/>
      <c r="M16" s="140"/>
      <c r="N16" s="140"/>
      <c r="O16" s="140"/>
      <c r="P16" s="140"/>
    </row>
    <row r="17" spans="1:16" ht="24.75" customHeight="1">
      <c r="A17" s="146" t="s">
        <v>110</v>
      </c>
      <c r="B17" s="147">
        <v>284.2</v>
      </c>
      <c r="C17" s="147">
        <v>9.1</v>
      </c>
      <c r="D17" s="147">
        <v>299.5</v>
      </c>
      <c r="E17" s="147">
        <v>5.4</v>
      </c>
      <c r="F17" s="148">
        <v>318.79065085380836</v>
      </c>
      <c r="G17" s="149">
        <v>6.438069969408389</v>
      </c>
      <c r="K17" s="140"/>
      <c r="L17" s="140"/>
      <c r="M17" s="140"/>
      <c r="N17" s="140"/>
      <c r="O17" s="140"/>
      <c r="P17" s="140"/>
    </row>
    <row r="18" spans="1:16" ht="24.75" customHeight="1">
      <c r="A18" s="146" t="s">
        <v>111</v>
      </c>
      <c r="B18" s="147">
        <v>288.9</v>
      </c>
      <c r="C18" s="147">
        <v>7.8</v>
      </c>
      <c r="D18" s="147">
        <v>304.4</v>
      </c>
      <c r="E18" s="147">
        <v>5.4</v>
      </c>
      <c r="F18" s="148">
        <v>323.1326629842921</v>
      </c>
      <c r="G18" s="149">
        <v>6.153560449018073</v>
      </c>
      <c r="K18" s="140"/>
      <c r="L18" s="140"/>
      <c r="M18" s="140"/>
      <c r="N18" s="140"/>
      <c r="O18" s="140"/>
      <c r="P18" s="140"/>
    </row>
    <row r="19" spans="1:7" ht="24.75" customHeight="1" thickBot="1">
      <c r="A19" s="150" t="s">
        <v>112</v>
      </c>
      <c r="B19" s="151">
        <v>279.7</v>
      </c>
      <c r="C19" s="151">
        <v>8.3</v>
      </c>
      <c r="D19" s="151">
        <v>296.6</v>
      </c>
      <c r="E19" s="151">
        <v>6.1</v>
      </c>
      <c r="F19" s="152">
        <f>AVERAGE(F7:F18)</f>
        <v>315.2543096039038</v>
      </c>
      <c r="G19" s="153">
        <f>AVERAGE(G7:G18)</f>
        <v>6.277990174807388</v>
      </c>
    </row>
    <row r="20" spans="1:4" ht="19.5" customHeight="1" thickTop="1">
      <c r="A20" s="154"/>
      <c r="D20" s="140"/>
    </row>
    <row r="21" spans="1:7" ht="19.5" customHeight="1">
      <c r="A21" s="154"/>
      <c r="G21" s="137"/>
    </row>
    <row r="23" spans="1:2" ht="12.75">
      <c r="A23" s="155"/>
      <c r="B23" s="155"/>
    </row>
    <row r="24" spans="1:2" ht="12.75">
      <c r="A24" s="156"/>
      <c r="B24" s="155"/>
    </row>
    <row r="25" spans="1:2" ht="12.75">
      <c r="A25" s="156"/>
      <c r="B25" s="155"/>
    </row>
    <row r="26" spans="1:2" ht="12.75">
      <c r="A26" s="156"/>
      <c r="B26" s="155"/>
    </row>
    <row r="27" spans="1:2" ht="12.75">
      <c r="A27" s="155"/>
      <c r="B27" s="155"/>
    </row>
  </sheetData>
  <sheetProtection/>
  <mergeCells count="8">
    <mergeCell ref="A1:G1"/>
    <mergeCell ref="A2:I2"/>
    <mergeCell ref="A3:I3"/>
    <mergeCell ref="A4:I4"/>
    <mergeCell ref="A5:A6"/>
    <mergeCell ref="B5:C5"/>
    <mergeCell ref="D5:E5"/>
    <mergeCell ref="F5:G5"/>
  </mergeCells>
  <printOptions/>
  <pageMargins left="0.75" right="0.75" top="1" bottom="1" header="0.5" footer="0.5"/>
  <pageSetup fitToHeight="1" fitToWidth="1" horizontalDpi="600" verticalDpi="600" orientation="portrait" paperSize="9" scale="96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30"/>
  <sheetViews>
    <sheetView zoomScalePageLayoutView="0" workbookViewId="0" topLeftCell="A1">
      <selection activeCell="A1" sqref="A1:M1"/>
    </sheetView>
  </sheetViews>
  <sheetFormatPr defaultColWidth="9.140625" defaultRowHeight="24.75" customHeight="1"/>
  <cols>
    <col min="1" max="1" width="6.28125" style="120" customWidth="1"/>
    <col min="2" max="2" width="34.28125" style="64" bestFit="1" customWidth="1"/>
    <col min="3" max="3" width="6.8515625" style="64" bestFit="1" customWidth="1"/>
    <col min="4" max="4" width="10.7109375" style="64" customWidth="1"/>
    <col min="5" max="5" width="10.8515625" style="64" customWidth="1"/>
    <col min="6" max="6" width="10.7109375" style="64" customWidth="1"/>
    <col min="7" max="7" width="11.140625" style="64" customWidth="1"/>
    <col min="8" max="8" width="10.57421875" style="64" customWidth="1"/>
    <col min="9" max="9" width="10.8515625" style="64" customWidth="1"/>
    <col min="10" max="13" width="7.140625" style="64" bestFit="1" customWidth="1"/>
    <col min="14" max="14" width="5.57421875" style="64" customWidth="1"/>
    <col min="15" max="16384" width="9.140625" style="64" customWidth="1"/>
  </cols>
  <sheetData>
    <row r="1" spans="1:13" ht="12.75">
      <c r="A1" s="1767" t="s">
        <v>441</v>
      </c>
      <c r="B1" s="1767"/>
      <c r="C1" s="1767"/>
      <c r="D1" s="1767"/>
      <c r="E1" s="1767"/>
      <c r="F1" s="1767"/>
      <c r="G1" s="1767"/>
      <c r="H1" s="1767"/>
      <c r="I1" s="1767"/>
      <c r="J1" s="1767"/>
      <c r="K1" s="1767"/>
      <c r="L1" s="1767"/>
      <c r="M1" s="1767"/>
    </row>
    <row r="2" spans="1:13" ht="15.75">
      <c r="A2" s="1735" t="s">
        <v>160</v>
      </c>
      <c r="B2" s="1735"/>
      <c r="C2" s="1735"/>
      <c r="D2" s="1735"/>
      <c r="E2" s="1735"/>
      <c r="F2" s="1735"/>
      <c r="G2" s="1735"/>
      <c r="H2" s="1735"/>
      <c r="I2" s="1735"/>
      <c r="J2" s="1735"/>
      <c r="K2" s="1735"/>
      <c r="L2" s="1735"/>
      <c r="M2" s="1735"/>
    </row>
    <row r="3" spans="1:13" ht="12.75">
      <c r="A3" s="1767" t="s">
        <v>161</v>
      </c>
      <c r="B3" s="1767"/>
      <c r="C3" s="1767"/>
      <c r="D3" s="1767"/>
      <c r="E3" s="1767"/>
      <c r="F3" s="1767"/>
      <c r="G3" s="1767"/>
      <c r="H3" s="1767"/>
      <c r="I3" s="1767"/>
      <c r="J3" s="1767"/>
      <c r="K3" s="1767"/>
      <c r="L3" s="1767"/>
      <c r="M3" s="1767"/>
    </row>
    <row r="4" spans="1:13" ht="12.75">
      <c r="A4" s="1767" t="s">
        <v>46</v>
      </c>
      <c r="B4" s="1767"/>
      <c r="C4" s="1767"/>
      <c r="D4" s="1767"/>
      <c r="E4" s="1767"/>
      <c r="F4" s="1767"/>
      <c r="G4" s="1767"/>
      <c r="H4" s="1767"/>
      <c r="I4" s="1767"/>
      <c r="J4" s="1767"/>
      <c r="K4" s="1767"/>
      <c r="L4" s="1767"/>
      <c r="M4" s="1767"/>
    </row>
    <row r="5" spans="1:13" ht="13.5" thickBot="1">
      <c r="A5" s="157"/>
      <c r="B5" s="157"/>
      <c r="C5" s="157"/>
      <c r="D5" s="157"/>
      <c r="E5" s="157"/>
      <c r="F5" s="157"/>
      <c r="G5" s="157"/>
      <c r="H5" s="157"/>
      <c r="I5" s="157"/>
      <c r="J5" s="157"/>
      <c r="K5" s="157"/>
      <c r="L5" s="157"/>
      <c r="M5" s="157"/>
    </row>
    <row r="6" spans="1:13" ht="13.5" thickTop="1">
      <c r="A6" s="1768" t="s">
        <v>162</v>
      </c>
      <c r="B6" s="1738" t="s">
        <v>163</v>
      </c>
      <c r="C6" s="158" t="s">
        <v>164</v>
      </c>
      <c r="D6" s="65" t="s">
        <v>95</v>
      </c>
      <c r="E6" s="1740" t="s">
        <v>96</v>
      </c>
      <c r="F6" s="1741"/>
      <c r="G6" s="1742" t="s">
        <v>131</v>
      </c>
      <c r="H6" s="1742"/>
      <c r="I6" s="1741"/>
      <c r="J6" s="1743" t="s">
        <v>99</v>
      </c>
      <c r="K6" s="1744"/>
      <c r="L6" s="1744"/>
      <c r="M6" s="1745"/>
    </row>
    <row r="7" spans="1:13" ht="12.75">
      <c r="A7" s="1769"/>
      <c r="B7" s="1739"/>
      <c r="C7" s="76" t="s">
        <v>165</v>
      </c>
      <c r="D7" s="159" t="str">
        <f>I7</f>
        <v>June/July</v>
      </c>
      <c r="E7" s="159" t="str">
        <f>H7</f>
        <v>May/June</v>
      </c>
      <c r="F7" s="159" t="str">
        <f>I7</f>
        <v>June/July</v>
      </c>
      <c r="G7" s="159" t="s">
        <v>53</v>
      </c>
      <c r="H7" s="159" t="s">
        <v>54</v>
      </c>
      <c r="I7" s="159" t="s">
        <v>55</v>
      </c>
      <c r="J7" s="1764" t="s">
        <v>166</v>
      </c>
      <c r="K7" s="1764" t="s">
        <v>167</v>
      </c>
      <c r="L7" s="1764" t="s">
        <v>168</v>
      </c>
      <c r="M7" s="1765" t="s">
        <v>169</v>
      </c>
    </row>
    <row r="8" spans="1:13" ht="12.75">
      <c r="A8" s="1770"/>
      <c r="B8" s="72">
        <v>1</v>
      </c>
      <c r="C8" s="75">
        <v>2</v>
      </c>
      <c r="D8" s="72">
        <v>3</v>
      </c>
      <c r="E8" s="72">
        <v>4</v>
      </c>
      <c r="F8" s="72">
        <v>5</v>
      </c>
      <c r="G8" s="74">
        <v>6</v>
      </c>
      <c r="H8" s="160">
        <v>7</v>
      </c>
      <c r="I8" s="160">
        <v>8</v>
      </c>
      <c r="J8" s="1739"/>
      <c r="K8" s="1739"/>
      <c r="L8" s="1739"/>
      <c r="M8" s="1766"/>
    </row>
    <row r="9" spans="1:13" ht="24.75" customHeight="1">
      <c r="A9" s="161"/>
      <c r="B9" s="162" t="s">
        <v>62</v>
      </c>
      <c r="C9" s="163">
        <v>100</v>
      </c>
      <c r="D9" s="164">
        <v>324.9</v>
      </c>
      <c r="E9" s="164">
        <v>348.9</v>
      </c>
      <c r="F9" s="164">
        <v>350.5</v>
      </c>
      <c r="G9" s="164">
        <v>366.2</v>
      </c>
      <c r="H9" s="164">
        <v>366.2</v>
      </c>
      <c r="I9" s="164">
        <v>371.3</v>
      </c>
      <c r="J9" s="165">
        <v>7.879347491535867</v>
      </c>
      <c r="K9" s="166">
        <v>0.4585841215247939</v>
      </c>
      <c r="L9" s="166">
        <v>5.9343794579172595</v>
      </c>
      <c r="M9" s="167">
        <v>1.392681594756965</v>
      </c>
    </row>
    <row r="10" spans="1:13" ht="24.75" customHeight="1">
      <c r="A10" s="168">
        <v>1</v>
      </c>
      <c r="B10" s="169" t="s">
        <v>170</v>
      </c>
      <c r="C10" s="170">
        <v>26.97</v>
      </c>
      <c r="D10" s="171">
        <v>236.9</v>
      </c>
      <c r="E10" s="171">
        <v>254.7</v>
      </c>
      <c r="F10" s="171">
        <v>254.7</v>
      </c>
      <c r="G10" s="171">
        <v>256.7</v>
      </c>
      <c r="H10" s="171">
        <v>256.7</v>
      </c>
      <c r="I10" s="171">
        <v>256.7</v>
      </c>
      <c r="J10" s="172">
        <v>7.513718868720957</v>
      </c>
      <c r="K10" s="172">
        <v>0</v>
      </c>
      <c r="L10" s="172">
        <v>0.7852375343541382</v>
      </c>
      <c r="M10" s="173">
        <v>0</v>
      </c>
    </row>
    <row r="11" spans="1:13" ht="24.75" customHeight="1">
      <c r="A11" s="174"/>
      <c r="B11" s="175" t="s">
        <v>171</v>
      </c>
      <c r="C11" s="176">
        <v>9.8</v>
      </c>
      <c r="D11" s="177">
        <v>217</v>
      </c>
      <c r="E11" s="177">
        <v>234.2</v>
      </c>
      <c r="F11" s="177">
        <v>234.2</v>
      </c>
      <c r="G11" s="177">
        <v>236.5</v>
      </c>
      <c r="H11" s="177">
        <v>236.5</v>
      </c>
      <c r="I11" s="177">
        <v>236.5</v>
      </c>
      <c r="J11" s="178">
        <v>7.926267281105993</v>
      </c>
      <c r="K11" s="178">
        <v>0</v>
      </c>
      <c r="L11" s="178">
        <v>0.9820666097352841</v>
      </c>
      <c r="M11" s="179">
        <v>0</v>
      </c>
    </row>
    <row r="12" spans="1:13" ht="27.75" customHeight="1">
      <c r="A12" s="174"/>
      <c r="B12" s="175" t="s">
        <v>172</v>
      </c>
      <c r="C12" s="176">
        <v>17.17</v>
      </c>
      <c r="D12" s="177">
        <v>248.2</v>
      </c>
      <c r="E12" s="177">
        <v>266.3</v>
      </c>
      <c r="F12" s="177">
        <v>266.3</v>
      </c>
      <c r="G12" s="177">
        <v>268.2</v>
      </c>
      <c r="H12" s="177">
        <v>268.2</v>
      </c>
      <c r="I12" s="177">
        <v>268.2</v>
      </c>
      <c r="J12" s="178">
        <v>7.292506043513299</v>
      </c>
      <c r="K12" s="178">
        <v>0</v>
      </c>
      <c r="L12" s="178">
        <v>0.7134810364250797</v>
      </c>
      <c r="M12" s="179">
        <v>0</v>
      </c>
    </row>
    <row r="13" spans="1:13" ht="18.75" customHeight="1">
      <c r="A13" s="168">
        <v>1.1</v>
      </c>
      <c r="B13" s="169" t="s">
        <v>173</v>
      </c>
      <c r="C13" s="180">
        <v>2.82</v>
      </c>
      <c r="D13" s="171">
        <v>310.6</v>
      </c>
      <c r="E13" s="171">
        <v>340.7</v>
      </c>
      <c r="F13" s="171">
        <v>340.7</v>
      </c>
      <c r="G13" s="171">
        <v>340.7</v>
      </c>
      <c r="H13" s="171">
        <v>340.7</v>
      </c>
      <c r="I13" s="171">
        <v>340.7</v>
      </c>
      <c r="J13" s="172">
        <v>9.690920798454599</v>
      </c>
      <c r="K13" s="172">
        <v>0</v>
      </c>
      <c r="L13" s="172">
        <v>0</v>
      </c>
      <c r="M13" s="173">
        <v>0</v>
      </c>
    </row>
    <row r="14" spans="1:13" ht="24.75" customHeight="1">
      <c r="A14" s="168"/>
      <c r="B14" s="175" t="s">
        <v>171</v>
      </c>
      <c r="C14" s="181">
        <v>0.31</v>
      </c>
      <c r="D14" s="177">
        <v>262.2</v>
      </c>
      <c r="E14" s="177">
        <v>281.4</v>
      </c>
      <c r="F14" s="177">
        <v>281.4</v>
      </c>
      <c r="G14" s="177">
        <v>281.4</v>
      </c>
      <c r="H14" s="177">
        <v>281.4</v>
      </c>
      <c r="I14" s="177">
        <v>281.4</v>
      </c>
      <c r="J14" s="178">
        <v>7.322654462242568</v>
      </c>
      <c r="K14" s="178">
        <v>0</v>
      </c>
      <c r="L14" s="178">
        <v>0</v>
      </c>
      <c r="M14" s="179">
        <v>0</v>
      </c>
    </row>
    <row r="15" spans="1:13" ht="24.75" customHeight="1">
      <c r="A15" s="168"/>
      <c r="B15" s="175" t="s">
        <v>172</v>
      </c>
      <c r="C15" s="181">
        <v>2.51</v>
      </c>
      <c r="D15" s="177">
        <v>316.5</v>
      </c>
      <c r="E15" s="177">
        <v>347.9</v>
      </c>
      <c r="F15" s="177">
        <v>347.9</v>
      </c>
      <c r="G15" s="177">
        <v>347.9</v>
      </c>
      <c r="H15" s="177">
        <v>347.9</v>
      </c>
      <c r="I15" s="177">
        <v>347.9</v>
      </c>
      <c r="J15" s="178">
        <v>9.921011058451796</v>
      </c>
      <c r="K15" s="178">
        <v>0</v>
      </c>
      <c r="L15" s="178">
        <v>0</v>
      </c>
      <c r="M15" s="179">
        <v>0</v>
      </c>
    </row>
    <row r="16" spans="1:13" ht="24.75" customHeight="1">
      <c r="A16" s="168">
        <v>1.2</v>
      </c>
      <c r="B16" s="169" t="s">
        <v>174</v>
      </c>
      <c r="C16" s="180">
        <v>1.14</v>
      </c>
      <c r="D16" s="171">
        <v>268.9</v>
      </c>
      <c r="E16" s="171">
        <v>288.1</v>
      </c>
      <c r="F16" s="171">
        <v>288.1</v>
      </c>
      <c r="G16" s="171">
        <v>290.1</v>
      </c>
      <c r="H16" s="171">
        <v>290.1</v>
      </c>
      <c r="I16" s="171">
        <v>290.1</v>
      </c>
      <c r="J16" s="172">
        <v>7.140200818148031</v>
      </c>
      <c r="K16" s="172">
        <v>0</v>
      </c>
      <c r="L16" s="172">
        <v>0.6942034015966669</v>
      </c>
      <c r="M16" s="173">
        <v>0</v>
      </c>
    </row>
    <row r="17" spans="1:13" ht="24.75" customHeight="1">
      <c r="A17" s="168"/>
      <c r="B17" s="175" t="s">
        <v>171</v>
      </c>
      <c r="C17" s="181">
        <v>0.19</v>
      </c>
      <c r="D17" s="177">
        <v>216.8</v>
      </c>
      <c r="E17" s="177">
        <v>231.4</v>
      </c>
      <c r="F17" s="177">
        <v>231.4</v>
      </c>
      <c r="G17" s="177">
        <v>233</v>
      </c>
      <c r="H17" s="177">
        <v>233</v>
      </c>
      <c r="I17" s="177">
        <v>233</v>
      </c>
      <c r="J17" s="178">
        <v>6.73431734317343</v>
      </c>
      <c r="K17" s="178">
        <v>0</v>
      </c>
      <c r="L17" s="178">
        <v>0.6914433880726136</v>
      </c>
      <c r="M17" s="179">
        <v>0</v>
      </c>
    </row>
    <row r="18" spans="1:13" ht="24.75" customHeight="1">
      <c r="A18" s="168"/>
      <c r="B18" s="175" t="s">
        <v>172</v>
      </c>
      <c r="C18" s="181">
        <v>0.95</v>
      </c>
      <c r="D18" s="177">
        <v>279.4</v>
      </c>
      <c r="E18" s="177">
        <v>299.4</v>
      </c>
      <c r="F18" s="177">
        <v>299.4</v>
      </c>
      <c r="G18" s="177">
        <v>301.6</v>
      </c>
      <c r="H18" s="177">
        <v>301.6</v>
      </c>
      <c r="I18" s="177">
        <v>301.6</v>
      </c>
      <c r="J18" s="178">
        <v>7.158196134574098</v>
      </c>
      <c r="K18" s="178">
        <v>0</v>
      </c>
      <c r="L18" s="178">
        <v>0.7348029392117752</v>
      </c>
      <c r="M18" s="179">
        <v>0</v>
      </c>
    </row>
    <row r="19" spans="1:13" ht="24.75" customHeight="1">
      <c r="A19" s="168">
        <v>1.3</v>
      </c>
      <c r="B19" s="169" t="s">
        <v>175</v>
      </c>
      <c r="C19" s="180">
        <v>0.55</v>
      </c>
      <c r="D19" s="171">
        <v>429.1</v>
      </c>
      <c r="E19" s="171">
        <v>447.5</v>
      </c>
      <c r="F19" s="171">
        <v>447.5</v>
      </c>
      <c r="G19" s="171">
        <v>457.7</v>
      </c>
      <c r="H19" s="171">
        <v>457.7</v>
      </c>
      <c r="I19" s="171">
        <v>457.7</v>
      </c>
      <c r="J19" s="172">
        <v>4.2880447448147265</v>
      </c>
      <c r="K19" s="172">
        <v>0</v>
      </c>
      <c r="L19" s="172">
        <v>2.2793296089385535</v>
      </c>
      <c r="M19" s="173">
        <v>0</v>
      </c>
    </row>
    <row r="20" spans="1:13" ht="24.75" customHeight="1">
      <c r="A20" s="168"/>
      <c r="B20" s="175" t="s">
        <v>171</v>
      </c>
      <c r="C20" s="181">
        <v>0.1</v>
      </c>
      <c r="D20" s="177">
        <v>331</v>
      </c>
      <c r="E20" s="177">
        <v>341.8</v>
      </c>
      <c r="F20" s="177">
        <v>341.8</v>
      </c>
      <c r="G20" s="177">
        <v>352.3</v>
      </c>
      <c r="H20" s="177">
        <v>352.3</v>
      </c>
      <c r="I20" s="177">
        <v>352.3</v>
      </c>
      <c r="J20" s="178">
        <v>3.262839879154072</v>
      </c>
      <c r="K20" s="178">
        <v>0</v>
      </c>
      <c r="L20" s="178">
        <v>3.0719719133996506</v>
      </c>
      <c r="M20" s="179">
        <v>0</v>
      </c>
    </row>
    <row r="21" spans="1:13" ht="24.75" customHeight="1">
      <c r="A21" s="168"/>
      <c r="B21" s="175" t="s">
        <v>172</v>
      </c>
      <c r="C21" s="181">
        <v>0.45</v>
      </c>
      <c r="D21" s="177">
        <v>451.6</v>
      </c>
      <c r="E21" s="177">
        <v>471.7</v>
      </c>
      <c r="F21" s="177">
        <v>471.7</v>
      </c>
      <c r="G21" s="177">
        <v>481.8</v>
      </c>
      <c r="H21" s="177">
        <v>481.8</v>
      </c>
      <c r="I21" s="177">
        <v>481.8</v>
      </c>
      <c r="J21" s="178">
        <v>4.45084145261292</v>
      </c>
      <c r="K21" s="178">
        <v>0</v>
      </c>
      <c r="L21" s="178">
        <v>2.141191435234262</v>
      </c>
      <c r="M21" s="179">
        <v>0</v>
      </c>
    </row>
    <row r="22" spans="1:13" ht="24.75" customHeight="1">
      <c r="A22" s="168">
        <v>1.4</v>
      </c>
      <c r="B22" s="169" t="s">
        <v>176</v>
      </c>
      <c r="C22" s="180">
        <v>4.01</v>
      </c>
      <c r="D22" s="171">
        <v>306.5</v>
      </c>
      <c r="E22" s="171">
        <v>332.4</v>
      </c>
      <c r="F22" s="171">
        <v>332.4</v>
      </c>
      <c r="G22" s="171">
        <v>332.4</v>
      </c>
      <c r="H22" s="171">
        <v>332.4</v>
      </c>
      <c r="I22" s="171">
        <v>332.4</v>
      </c>
      <c r="J22" s="172">
        <v>8.450244698205552</v>
      </c>
      <c r="K22" s="172">
        <v>0</v>
      </c>
      <c r="L22" s="172">
        <v>0</v>
      </c>
      <c r="M22" s="173">
        <v>0</v>
      </c>
    </row>
    <row r="23" spans="1:13" ht="24.75" customHeight="1">
      <c r="A23" s="168"/>
      <c r="B23" s="175" t="s">
        <v>171</v>
      </c>
      <c r="C23" s="181">
        <v>0.17</v>
      </c>
      <c r="D23" s="177">
        <v>237.4</v>
      </c>
      <c r="E23" s="177">
        <v>259.3</v>
      </c>
      <c r="F23" s="177">
        <v>259.3</v>
      </c>
      <c r="G23" s="177">
        <v>259.3</v>
      </c>
      <c r="H23" s="177">
        <v>259.3</v>
      </c>
      <c r="I23" s="177">
        <v>259.3</v>
      </c>
      <c r="J23" s="178">
        <v>9.224936815501266</v>
      </c>
      <c r="K23" s="178">
        <v>0</v>
      </c>
      <c r="L23" s="178">
        <v>0</v>
      </c>
      <c r="M23" s="179">
        <v>0</v>
      </c>
    </row>
    <row r="24" spans="1:13" ht="24.75" customHeight="1">
      <c r="A24" s="168"/>
      <c r="B24" s="175" t="s">
        <v>172</v>
      </c>
      <c r="C24" s="181">
        <v>3.84</v>
      </c>
      <c r="D24" s="177">
        <v>309.6</v>
      </c>
      <c r="E24" s="177">
        <v>335.7</v>
      </c>
      <c r="F24" s="177">
        <v>335.7</v>
      </c>
      <c r="G24" s="177">
        <v>335.7</v>
      </c>
      <c r="H24" s="177">
        <v>335.7</v>
      </c>
      <c r="I24" s="177">
        <v>335.7</v>
      </c>
      <c r="J24" s="178">
        <v>8.430232558139522</v>
      </c>
      <c r="K24" s="178">
        <v>0</v>
      </c>
      <c r="L24" s="178">
        <v>0</v>
      </c>
      <c r="M24" s="179">
        <v>0</v>
      </c>
    </row>
    <row r="25" spans="1:13" s="120" customFormat="1" ht="24.75" customHeight="1">
      <c r="A25" s="168">
        <v>1.5</v>
      </c>
      <c r="B25" s="169" t="s">
        <v>85</v>
      </c>
      <c r="C25" s="180">
        <v>10.55</v>
      </c>
      <c r="D25" s="171">
        <v>271.2</v>
      </c>
      <c r="E25" s="171">
        <v>295.8</v>
      </c>
      <c r="F25" s="171">
        <v>295.8</v>
      </c>
      <c r="G25" s="171">
        <v>300.2</v>
      </c>
      <c r="H25" s="171">
        <v>300.2</v>
      </c>
      <c r="I25" s="171">
        <v>300.2</v>
      </c>
      <c r="J25" s="172">
        <v>9.070796460177007</v>
      </c>
      <c r="K25" s="172">
        <v>0</v>
      </c>
      <c r="L25" s="172">
        <v>1.4874915483434705</v>
      </c>
      <c r="M25" s="173">
        <v>0</v>
      </c>
    </row>
    <row r="26" spans="1:13" ht="24.75" customHeight="1">
      <c r="A26" s="168"/>
      <c r="B26" s="175" t="s">
        <v>171</v>
      </c>
      <c r="C26" s="181">
        <v>6.8</v>
      </c>
      <c r="D26" s="177">
        <v>246.1</v>
      </c>
      <c r="E26" s="177">
        <v>268.9</v>
      </c>
      <c r="F26" s="177">
        <v>268.9</v>
      </c>
      <c r="G26" s="177">
        <v>272.1</v>
      </c>
      <c r="H26" s="177">
        <v>272.1</v>
      </c>
      <c r="I26" s="177">
        <v>272.1</v>
      </c>
      <c r="J26" s="178">
        <v>9.26452661519707</v>
      </c>
      <c r="K26" s="178">
        <v>0</v>
      </c>
      <c r="L26" s="178">
        <v>1.1900334696913575</v>
      </c>
      <c r="M26" s="179">
        <v>0</v>
      </c>
    </row>
    <row r="27" spans="1:15" ht="24.75" customHeight="1">
      <c r="A27" s="168"/>
      <c r="B27" s="175" t="s">
        <v>172</v>
      </c>
      <c r="C27" s="181">
        <v>3.75</v>
      </c>
      <c r="D27" s="177">
        <v>316.9</v>
      </c>
      <c r="E27" s="177">
        <v>344.6</v>
      </c>
      <c r="F27" s="177">
        <v>344.6</v>
      </c>
      <c r="G27" s="177">
        <v>351.2</v>
      </c>
      <c r="H27" s="177">
        <v>351.2</v>
      </c>
      <c r="I27" s="177">
        <v>351.2</v>
      </c>
      <c r="J27" s="178">
        <v>8.74092773745663</v>
      </c>
      <c r="K27" s="178">
        <v>0</v>
      </c>
      <c r="L27" s="178">
        <v>1.9152640742890128</v>
      </c>
      <c r="M27" s="179">
        <v>0</v>
      </c>
      <c r="O27" s="182"/>
    </row>
    <row r="28" spans="1:13" s="120" customFormat="1" ht="24.75" customHeight="1">
      <c r="A28" s="168">
        <v>1.6</v>
      </c>
      <c r="B28" s="169" t="s">
        <v>177</v>
      </c>
      <c r="C28" s="180">
        <v>7.9</v>
      </c>
      <c r="D28" s="171">
        <v>111.3</v>
      </c>
      <c r="E28" s="171">
        <v>111.3</v>
      </c>
      <c r="F28" s="171">
        <v>111.3</v>
      </c>
      <c r="G28" s="171">
        <v>111.3</v>
      </c>
      <c r="H28" s="171">
        <v>111.3</v>
      </c>
      <c r="I28" s="171">
        <v>111.3</v>
      </c>
      <c r="J28" s="172">
        <v>0</v>
      </c>
      <c r="K28" s="172">
        <v>0</v>
      </c>
      <c r="L28" s="172">
        <v>0</v>
      </c>
      <c r="M28" s="173">
        <v>0</v>
      </c>
    </row>
    <row r="29" spans="1:13" ht="24.75" customHeight="1">
      <c r="A29" s="168"/>
      <c r="B29" s="175" t="s">
        <v>171</v>
      </c>
      <c r="C29" s="181">
        <v>2.24</v>
      </c>
      <c r="D29" s="177">
        <v>115.3</v>
      </c>
      <c r="E29" s="177">
        <v>115.3</v>
      </c>
      <c r="F29" s="177">
        <v>115.3</v>
      </c>
      <c r="G29" s="177">
        <v>115.3</v>
      </c>
      <c r="H29" s="177">
        <v>115.3</v>
      </c>
      <c r="I29" s="177">
        <v>115.3</v>
      </c>
      <c r="J29" s="178">
        <v>0</v>
      </c>
      <c r="K29" s="178">
        <v>0</v>
      </c>
      <c r="L29" s="178">
        <v>0</v>
      </c>
      <c r="M29" s="179">
        <v>0</v>
      </c>
    </row>
    <row r="30" spans="1:13" ht="24.75" customHeight="1">
      <c r="A30" s="168"/>
      <c r="B30" s="175" t="s">
        <v>172</v>
      </c>
      <c r="C30" s="181">
        <v>5.66</v>
      </c>
      <c r="D30" s="177">
        <v>109.7</v>
      </c>
      <c r="E30" s="177">
        <v>109.7</v>
      </c>
      <c r="F30" s="177">
        <v>109.7</v>
      </c>
      <c r="G30" s="177">
        <v>109.7</v>
      </c>
      <c r="H30" s="177">
        <v>109.7</v>
      </c>
      <c r="I30" s="177">
        <v>109.7</v>
      </c>
      <c r="J30" s="178">
        <v>0</v>
      </c>
      <c r="K30" s="178">
        <v>0</v>
      </c>
      <c r="L30" s="178">
        <v>0</v>
      </c>
      <c r="M30" s="179">
        <v>0</v>
      </c>
    </row>
    <row r="31" spans="1:13" s="120" customFormat="1" ht="18.75" customHeight="1">
      <c r="A31" s="168">
        <v>2</v>
      </c>
      <c r="B31" s="169" t="s">
        <v>178</v>
      </c>
      <c r="C31" s="180">
        <v>73.03</v>
      </c>
      <c r="D31" s="171">
        <v>357.4</v>
      </c>
      <c r="E31" s="171">
        <v>383.6</v>
      </c>
      <c r="F31" s="171">
        <v>385.8</v>
      </c>
      <c r="G31" s="171">
        <v>406.6</v>
      </c>
      <c r="H31" s="171">
        <v>406.6</v>
      </c>
      <c r="I31" s="171">
        <v>413.6</v>
      </c>
      <c r="J31" s="183">
        <v>7.946278679350868</v>
      </c>
      <c r="K31" s="183">
        <v>0.5735140771637077</v>
      </c>
      <c r="L31" s="183">
        <v>7.205806117159156</v>
      </c>
      <c r="M31" s="184">
        <v>1.7215937038858868</v>
      </c>
    </row>
    <row r="32" spans="1:13" ht="18" customHeight="1">
      <c r="A32" s="168">
        <v>2.1</v>
      </c>
      <c r="B32" s="169" t="s">
        <v>179</v>
      </c>
      <c r="C32" s="180">
        <v>39.49</v>
      </c>
      <c r="D32" s="171">
        <v>400.1</v>
      </c>
      <c r="E32" s="171">
        <v>436.9</v>
      </c>
      <c r="F32" s="171">
        <v>441</v>
      </c>
      <c r="G32" s="171">
        <v>461.7</v>
      </c>
      <c r="H32" s="171">
        <v>461.7</v>
      </c>
      <c r="I32" s="171">
        <v>473.6</v>
      </c>
      <c r="J32" s="172">
        <v>10.222444388902758</v>
      </c>
      <c r="K32" s="172">
        <v>0.9384298466468266</v>
      </c>
      <c r="L32" s="172">
        <v>7.392290249433103</v>
      </c>
      <c r="M32" s="185">
        <v>2.5774312324019917</v>
      </c>
    </row>
    <row r="33" spans="1:13" ht="24.75" customHeight="1">
      <c r="A33" s="168"/>
      <c r="B33" s="175" t="s">
        <v>180</v>
      </c>
      <c r="C33" s="176">
        <v>20.49</v>
      </c>
      <c r="D33" s="177">
        <v>384.4</v>
      </c>
      <c r="E33" s="177">
        <v>435</v>
      </c>
      <c r="F33" s="177">
        <v>439.1</v>
      </c>
      <c r="G33" s="177">
        <v>453.7</v>
      </c>
      <c r="H33" s="177">
        <v>453.7</v>
      </c>
      <c r="I33" s="177">
        <v>463.7</v>
      </c>
      <c r="J33" s="178">
        <v>14.229968782518227</v>
      </c>
      <c r="K33" s="178">
        <v>0.9425287356321803</v>
      </c>
      <c r="L33" s="178">
        <v>5.602368480983827</v>
      </c>
      <c r="M33" s="179">
        <v>2.2040996253030585</v>
      </c>
    </row>
    <row r="34" spans="1:13" ht="24.75" customHeight="1">
      <c r="A34" s="168"/>
      <c r="B34" s="175" t="s">
        <v>181</v>
      </c>
      <c r="C34" s="176">
        <v>19</v>
      </c>
      <c r="D34" s="177">
        <v>417</v>
      </c>
      <c r="E34" s="177">
        <v>439</v>
      </c>
      <c r="F34" s="177">
        <v>443.1</v>
      </c>
      <c r="G34" s="177">
        <v>470.2</v>
      </c>
      <c r="H34" s="177">
        <v>470.2</v>
      </c>
      <c r="I34" s="177">
        <v>484.2</v>
      </c>
      <c r="J34" s="178">
        <v>6.258992805755398</v>
      </c>
      <c r="K34" s="178">
        <v>0.9339407744874677</v>
      </c>
      <c r="L34" s="178">
        <v>9.275558564658098</v>
      </c>
      <c r="M34" s="179">
        <v>2.9774564015312706</v>
      </c>
    </row>
    <row r="35" spans="1:13" ht="24.75" customHeight="1">
      <c r="A35" s="168">
        <v>2.2</v>
      </c>
      <c r="B35" s="169" t="s">
        <v>182</v>
      </c>
      <c r="C35" s="180">
        <v>25.25</v>
      </c>
      <c r="D35" s="171">
        <v>309.8</v>
      </c>
      <c r="E35" s="171">
        <v>318.2</v>
      </c>
      <c r="F35" s="171">
        <v>318.2</v>
      </c>
      <c r="G35" s="171">
        <v>334.1</v>
      </c>
      <c r="H35" s="171">
        <v>334.1</v>
      </c>
      <c r="I35" s="171">
        <v>334.1</v>
      </c>
      <c r="J35" s="172">
        <v>2.7114267269205925</v>
      </c>
      <c r="K35" s="172">
        <v>0</v>
      </c>
      <c r="L35" s="172">
        <v>4.9968573224387285</v>
      </c>
      <c r="M35" s="173">
        <v>0</v>
      </c>
    </row>
    <row r="36" spans="1:13" ht="24.75" customHeight="1">
      <c r="A36" s="168"/>
      <c r="B36" s="175" t="s">
        <v>183</v>
      </c>
      <c r="C36" s="176">
        <v>6.31</v>
      </c>
      <c r="D36" s="177">
        <v>289</v>
      </c>
      <c r="E36" s="177">
        <v>302.1</v>
      </c>
      <c r="F36" s="177">
        <v>302.1</v>
      </c>
      <c r="G36" s="177">
        <v>325.5</v>
      </c>
      <c r="H36" s="177">
        <v>325.5</v>
      </c>
      <c r="I36" s="177">
        <v>325.5</v>
      </c>
      <c r="J36" s="178">
        <v>4.532871972318347</v>
      </c>
      <c r="K36" s="178">
        <v>0</v>
      </c>
      <c r="L36" s="178">
        <v>7.745779543197614</v>
      </c>
      <c r="M36" s="179">
        <v>0</v>
      </c>
    </row>
    <row r="37" spans="1:13" ht="24.75" customHeight="1">
      <c r="A37" s="168"/>
      <c r="B37" s="175" t="s">
        <v>184</v>
      </c>
      <c r="C37" s="176">
        <v>6.31</v>
      </c>
      <c r="D37" s="177">
        <v>306.8</v>
      </c>
      <c r="E37" s="177">
        <v>314.5</v>
      </c>
      <c r="F37" s="177">
        <v>314.5</v>
      </c>
      <c r="G37" s="177">
        <v>332.7</v>
      </c>
      <c r="H37" s="177">
        <v>332.7</v>
      </c>
      <c r="I37" s="177">
        <v>332.7</v>
      </c>
      <c r="J37" s="178">
        <v>2.5097783572359873</v>
      </c>
      <c r="K37" s="178">
        <v>0</v>
      </c>
      <c r="L37" s="178">
        <v>5.786963434022255</v>
      </c>
      <c r="M37" s="179">
        <v>0</v>
      </c>
    </row>
    <row r="38" spans="1:13" ht="24.75" customHeight="1">
      <c r="A38" s="168"/>
      <c r="B38" s="175" t="s">
        <v>185</v>
      </c>
      <c r="C38" s="176">
        <v>6.31</v>
      </c>
      <c r="D38" s="177">
        <v>307</v>
      </c>
      <c r="E38" s="177">
        <v>315.9</v>
      </c>
      <c r="F38" s="177">
        <v>315.9</v>
      </c>
      <c r="G38" s="177">
        <v>327.8</v>
      </c>
      <c r="H38" s="177">
        <v>327.8</v>
      </c>
      <c r="I38" s="177">
        <v>327.8</v>
      </c>
      <c r="J38" s="178">
        <v>2.8990228013029196</v>
      </c>
      <c r="K38" s="178">
        <v>0</v>
      </c>
      <c r="L38" s="178">
        <v>3.7670148781260053</v>
      </c>
      <c r="M38" s="179">
        <v>0</v>
      </c>
    </row>
    <row r="39" spans="1:13" ht="24.75" customHeight="1">
      <c r="A39" s="168"/>
      <c r="B39" s="175" t="s">
        <v>186</v>
      </c>
      <c r="C39" s="176">
        <v>6.32</v>
      </c>
      <c r="D39" s="177">
        <v>336.2</v>
      </c>
      <c r="E39" s="177">
        <v>340.5</v>
      </c>
      <c r="F39" s="177">
        <v>340.5</v>
      </c>
      <c r="G39" s="177">
        <v>350.4</v>
      </c>
      <c r="H39" s="177">
        <v>350.4</v>
      </c>
      <c r="I39" s="177">
        <v>350.4</v>
      </c>
      <c r="J39" s="178">
        <v>1.2790005948839962</v>
      </c>
      <c r="K39" s="178">
        <v>0</v>
      </c>
      <c r="L39" s="178">
        <v>2.9074889867841307</v>
      </c>
      <c r="M39" s="179">
        <v>0</v>
      </c>
    </row>
    <row r="40" spans="1:13" ht="24.75" customHeight="1">
      <c r="A40" s="168">
        <v>2.3</v>
      </c>
      <c r="B40" s="169" t="s">
        <v>187</v>
      </c>
      <c r="C40" s="180">
        <v>8.29</v>
      </c>
      <c r="D40" s="171">
        <v>299.3</v>
      </c>
      <c r="E40" s="171">
        <v>329</v>
      </c>
      <c r="F40" s="171">
        <v>329</v>
      </c>
      <c r="G40" s="171">
        <v>365.4</v>
      </c>
      <c r="H40" s="171">
        <v>365.4</v>
      </c>
      <c r="I40" s="171">
        <v>369.7</v>
      </c>
      <c r="J40" s="172">
        <v>9.923154026060814</v>
      </c>
      <c r="K40" s="172">
        <v>0</v>
      </c>
      <c r="L40" s="172">
        <v>12.370820668693014</v>
      </c>
      <c r="M40" s="185">
        <v>1.176792556102896</v>
      </c>
    </row>
    <row r="41" spans="1:13" s="120" customFormat="1" ht="24.75" customHeight="1">
      <c r="A41" s="186"/>
      <c r="B41" s="169" t="s">
        <v>188</v>
      </c>
      <c r="C41" s="180">
        <v>2.76</v>
      </c>
      <c r="D41" s="171">
        <v>278.4</v>
      </c>
      <c r="E41" s="171">
        <v>305.4</v>
      </c>
      <c r="F41" s="171">
        <v>305.4</v>
      </c>
      <c r="G41" s="171">
        <v>340.8</v>
      </c>
      <c r="H41" s="171">
        <v>340.8</v>
      </c>
      <c r="I41" s="171">
        <v>345.3</v>
      </c>
      <c r="J41" s="172">
        <v>9.698275862068968</v>
      </c>
      <c r="K41" s="172">
        <v>0</v>
      </c>
      <c r="L41" s="172">
        <v>13.064833005893917</v>
      </c>
      <c r="M41" s="173">
        <v>1.3204225352112786</v>
      </c>
    </row>
    <row r="42" spans="1:13" ht="24.75" customHeight="1">
      <c r="A42" s="186"/>
      <c r="B42" s="175" t="s">
        <v>184</v>
      </c>
      <c r="C42" s="176">
        <v>1.38</v>
      </c>
      <c r="D42" s="177">
        <v>267.5</v>
      </c>
      <c r="E42" s="177">
        <v>295.2</v>
      </c>
      <c r="F42" s="177">
        <v>295.2</v>
      </c>
      <c r="G42" s="177">
        <v>330.6</v>
      </c>
      <c r="H42" s="177">
        <v>330.6</v>
      </c>
      <c r="I42" s="177">
        <v>339.7</v>
      </c>
      <c r="J42" s="178">
        <v>10.355140186915875</v>
      </c>
      <c r="K42" s="178">
        <v>0</v>
      </c>
      <c r="L42" s="178">
        <v>15.074525745257446</v>
      </c>
      <c r="M42" s="179">
        <v>2.752571082879612</v>
      </c>
    </row>
    <row r="43" spans="1:13" ht="24.75" customHeight="1">
      <c r="A43" s="187"/>
      <c r="B43" s="175" t="s">
        <v>186</v>
      </c>
      <c r="C43" s="176">
        <v>1.38</v>
      </c>
      <c r="D43" s="177">
        <v>289.4</v>
      </c>
      <c r="E43" s="177">
        <v>315.6</v>
      </c>
      <c r="F43" s="177">
        <v>315.6</v>
      </c>
      <c r="G43" s="177">
        <v>351</v>
      </c>
      <c r="H43" s="177">
        <v>351</v>
      </c>
      <c r="I43" s="177">
        <v>351</v>
      </c>
      <c r="J43" s="178">
        <v>9.05321354526609</v>
      </c>
      <c r="K43" s="178">
        <v>0</v>
      </c>
      <c r="L43" s="178">
        <v>11.216730038022817</v>
      </c>
      <c r="M43" s="179">
        <v>0</v>
      </c>
    </row>
    <row r="44" spans="1:13" ht="24.75" customHeight="1">
      <c r="A44" s="186"/>
      <c r="B44" s="169" t="s">
        <v>189</v>
      </c>
      <c r="C44" s="180">
        <v>2.76</v>
      </c>
      <c r="D44" s="171">
        <v>262</v>
      </c>
      <c r="E44" s="171">
        <v>288.5</v>
      </c>
      <c r="F44" s="171">
        <v>288.5</v>
      </c>
      <c r="G44" s="171">
        <v>333.9</v>
      </c>
      <c r="H44" s="171">
        <v>333.9</v>
      </c>
      <c r="I44" s="171">
        <v>336.2</v>
      </c>
      <c r="J44" s="172">
        <v>10.114503816793885</v>
      </c>
      <c r="K44" s="172">
        <v>0</v>
      </c>
      <c r="L44" s="172">
        <v>16.53379549393415</v>
      </c>
      <c r="M44" s="173">
        <v>0.6888289907157912</v>
      </c>
    </row>
    <row r="45" spans="1:13" ht="24.75" customHeight="1">
      <c r="A45" s="186"/>
      <c r="B45" s="175" t="s">
        <v>184</v>
      </c>
      <c r="C45" s="176">
        <v>1.38</v>
      </c>
      <c r="D45" s="177">
        <v>253.3</v>
      </c>
      <c r="E45" s="177">
        <v>280.3</v>
      </c>
      <c r="F45" s="177">
        <v>280.3</v>
      </c>
      <c r="G45" s="177">
        <v>330.3</v>
      </c>
      <c r="H45" s="177">
        <v>330.3</v>
      </c>
      <c r="I45" s="177">
        <v>330.3</v>
      </c>
      <c r="J45" s="178">
        <v>10.659297275957357</v>
      </c>
      <c r="K45" s="178">
        <v>0</v>
      </c>
      <c r="L45" s="178">
        <v>17.83803068141276</v>
      </c>
      <c r="M45" s="179">
        <v>0</v>
      </c>
    </row>
    <row r="46" spans="1:13" ht="24.75" customHeight="1">
      <c r="A46" s="186"/>
      <c r="B46" s="175" t="s">
        <v>186</v>
      </c>
      <c r="C46" s="176">
        <v>1.38</v>
      </c>
      <c r="D46" s="177">
        <v>270.7</v>
      </c>
      <c r="E46" s="177">
        <v>296.7</v>
      </c>
      <c r="F46" s="177">
        <v>296.7</v>
      </c>
      <c r="G46" s="177">
        <v>337.5</v>
      </c>
      <c r="H46" s="177">
        <v>337.5</v>
      </c>
      <c r="I46" s="177">
        <v>342.2</v>
      </c>
      <c r="J46" s="178">
        <v>9.604728481714076</v>
      </c>
      <c r="K46" s="178">
        <v>0</v>
      </c>
      <c r="L46" s="178">
        <v>15.335355578024945</v>
      </c>
      <c r="M46" s="179">
        <v>1.3925925925925924</v>
      </c>
    </row>
    <row r="47" spans="1:13" ht="24.75" customHeight="1">
      <c r="A47" s="186"/>
      <c r="B47" s="169" t="s">
        <v>190</v>
      </c>
      <c r="C47" s="180">
        <v>2.77</v>
      </c>
      <c r="D47" s="171">
        <v>357.4</v>
      </c>
      <c r="E47" s="171">
        <v>392.8</v>
      </c>
      <c r="F47" s="171">
        <v>392.8</v>
      </c>
      <c r="G47" s="171">
        <v>421.4</v>
      </c>
      <c r="H47" s="171">
        <v>421.4</v>
      </c>
      <c r="I47" s="171">
        <v>427.4</v>
      </c>
      <c r="J47" s="172">
        <v>9.90486849468384</v>
      </c>
      <c r="K47" s="172">
        <v>0</v>
      </c>
      <c r="L47" s="172">
        <v>8.808553971486745</v>
      </c>
      <c r="M47" s="173">
        <v>1.423825344091128</v>
      </c>
    </row>
    <row r="48" spans="1:13" ht="24.75" customHeight="1">
      <c r="A48" s="186"/>
      <c r="B48" s="175" t="s">
        <v>180</v>
      </c>
      <c r="C48" s="176">
        <v>1.38</v>
      </c>
      <c r="D48" s="177">
        <v>359.9</v>
      </c>
      <c r="E48" s="177">
        <v>402.8</v>
      </c>
      <c r="F48" s="177">
        <v>402.8</v>
      </c>
      <c r="G48" s="177">
        <v>428.1</v>
      </c>
      <c r="H48" s="177">
        <v>428.1</v>
      </c>
      <c r="I48" s="177">
        <v>428.1</v>
      </c>
      <c r="J48" s="178">
        <v>11.919977771603229</v>
      </c>
      <c r="K48" s="178">
        <v>0</v>
      </c>
      <c r="L48" s="178">
        <v>6.281032770605762</v>
      </c>
      <c r="M48" s="179">
        <v>0</v>
      </c>
    </row>
    <row r="49" spans="1:13" ht="24.75" customHeight="1" thickBot="1">
      <c r="A49" s="188"/>
      <c r="B49" s="189" t="s">
        <v>181</v>
      </c>
      <c r="C49" s="190">
        <v>1.39</v>
      </c>
      <c r="D49" s="191">
        <v>355</v>
      </c>
      <c r="E49" s="191">
        <v>382.9</v>
      </c>
      <c r="F49" s="191">
        <v>382.9</v>
      </c>
      <c r="G49" s="191">
        <v>414.8</v>
      </c>
      <c r="H49" s="191">
        <v>414.8</v>
      </c>
      <c r="I49" s="191">
        <v>426.6</v>
      </c>
      <c r="J49" s="192">
        <v>7.859154929577443</v>
      </c>
      <c r="K49" s="192">
        <v>0</v>
      </c>
      <c r="L49" s="192">
        <v>11.412901540872312</v>
      </c>
      <c r="M49" s="193">
        <v>2.844744455159116</v>
      </c>
    </row>
    <row r="50" spans="4:13" ht="12" customHeight="1" thickTop="1">
      <c r="D50" s="194"/>
      <c r="E50" s="194"/>
      <c r="F50" s="194"/>
      <c r="G50" s="194"/>
      <c r="H50" s="194"/>
      <c r="I50" s="194"/>
      <c r="J50" s="194"/>
      <c r="K50" s="194"/>
      <c r="L50" s="194"/>
      <c r="M50" s="194"/>
    </row>
    <row r="51" spans="4:13" ht="24.75" customHeight="1">
      <c r="D51" s="194"/>
      <c r="E51" s="194"/>
      <c r="F51" s="194"/>
      <c r="G51" s="194"/>
      <c r="H51" s="194"/>
      <c r="I51" s="194"/>
      <c r="J51" s="194"/>
      <c r="K51" s="194"/>
      <c r="L51" s="194"/>
      <c r="M51" s="194"/>
    </row>
    <row r="52" spans="4:13" ht="24.75" customHeight="1">
      <c r="D52" s="194"/>
      <c r="E52" s="194"/>
      <c r="F52" s="194"/>
      <c r="G52" s="194"/>
      <c r="H52" s="194"/>
      <c r="I52" s="194"/>
      <c r="J52" s="194"/>
      <c r="K52" s="194"/>
      <c r="L52" s="194"/>
      <c r="M52" s="194"/>
    </row>
    <row r="53" spans="4:13" ht="24.75" customHeight="1">
      <c r="D53" s="194"/>
      <c r="E53" s="194"/>
      <c r="F53" s="194"/>
      <c r="G53" s="194"/>
      <c r="H53" s="194"/>
      <c r="I53" s="194"/>
      <c r="J53" s="194"/>
      <c r="K53" s="194"/>
      <c r="L53" s="194"/>
      <c r="M53" s="194"/>
    </row>
    <row r="54" spans="4:13" ht="24.75" customHeight="1">
      <c r="D54" s="194"/>
      <c r="E54" s="194"/>
      <c r="F54" s="194"/>
      <c r="G54" s="194"/>
      <c r="H54" s="194"/>
      <c r="I54" s="194"/>
      <c r="J54" s="194"/>
      <c r="K54" s="194"/>
      <c r="L54" s="194"/>
      <c r="M54" s="194"/>
    </row>
    <row r="55" spans="4:13" ht="24.75" customHeight="1">
      <c r="D55" s="194"/>
      <c r="E55" s="194"/>
      <c r="F55" s="194"/>
      <c r="G55" s="194"/>
      <c r="H55" s="194"/>
      <c r="I55" s="194"/>
      <c r="J55" s="194"/>
      <c r="K55" s="194"/>
      <c r="L55" s="194"/>
      <c r="M55" s="194"/>
    </row>
    <row r="56" spans="4:13" ht="24.75" customHeight="1">
      <c r="D56" s="194"/>
      <c r="E56" s="194"/>
      <c r="F56" s="194"/>
      <c r="G56" s="194"/>
      <c r="H56" s="194"/>
      <c r="I56" s="194"/>
      <c r="J56" s="194"/>
      <c r="K56" s="194"/>
      <c r="L56" s="194"/>
      <c r="M56" s="194"/>
    </row>
    <row r="57" spans="4:13" ht="24.75" customHeight="1">
      <c r="D57" s="194"/>
      <c r="E57" s="194"/>
      <c r="F57" s="194"/>
      <c r="G57" s="194"/>
      <c r="H57" s="194"/>
      <c r="I57" s="194"/>
      <c r="J57" s="194"/>
      <c r="K57" s="194"/>
      <c r="L57" s="194"/>
      <c r="M57" s="194"/>
    </row>
    <row r="58" spans="4:13" ht="24.75" customHeight="1">
      <c r="D58" s="194"/>
      <c r="E58" s="194"/>
      <c r="F58" s="194"/>
      <c r="G58" s="194"/>
      <c r="H58" s="194"/>
      <c r="I58" s="194"/>
      <c r="J58" s="194"/>
      <c r="K58" s="194"/>
      <c r="L58" s="194"/>
      <c r="M58" s="194"/>
    </row>
    <row r="59" spans="4:13" ht="24.75" customHeight="1">
      <c r="D59" s="194"/>
      <c r="E59" s="194"/>
      <c r="F59" s="194"/>
      <c r="G59" s="194"/>
      <c r="H59" s="194"/>
      <c r="I59" s="194"/>
      <c r="J59" s="194"/>
      <c r="K59" s="194"/>
      <c r="L59" s="194"/>
      <c r="M59" s="194"/>
    </row>
    <row r="60" spans="4:13" ht="24.75" customHeight="1">
      <c r="D60" s="194"/>
      <c r="E60" s="194"/>
      <c r="F60" s="194"/>
      <c r="G60" s="194"/>
      <c r="H60" s="194"/>
      <c r="I60" s="194"/>
      <c r="J60" s="194"/>
      <c r="K60" s="194"/>
      <c r="L60" s="194"/>
      <c r="M60" s="194"/>
    </row>
    <row r="61" spans="4:13" ht="24.75" customHeight="1">
      <c r="D61" s="194"/>
      <c r="E61" s="194"/>
      <c r="F61" s="194"/>
      <c r="G61" s="194"/>
      <c r="H61" s="194"/>
      <c r="I61" s="194"/>
      <c r="J61" s="194"/>
      <c r="K61" s="194"/>
      <c r="L61" s="194"/>
      <c r="M61" s="194"/>
    </row>
    <row r="62" spans="4:13" ht="24.75" customHeight="1">
      <c r="D62" s="194"/>
      <c r="E62" s="194"/>
      <c r="F62" s="194"/>
      <c r="G62" s="194"/>
      <c r="H62" s="194"/>
      <c r="I62" s="194"/>
      <c r="J62" s="194"/>
      <c r="K62" s="194"/>
      <c r="L62" s="194"/>
      <c r="M62" s="194"/>
    </row>
    <row r="63" spans="4:13" ht="24.75" customHeight="1">
      <c r="D63" s="194"/>
      <c r="E63" s="194"/>
      <c r="F63" s="194"/>
      <c r="G63" s="194"/>
      <c r="H63" s="194"/>
      <c r="I63" s="194"/>
      <c r="J63" s="194"/>
      <c r="K63" s="194"/>
      <c r="L63" s="194"/>
      <c r="M63" s="194"/>
    </row>
    <row r="64" spans="4:13" ht="24.75" customHeight="1">
      <c r="D64" s="194"/>
      <c r="E64" s="194"/>
      <c r="F64" s="194"/>
      <c r="G64" s="194"/>
      <c r="H64" s="194"/>
      <c r="I64" s="194"/>
      <c r="J64" s="194"/>
      <c r="K64" s="194"/>
      <c r="L64" s="194"/>
      <c r="M64" s="194"/>
    </row>
    <row r="65" spans="4:13" ht="24.75" customHeight="1">
      <c r="D65" s="194"/>
      <c r="E65" s="194"/>
      <c r="F65" s="194"/>
      <c r="G65" s="194"/>
      <c r="H65" s="194"/>
      <c r="I65" s="194"/>
      <c r="J65" s="194"/>
      <c r="K65" s="194"/>
      <c r="L65" s="194"/>
      <c r="M65" s="194"/>
    </row>
    <row r="66" spans="4:13" ht="24.75" customHeight="1">
      <c r="D66" s="194"/>
      <c r="E66" s="194"/>
      <c r="F66" s="194"/>
      <c r="G66" s="194"/>
      <c r="H66" s="194"/>
      <c r="I66" s="194"/>
      <c r="J66" s="194"/>
      <c r="K66" s="194"/>
      <c r="L66" s="194"/>
      <c r="M66" s="194"/>
    </row>
    <row r="67" spans="4:13" ht="24.75" customHeight="1">
      <c r="D67" s="194"/>
      <c r="E67" s="194"/>
      <c r="F67" s="194"/>
      <c r="G67" s="194"/>
      <c r="H67" s="194"/>
      <c r="I67" s="194"/>
      <c r="J67" s="194"/>
      <c r="K67" s="194"/>
      <c r="L67" s="194"/>
      <c r="M67" s="194"/>
    </row>
    <row r="68" spans="4:13" ht="24.75" customHeight="1">
      <c r="D68" s="194"/>
      <c r="E68" s="194"/>
      <c r="F68" s="194"/>
      <c r="G68" s="194"/>
      <c r="H68" s="194"/>
      <c r="I68" s="194"/>
      <c r="J68" s="194"/>
      <c r="K68" s="194"/>
      <c r="L68" s="194"/>
      <c r="M68" s="194"/>
    </row>
    <row r="69" spans="4:13" ht="24.75" customHeight="1">
      <c r="D69" s="194"/>
      <c r="E69" s="194"/>
      <c r="F69" s="194"/>
      <c r="G69" s="194"/>
      <c r="H69" s="194"/>
      <c r="I69" s="194"/>
      <c r="J69" s="194"/>
      <c r="K69" s="194"/>
      <c r="L69" s="194"/>
      <c r="M69" s="194"/>
    </row>
    <row r="70" spans="4:13" ht="24.75" customHeight="1">
      <c r="D70" s="194"/>
      <c r="E70" s="194"/>
      <c r="F70" s="194"/>
      <c r="G70" s="194"/>
      <c r="H70" s="194"/>
      <c r="I70" s="194"/>
      <c r="J70" s="194"/>
      <c r="K70" s="194"/>
      <c r="L70" s="194"/>
      <c r="M70" s="194"/>
    </row>
    <row r="71" spans="4:13" ht="24.75" customHeight="1">
      <c r="D71" s="194"/>
      <c r="E71" s="194"/>
      <c r="F71" s="194"/>
      <c r="G71" s="194"/>
      <c r="H71" s="194"/>
      <c r="I71" s="194"/>
      <c r="J71" s="194"/>
      <c r="K71" s="194"/>
      <c r="L71" s="194"/>
      <c r="M71" s="194"/>
    </row>
    <row r="72" spans="4:13" ht="24.75" customHeight="1">
      <c r="D72" s="194"/>
      <c r="E72" s="194"/>
      <c r="F72" s="194"/>
      <c r="G72" s="194"/>
      <c r="H72" s="194"/>
      <c r="I72" s="194"/>
      <c r="J72" s="194"/>
      <c r="K72" s="194"/>
      <c r="L72" s="194"/>
      <c r="M72" s="194"/>
    </row>
    <row r="73" spans="4:13" ht="24.75" customHeight="1">
      <c r="D73" s="194"/>
      <c r="E73" s="194"/>
      <c r="F73" s="194"/>
      <c r="G73" s="194"/>
      <c r="H73" s="194"/>
      <c r="I73" s="194"/>
      <c r="J73" s="194"/>
      <c r="K73" s="194"/>
      <c r="L73" s="194"/>
      <c r="M73" s="194"/>
    </row>
    <row r="74" spans="4:13" ht="24.75" customHeight="1">
      <c r="D74" s="194"/>
      <c r="E74" s="194"/>
      <c r="F74" s="194"/>
      <c r="G74" s="194"/>
      <c r="H74" s="194"/>
      <c r="I74" s="194"/>
      <c r="J74" s="194"/>
      <c r="K74" s="194"/>
      <c r="L74" s="194"/>
      <c r="M74" s="194"/>
    </row>
    <row r="75" spans="4:13" ht="24.75" customHeight="1">
      <c r="D75" s="194"/>
      <c r="E75" s="194"/>
      <c r="F75" s="194"/>
      <c r="G75" s="194"/>
      <c r="H75" s="194"/>
      <c r="I75" s="194"/>
      <c r="J75" s="194"/>
      <c r="K75" s="194"/>
      <c r="L75" s="194"/>
      <c r="M75" s="194"/>
    </row>
    <row r="76" spans="4:13" ht="24.75" customHeight="1">
      <c r="D76" s="194"/>
      <c r="E76" s="194"/>
      <c r="F76" s="194"/>
      <c r="G76" s="194"/>
      <c r="H76" s="194"/>
      <c r="I76" s="194"/>
      <c r="J76" s="194"/>
      <c r="K76" s="194"/>
      <c r="L76" s="194"/>
      <c r="M76" s="194"/>
    </row>
    <row r="77" spans="4:13" ht="24.75" customHeight="1">
      <c r="D77" s="194"/>
      <c r="E77" s="194"/>
      <c r="F77" s="194"/>
      <c r="G77" s="194"/>
      <c r="H77" s="194"/>
      <c r="I77" s="194"/>
      <c r="J77" s="194"/>
      <c r="K77" s="194"/>
      <c r="L77" s="194"/>
      <c r="M77" s="194"/>
    </row>
    <row r="78" spans="4:13" ht="24.75" customHeight="1">
      <c r="D78" s="194"/>
      <c r="E78" s="194"/>
      <c r="F78" s="194"/>
      <c r="G78" s="194"/>
      <c r="H78" s="194"/>
      <c r="I78" s="194"/>
      <c r="J78" s="194"/>
      <c r="K78" s="194"/>
      <c r="L78" s="194"/>
      <c r="M78" s="194"/>
    </row>
    <row r="79" spans="4:13" ht="24.75" customHeight="1">
      <c r="D79" s="194"/>
      <c r="E79" s="194"/>
      <c r="F79" s="194"/>
      <c r="G79" s="194"/>
      <c r="H79" s="194"/>
      <c r="I79" s="194"/>
      <c r="J79" s="194"/>
      <c r="K79" s="194"/>
      <c r="L79" s="194"/>
      <c r="M79" s="194"/>
    </row>
    <row r="80" spans="4:13" ht="24.75" customHeight="1">
      <c r="D80" s="194"/>
      <c r="E80" s="194"/>
      <c r="F80" s="194"/>
      <c r="G80" s="194"/>
      <c r="H80" s="194"/>
      <c r="I80" s="194"/>
      <c r="J80" s="194"/>
      <c r="K80" s="194"/>
      <c r="L80" s="194"/>
      <c r="M80" s="194"/>
    </row>
    <row r="81" spans="4:13" ht="24.75" customHeight="1">
      <c r="D81" s="194"/>
      <c r="E81" s="194"/>
      <c r="F81" s="194"/>
      <c r="G81" s="194"/>
      <c r="H81" s="194"/>
      <c r="I81" s="194"/>
      <c r="J81" s="194"/>
      <c r="K81" s="194"/>
      <c r="L81" s="194"/>
      <c r="M81" s="194"/>
    </row>
    <row r="82" spans="4:13" ht="24.75" customHeight="1">
      <c r="D82" s="194"/>
      <c r="E82" s="194"/>
      <c r="F82" s="194"/>
      <c r="G82" s="194"/>
      <c r="H82" s="194"/>
      <c r="I82" s="194"/>
      <c r="J82" s="194"/>
      <c r="K82" s="194"/>
      <c r="L82" s="194"/>
      <c r="M82" s="194"/>
    </row>
    <row r="83" spans="4:13" ht="24.75" customHeight="1">
      <c r="D83" s="194"/>
      <c r="E83" s="194"/>
      <c r="F83" s="194"/>
      <c r="G83" s="194"/>
      <c r="H83" s="194"/>
      <c r="I83" s="194"/>
      <c r="J83" s="194"/>
      <c r="K83" s="194"/>
      <c r="L83" s="194"/>
      <c r="M83" s="194"/>
    </row>
    <row r="84" spans="4:13" ht="24.75" customHeight="1">
      <c r="D84" s="194"/>
      <c r="E84" s="194"/>
      <c r="F84" s="194"/>
      <c r="G84" s="194"/>
      <c r="H84" s="194"/>
      <c r="I84" s="194"/>
      <c r="J84" s="194"/>
      <c r="K84" s="194"/>
      <c r="L84" s="194"/>
      <c r="M84" s="194"/>
    </row>
    <row r="85" spans="4:13" ht="24.75" customHeight="1">
      <c r="D85" s="194"/>
      <c r="E85" s="194"/>
      <c r="F85" s="194"/>
      <c r="G85" s="194"/>
      <c r="H85" s="194"/>
      <c r="I85" s="194"/>
      <c r="J85" s="194"/>
      <c r="K85" s="194"/>
      <c r="L85" s="194"/>
      <c r="M85" s="194"/>
    </row>
    <row r="86" spans="4:13" ht="24.75" customHeight="1">
      <c r="D86" s="194"/>
      <c r="E86" s="194"/>
      <c r="F86" s="194"/>
      <c r="G86" s="194"/>
      <c r="H86" s="194"/>
      <c r="I86" s="194"/>
      <c r="J86" s="194"/>
      <c r="K86" s="194"/>
      <c r="L86" s="194"/>
      <c r="M86" s="194"/>
    </row>
    <row r="87" spans="4:13" ht="24.75" customHeight="1">
      <c r="D87" s="194"/>
      <c r="E87" s="194"/>
      <c r="F87" s="194"/>
      <c r="G87" s="194"/>
      <c r="H87" s="194"/>
      <c r="I87" s="194"/>
      <c r="J87" s="194"/>
      <c r="K87" s="194"/>
      <c r="L87" s="194"/>
      <c r="M87" s="194"/>
    </row>
    <row r="88" spans="4:13" ht="24.75" customHeight="1">
      <c r="D88" s="194"/>
      <c r="E88" s="194"/>
      <c r="F88" s="194"/>
      <c r="G88" s="194"/>
      <c r="H88" s="194"/>
      <c r="I88" s="194"/>
      <c r="J88" s="194"/>
      <c r="K88" s="194"/>
      <c r="L88" s="194"/>
      <c r="M88" s="194"/>
    </row>
    <row r="89" spans="4:13" ht="24.75" customHeight="1">
      <c r="D89" s="194"/>
      <c r="E89" s="194"/>
      <c r="F89" s="194"/>
      <c r="G89" s="194"/>
      <c r="H89" s="194"/>
      <c r="I89" s="194"/>
      <c r="J89" s="194"/>
      <c r="K89" s="194"/>
      <c r="L89" s="194"/>
      <c r="M89" s="194"/>
    </row>
    <row r="90" spans="4:13" ht="24.75" customHeight="1">
      <c r="D90" s="194"/>
      <c r="E90" s="194"/>
      <c r="F90" s="194"/>
      <c r="G90" s="194"/>
      <c r="H90" s="194"/>
      <c r="I90" s="194"/>
      <c r="J90" s="194"/>
      <c r="K90" s="194"/>
      <c r="L90" s="194"/>
      <c r="M90" s="194"/>
    </row>
    <row r="91" spans="4:13" ht="24.75" customHeight="1">
      <c r="D91" s="194"/>
      <c r="E91" s="194"/>
      <c r="F91" s="194"/>
      <c r="G91" s="194"/>
      <c r="H91" s="194"/>
      <c r="I91" s="194"/>
      <c r="J91" s="194"/>
      <c r="K91" s="194"/>
      <c r="L91" s="194"/>
      <c r="M91" s="194"/>
    </row>
    <row r="92" spans="4:13" ht="24.75" customHeight="1">
      <c r="D92" s="194"/>
      <c r="E92" s="194"/>
      <c r="F92" s="194"/>
      <c r="G92" s="194"/>
      <c r="H92" s="194"/>
      <c r="I92" s="194"/>
      <c r="J92" s="194"/>
      <c r="K92" s="194"/>
      <c r="L92" s="194"/>
      <c r="M92" s="194"/>
    </row>
    <row r="93" spans="4:13" ht="24.75" customHeight="1">
      <c r="D93" s="194"/>
      <c r="E93" s="194"/>
      <c r="F93" s="194"/>
      <c r="G93" s="194"/>
      <c r="H93" s="194"/>
      <c r="I93" s="194"/>
      <c r="J93" s="194"/>
      <c r="K93" s="194"/>
      <c r="L93" s="194"/>
      <c r="M93" s="194"/>
    </row>
    <row r="94" spans="4:13" ht="24.75" customHeight="1">
      <c r="D94" s="194"/>
      <c r="E94" s="194"/>
      <c r="F94" s="194"/>
      <c r="G94" s="194"/>
      <c r="H94" s="194"/>
      <c r="I94" s="194"/>
      <c r="J94" s="194"/>
      <c r="K94" s="194"/>
      <c r="L94" s="194"/>
      <c r="M94" s="194"/>
    </row>
    <row r="95" spans="4:13" ht="24.75" customHeight="1">
      <c r="D95" s="194"/>
      <c r="E95" s="194"/>
      <c r="F95" s="194"/>
      <c r="G95" s="194"/>
      <c r="H95" s="194"/>
      <c r="I95" s="194"/>
      <c r="J95" s="194"/>
      <c r="K95" s="194"/>
      <c r="L95" s="194"/>
      <c r="M95" s="194"/>
    </row>
    <row r="96" spans="4:13" ht="24.75" customHeight="1">
      <c r="D96" s="194"/>
      <c r="E96" s="194"/>
      <c r="F96" s="194"/>
      <c r="G96" s="194"/>
      <c r="H96" s="194"/>
      <c r="I96" s="194"/>
      <c r="J96" s="194"/>
      <c r="K96" s="194"/>
      <c r="L96" s="194"/>
      <c r="M96" s="194"/>
    </row>
    <row r="97" spans="4:13" ht="24.75" customHeight="1">
      <c r="D97" s="194"/>
      <c r="E97" s="194"/>
      <c r="F97" s="194"/>
      <c r="G97" s="194"/>
      <c r="H97" s="194"/>
      <c r="I97" s="194"/>
      <c r="J97" s="194"/>
      <c r="K97" s="194"/>
      <c r="L97" s="194"/>
      <c r="M97" s="194"/>
    </row>
    <row r="98" spans="4:13" ht="24.75" customHeight="1">
      <c r="D98" s="194"/>
      <c r="E98" s="194"/>
      <c r="F98" s="194"/>
      <c r="G98" s="194"/>
      <c r="H98" s="194"/>
      <c r="I98" s="194"/>
      <c r="J98" s="194"/>
      <c r="K98" s="194"/>
      <c r="L98" s="194"/>
      <c r="M98" s="194"/>
    </row>
    <row r="99" spans="4:13" ht="24.75" customHeight="1">
      <c r="D99" s="194"/>
      <c r="E99" s="194"/>
      <c r="F99" s="194"/>
      <c r="G99" s="194"/>
      <c r="H99" s="194"/>
      <c r="I99" s="194"/>
      <c r="J99" s="194"/>
      <c r="K99" s="194"/>
      <c r="L99" s="194"/>
      <c r="M99" s="194"/>
    </row>
    <row r="100" spans="4:13" ht="24.75" customHeight="1">
      <c r="D100" s="194"/>
      <c r="E100" s="194"/>
      <c r="F100" s="194"/>
      <c r="G100" s="194"/>
      <c r="H100" s="194"/>
      <c r="I100" s="194"/>
      <c r="J100" s="194"/>
      <c r="K100" s="194"/>
      <c r="L100" s="194"/>
      <c r="M100" s="194"/>
    </row>
    <row r="101" spans="4:13" ht="24.75" customHeight="1">
      <c r="D101" s="194"/>
      <c r="E101" s="194"/>
      <c r="F101" s="194"/>
      <c r="G101" s="194"/>
      <c r="H101" s="194"/>
      <c r="I101" s="194"/>
      <c r="J101" s="194"/>
      <c r="K101" s="194"/>
      <c r="L101" s="194"/>
      <c r="M101" s="194"/>
    </row>
    <row r="102" spans="4:13" ht="24.75" customHeight="1">
      <c r="D102" s="194"/>
      <c r="E102" s="194"/>
      <c r="F102" s="194"/>
      <c r="G102" s="194"/>
      <c r="H102" s="194"/>
      <c r="I102" s="194"/>
      <c r="J102" s="194"/>
      <c r="K102" s="194"/>
      <c r="L102" s="194"/>
      <c r="M102" s="194"/>
    </row>
    <row r="103" spans="4:13" ht="24.75" customHeight="1">
      <c r="D103" s="194"/>
      <c r="E103" s="194"/>
      <c r="F103" s="194"/>
      <c r="G103" s="194"/>
      <c r="H103" s="194"/>
      <c r="I103" s="194"/>
      <c r="J103" s="194"/>
      <c r="K103" s="194"/>
      <c r="L103" s="194"/>
      <c r="M103" s="194"/>
    </row>
    <row r="104" spans="4:13" ht="24.75" customHeight="1">
      <c r="D104" s="194"/>
      <c r="E104" s="194"/>
      <c r="F104" s="194"/>
      <c r="G104" s="194"/>
      <c r="H104" s="194"/>
      <c r="I104" s="194"/>
      <c r="J104" s="194"/>
      <c r="K104" s="194"/>
      <c r="L104" s="194"/>
      <c r="M104" s="194"/>
    </row>
    <row r="105" spans="4:13" ht="24.75" customHeight="1">
      <c r="D105" s="194"/>
      <c r="E105" s="194"/>
      <c r="F105" s="194"/>
      <c r="G105" s="194"/>
      <c r="H105" s="194"/>
      <c r="I105" s="194"/>
      <c r="J105" s="194"/>
      <c r="K105" s="194"/>
      <c r="L105" s="194"/>
      <c r="M105" s="194"/>
    </row>
    <row r="106" spans="4:13" ht="24.75" customHeight="1">
      <c r="D106" s="194"/>
      <c r="E106" s="194"/>
      <c r="F106" s="194"/>
      <c r="G106" s="194"/>
      <c r="H106" s="194"/>
      <c r="I106" s="194"/>
      <c r="J106" s="194"/>
      <c r="K106" s="194"/>
      <c r="L106" s="194"/>
      <c r="M106" s="194"/>
    </row>
    <row r="107" spans="4:13" ht="24.75" customHeight="1">
      <c r="D107" s="194"/>
      <c r="E107" s="194"/>
      <c r="F107" s="194"/>
      <c r="G107" s="194"/>
      <c r="H107" s="194"/>
      <c r="I107" s="194"/>
      <c r="J107" s="194"/>
      <c r="K107" s="194"/>
      <c r="L107" s="194"/>
      <c r="M107" s="194"/>
    </row>
    <row r="108" spans="4:13" ht="24.75" customHeight="1">
      <c r="D108" s="194"/>
      <c r="E108" s="194"/>
      <c r="F108" s="194"/>
      <c r="G108" s="194"/>
      <c r="H108" s="194"/>
      <c r="I108" s="194"/>
      <c r="J108" s="194"/>
      <c r="K108" s="194"/>
      <c r="L108" s="194"/>
      <c r="M108" s="194"/>
    </row>
    <row r="109" spans="4:13" ht="24.75" customHeight="1">
      <c r="D109" s="194"/>
      <c r="E109" s="194"/>
      <c r="F109" s="194"/>
      <c r="G109" s="194"/>
      <c r="H109" s="194"/>
      <c r="I109" s="194"/>
      <c r="J109" s="194"/>
      <c r="K109" s="194"/>
      <c r="L109" s="194"/>
      <c r="M109" s="194"/>
    </row>
    <row r="110" spans="4:13" ht="24.75" customHeight="1">
      <c r="D110" s="194"/>
      <c r="E110" s="194"/>
      <c r="F110" s="194"/>
      <c r="G110" s="194"/>
      <c r="H110" s="194"/>
      <c r="I110" s="194"/>
      <c r="J110" s="194"/>
      <c r="K110" s="194"/>
      <c r="L110" s="194"/>
      <c r="M110" s="194"/>
    </row>
    <row r="111" spans="4:13" ht="24.75" customHeight="1">
      <c r="D111" s="194"/>
      <c r="E111" s="194"/>
      <c r="F111" s="194"/>
      <c r="G111" s="194"/>
      <c r="H111" s="194"/>
      <c r="I111" s="194"/>
      <c r="J111" s="194"/>
      <c r="K111" s="194"/>
      <c r="L111" s="194"/>
      <c r="M111" s="194"/>
    </row>
    <row r="112" spans="4:13" ht="24.75" customHeight="1">
      <c r="D112" s="194"/>
      <c r="E112" s="194"/>
      <c r="F112" s="194"/>
      <c r="G112" s="194"/>
      <c r="H112" s="194"/>
      <c r="I112" s="194"/>
      <c r="J112" s="194"/>
      <c r="K112" s="194"/>
      <c r="L112" s="194"/>
      <c r="M112" s="194"/>
    </row>
    <row r="113" spans="4:13" ht="24.75" customHeight="1">
      <c r="D113" s="194"/>
      <c r="E113" s="194"/>
      <c r="F113" s="194"/>
      <c r="G113" s="194"/>
      <c r="H113" s="194"/>
      <c r="I113" s="194"/>
      <c r="J113" s="194"/>
      <c r="K113" s="194"/>
      <c r="L113" s="194"/>
      <c r="M113" s="194"/>
    </row>
    <row r="114" spans="4:13" ht="24.75" customHeight="1">
      <c r="D114" s="194"/>
      <c r="E114" s="194"/>
      <c r="F114" s="194"/>
      <c r="G114" s="194"/>
      <c r="H114" s="194"/>
      <c r="I114" s="194"/>
      <c r="J114" s="194"/>
      <c r="K114" s="194"/>
      <c r="L114" s="194"/>
      <c r="M114" s="194"/>
    </row>
    <row r="115" spans="4:13" ht="24.75" customHeight="1">
      <c r="D115" s="194"/>
      <c r="E115" s="194"/>
      <c r="F115" s="194"/>
      <c r="G115" s="194"/>
      <c r="H115" s="194"/>
      <c r="I115" s="194"/>
      <c r="J115" s="194"/>
      <c r="K115" s="194"/>
      <c r="L115" s="194"/>
      <c r="M115" s="194"/>
    </row>
    <row r="116" spans="4:13" ht="24.75" customHeight="1">
      <c r="D116" s="194"/>
      <c r="E116" s="194"/>
      <c r="F116" s="194"/>
      <c r="G116" s="194"/>
      <c r="H116" s="194"/>
      <c r="I116" s="194"/>
      <c r="J116" s="194"/>
      <c r="K116" s="194"/>
      <c r="L116" s="194"/>
      <c r="M116" s="194"/>
    </row>
    <row r="117" spans="4:13" ht="24.75" customHeight="1">
      <c r="D117" s="194"/>
      <c r="E117" s="194"/>
      <c r="F117" s="194"/>
      <c r="G117" s="194"/>
      <c r="H117" s="194"/>
      <c r="I117" s="194"/>
      <c r="J117" s="194"/>
      <c r="K117" s="194"/>
      <c r="L117" s="194"/>
      <c r="M117" s="194"/>
    </row>
    <row r="118" spans="4:13" ht="24.75" customHeight="1">
      <c r="D118" s="194"/>
      <c r="E118" s="194"/>
      <c r="F118" s="194"/>
      <c r="G118" s="194"/>
      <c r="H118" s="194"/>
      <c r="I118" s="194"/>
      <c r="J118" s="194"/>
      <c r="K118" s="194"/>
      <c r="L118" s="194"/>
      <c r="M118" s="194"/>
    </row>
    <row r="119" spans="4:13" ht="24.75" customHeight="1">
      <c r="D119" s="194"/>
      <c r="E119" s="194"/>
      <c r="F119" s="194"/>
      <c r="G119" s="194"/>
      <c r="H119" s="194"/>
      <c r="I119" s="194"/>
      <c r="J119" s="194"/>
      <c r="K119" s="194"/>
      <c r="L119" s="194"/>
      <c r="M119" s="194"/>
    </row>
    <row r="120" spans="4:13" ht="24.75" customHeight="1">
      <c r="D120" s="194"/>
      <c r="E120" s="194"/>
      <c r="F120" s="194"/>
      <c r="G120" s="194"/>
      <c r="H120" s="194"/>
      <c r="I120" s="194"/>
      <c r="J120" s="194"/>
      <c r="K120" s="194"/>
      <c r="L120" s="194"/>
      <c r="M120" s="194"/>
    </row>
    <row r="121" spans="4:13" ht="24.75" customHeight="1">
      <c r="D121" s="194"/>
      <c r="E121" s="194"/>
      <c r="F121" s="194"/>
      <c r="G121" s="194"/>
      <c r="H121" s="194"/>
      <c r="I121" s="194"/>
      <c r="J121" s="194"/>
      <c r="K121" s="194"/>
      <c r="L121" s="194"/>
      <c r="M121" s="194"/>
    </row>
    <row r="122" spans="4:13" ht="24.75" customHeight="1">
      <c r="D122" s="194"/>
      <c r="E122" s="194"/>
      <c r="F122" s="194"/>
      <c r="G122" s="194"/>
      <c r="H122" s="194"/>
      <c r="I122" s="194"/>
      <c r="J122" s="194"/>
      <c r="K122" s="194"/>
      <c r="L122" s="194"/>
      <c r="M122" s="194"/>
    </row>
    <row r="123" spans="4:13" ht="24.75" customHeight="1">
      <c r="D123" s="194"/>
      <c r="E123" s="194"/>
      <c r="F123" s="194"/>
      <c r="G123" s="194"/>
      <c r="H123" s="194"/>
      <c r="I123" s="194"/>
      <c r="J123" s="194"/>
      <c r="K123" s="194"/>
      <c r="L123" s="194"/>
      <c r="M123" s="194"/>
    </row>
    <row r="124" spans="4:13" ht="24.75" customHeight="1">
      <c r="D124" s="194"/>
      <c r="E124" s="194"/>
      <c r="F124" s="194"/>
      <c r="G124" s="194"/>
      <c r="H124" s="194"/>
      <c r="I124" s="194"/>
      <c r="J124" s="194"/>
      <c r="K124" s="194"/>
      <c r="L124" s="194"/>
      <c r="M124" s="194"/>
    </row>
    <row r="125" spans="4:13" ht="24.75" customHeight="1">
      <c r="D125" s="194"/>
      <c r="E125" s="194"/>
      <c r="F125" s="194"/>
      <c r="G125" s="194"/>
      <c r="H125" s="194"/>
      <c r="I125" s="194"/>
      <c r="J125" s="194"/>
      <c r="K125" s="194"/>
      <c r="L125" s="194"/>
      <c r="M125" s="194"/>
    </row>
    <row r="126" spans="4:13" ht="24.75" customHeight="1">
      <c r="D126" s="194"/>
      <c r="E126" s="194"/>
      <c r="F126" s="194"/>
      <c r="G126" s="194"/>
      <c r="H126" s="194"/>
      <c r="I126" s="194"/>
      <c r="J126" s="194"/>
      <c r="K126" s="194"/>
      <c r="L126" s="194"/>
      <c r="M126" s="194"/>
    </row>
    <row r="127" spans="4:13" ht="24.75" customHeight="1">
      <c r="D127" s="194"/>
      <c r="E127" s="194"/>
      <c r="F127" s="194"/>
      <c r="G127" s="194"/>
      <c r="H127" s="194"/>
      <c r="I127" s="194"/>
      <c r="J127" s="194"/>
      <c r="K127" s="194"/>
      <c r="L127" s="194"/>
      <c r="M127" s="194"/>
    </row>
    <row r="128" spans="4:13" ht="24.75" customHeight="1">
      <c r="D128" s="194"/>
      <c r="E128" s="194"/>
      <c r="F128" s="194"/>
      <c r="G128" s="194"/>
      <c r="H128" s="194"/>
      <c r="I128" s="194"/>
      <c r="J128" s="194"/>
      <c r="K128" s="194"/>
      <c r="L128" s="194"/>
      <c r="M128" s="194"/>
    </row>
    <row r="129" spans="4:13" ht="24.75" customHeight="1">
      <c r="D129" s="194"/>
      <c r="E129" s="194"/>
      <c r="F129" s="194"/>
      <c r="G129" s="194"/>
      <c r="H129" s="194"/>
      <c r="I129" s="194"/>
      <c r="J129" s="194"/>
      <c r="K129" s="194"/>
      <c r="L129" s="194"/>
      <c r="M129" s="194"/>
    </row>
    <row r="130" spans="4:13" ht="24.75" customHeight="1">
      <c r="D130" s="194"/>
      <c r="E130" s="194"/>
      <c r="F130" s="194"/>
      <c r="G130" s="194"/>
      <c r="H130" s="194"/>
      <c r="I130" s="194"/>
      <c r="J130" s="194"/>
      <c r="K130" s="194"/>
      <c r="L130" s="194"/>
      <c r="M130" s="194"/>
    </row>
  </sheetData>
  <sheetProtection/>
  <mergeCells count="13">
    <mergeCell ref="A1:M1"/>
    <mergeCell ref="A2:M2"/>
    <mergeCell ref="A3:M3"/>
    <mergeCell ref="A4:M4"/>
    <mergeCell ref="A6:A8"/>
    <mergeCell ref="B6:B7"/>
    <mergeCell ref="E6:F6"/>
    <mergeCell ref="G6:I6"/>
    <mergeCell ref="J6:M6"/>
    <mergeCell ref="J7:J8"/>
    <mergeCell ref="K7:K8"/>
    <mergeCell ref="L7:L8"/>
    <mergeCell ref="M7:M8"/>
  </mergeCells>
  <printOptions horizontalCentered="1"/>
  <pageMargins left="0.75" right="0.75" top="1" bottom="1" header="0.5" footer="0.5"/>
  <pageSetup fitToHeight="1" fitToWidth="1" horizontalDpi="600" verticalDpi="600" orientation="portrait" scale="5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05"/>
  <sheetViews>
    <sheetView zoomScalePageLayoutView="0" workbookViewId="0" topLeftCell="A1">
      <selection activeCell="H8" sqref="H8"/>
    </sheetView>
  </sheetViews>
  <sheetFormatPr defaultColWidth="9.140625" defaultRowHeight="12.75"/>
  <cols>
    <col min="1" max="1" width="7.140625" style="197" customWidth="1"/>
    <col min="2" max="2" width="29.7109375" style="197" bestFit="1" customWidth="1"/>
    <col min="3" max="3" width="7.8515625" style="197" bestFit="1" customWidth="1"/>
    <col min="4" max="6" width="8.421875" style="197" bestFit="1" customWidth="1"/>
    <col min="7" max="7" width="8.421875" style="197" customWidth="1"/>
    <col min="8" max="9" width="8.7109375" style="197" bestFit="1" customWidth="1"/>
    <col min="10" max="10" width="9.28125" style="197" bestFit="1" customWidth="1"/>
    <col min="11" max="11" width="9.421875" style="197" bestFit="1" customWidth="1"/>
    <col min="12" max="16384" width="9.140625" style="197" customWidth="1"/>
  </cols>
  <sheetData>
    <row r="1" spans="1:9" ht="13.5" customHeight="1">
      <c r="A1" s="1746" t="s">
        <v>442</v>
      </c>
      <c r="B1" s="1746"/>
      <c r="C1" s="1746"/>
      <c r="D1" s="1746"/>
      <c r="E1" s="1746"/>
      <c r="F1" s="1746"/>
      <c r="G1" s="1746"/>
      <c r="H1" s="1746"/>
      <c r="I1" s="1746"/>
    </row>
    <row r="2" spans="1:10" ht="15.75">
      <c r="A2" s="1747" t="s">
        <v>160</v>
      </c>
      <c r="B2" s="1747"/>
      <c r="C2" s="1747"/>
      <c r="D2" s="1747"/>
      <c r="E2" s="1747"/>
      <c r="F2" s="1747"/>
      <c r="G2" s="1747"/>
      <c r="H2" s="1747"/>
      <c r="I2" s="1747"/>
      <c r="J2" s="235"/>
    </row>
    <row r="3" spans="1:9" ht="12.75">
      <c r="A3" s="1748" t="s">
        <v>203</v>
      </c>
      <c r="B3" s="1748"/>
      <c r="C3" s="1748"/>
      <c r="D3" s="1748"/>
      <c r="E3" s="1748"/>
      <c r="F3" s="1748"/>
      <c r="G3" s="1748"/>
      <c r="H3" s="1748"/>
      <c r="I3" s="1748"/>
    </row>
    <row r="4" spans="1:9" ht="12.75">
      <c r="A4" s="1746" t="s">
        <v>191</v>
      </c>
      <c r="B4" s="1746"/>
      <c r="C4" s="1746"/>
      <c r="D4" s="1746"/>
      <c r="E4" s="1746"/>
      <c r="F4" s="1746"/>
      <c r="G4" s="1746"/>
      <c r="H4" s="1746"/>
      <c r="I4" s="1746"/>
    </row>
    <row r="5" spans="1:15" ht="15" customHeight="1" thickBot="1">
      <c r="A5" s="236"/>
      <c r="B5" s="237"/>
      <c r="C5" s="237"/>
      <c r="D5" s="237"/>
      <c r="E5" s="237"/>
      <c r="F5" s="237"/>
      <c r="G5" s="237"/>
      <c r="I5" s="238"/>
      <c r="J5" s="239"/>
      <c r="K5" s="239"/>
      <c r="L5" s="239"/>
      <c r="M5" s="239"/>
      <c r="N5" s="239"/>
      <c r="O5" s="239"/>
    </row>
    <row r="6" spans="1:9" ht="15" customHeight="1" thickTop="1">
      <c r="A6" s="270"/>
      <c r="B6" s="243"/>
      <c r="C6" s="1749" t="s">
        <v>48</v>
      </c>
      <c r="D6" s="271" t="s">
        <v>5</v>
      </c>
      <c r="E6" s="272" t="s">
        <v>5</v>
      </c>
      <c r="F6" s="272" t="s">
        <v>5</v>
      </c>
      <c r="G6" s="271"/>
      <c r="H6" s="1751" t="s">
        <v>99</v>
      </c>
      <c r="I6" s="1752"/>
    </row>
    <row r="7" spans="1:10" ht="15" customHeight="1">
      <c r="A7" s="244"/>
      <c r="B7" s="245" t="s">
        <v>204</v>
      </c>
      <c r="C7" s="1771"/>
      <c r="D7" s="273" t="s">
        <v>193</v>
      </c>
      <c r="E7" s="274" t="s">
        <v>95</v>
      </c>
      <c r="F7" s="274" t="s">
        <v>96</v>
      </c>
      <c r="G7" s="274" t="s">
        <v>131</v>
      </c>
      <c r="H7" s="275" t="s">
        <v>96</v>
      </c>
      <c r="I7" s="276" t="s">
        <v>131</v>
      </c>
      <c r="J7" s="216"/>
    </row>
    <row r="8" spans="1:12" ht="15" customHeight="1">
      <c r="A8" s="277"/>
      <c r="B8" s="278" t="s">
        <v>62</v>
      </c>
      <c r="C8" s="279">
        <v>100</v>
      </c>
      <c r="D8" s="280">
        <v>277.9</v>
      </c>
      <c r="E8" s="281">
        <v>316</v>
      </c>
      <c r="F8" s="281">
        <v>342.5</v>
      </c>
      <c r="G8" s="281">
        <v>362.325</v>
      </c>
      <c r="H8" s="249">
        <f>F8/E8*100-100</f>
        <v>8.386075949367083</v>
      </c>
      <c r="I8" s="250">
        <f>G8/F8*100-100</f>
        <v>5.788321167883211</v>
      </c>
      <c r="J8" s="216"/>
      <c r="K8" s="216"/>
      <c r="L8" s="282"/>
    </row>
    <row r="9" spans="1:12" s="291" customFormat="1" ht="15" customHeight="1">
      <c r="A9" s="283">
        <v>1</v>
      </c>
      <c r="B9" s="284" t="s">
        <v>170</v>
      </c>
      <c r="C9" s="285">
        <v>26.97</v>
      </c>
      <c r="D9" s="286">
        <v>187.3</v>
      </c>
      <c r="E9" s="287">
        <v>234.8</v>
      </c>
      <c r="F9" s="287">
        <v>254.6333333333333</v>
      </c>
      <c r="G9" s="287">
        <v>256.69999999999993</v>
      </c>
      <c r="H9" s="288">
        <f>F9/E9*100-100</f>
        <v>8.446905167518423</v>
      </c>
      <c r="I9" s="289">
        <f>G9/F9*100-100</f>
        <v>0.8116245581882424</v>
      </c>
      <c r="J9" s="290"/>
      <c r="K9" s="290"/>
      <c r="L9" s="282"/>
    </row>
    <row r="10" spans="1:12" ht="15" customHeight="1">
      <c r="A10" s="292"/>
      <c r="B10" s="196" t="s">
        <v>171</v>
      </c>
      <c r="C10" s="293">
        <v>9.8</v>
      </c>
      <c r="D10" s="294">
        <v>177.7</v>
      </c>
      <c r="E10" s="295">
        <v>215.4</v>
      </c>
      <c r="F10" s="296">
        <v>234.17499999999995</v>
      </c>
      <c r="G10" s="296">
        <v>236.5</v>
      </c>
      <c r="H10" s="253">
        <f aca="true" t="shared" si="0" ref="H10:I48">F10/E10*100-100</f>
        <v>8.716341689879272</v>
      </c>
      <c r="I10" s="256">
        <f t="shared" si="0"/>
        <v>0.99284722963597</v>
      </c>
      <c r="J10" s="216"/>
      <c r="K10" s="216"/>
      <c r="L10" s="282"/>
    </row>
    <row r="11" spans="1:12" ht="15" customHeight="1">
      <c r="A11" s="292"/>
      <c r="B11" s="196" t="s">
        <v>172</v>
      </c>
      <c r="C11" s="293">
        <v>17.17</v>
      </c>
      <c r="D11" s="294">
        <v>192.8</v>
      </c>
      <c r="E11" s="296">
        <v>246</v>
      </c>
      <c r="F11" s="296">
        <v>266.21666666666675</v>
      </c>
      <c r="G11" s="296">
        <v>268.19999999999993</v>
      </c>
      <c r="H11" s="253">
        <f t="shared" si="0"/>
        <v>8.218157181571854</v>
      </c>
      <c r="I11" s="256">
        <f t="shared" si="0"/>
        <v>0.7450071996493364</v>
      </c>
      <c r="J11" s="216"/>
      <c r="K11" s="216"/>
      <c r="L11" s="282"/>
    </row>
    <row r="12" spans="1:12" s="291" customFormat="1" ht="15" customHeight="1">
      <c r="A12" s="283">
        <v>1.1</v>
      </c>
      <c r="B12" s="284" t="s">
        <v>173</v>
      </c>
      <c r="C12" s="297">
        <v>2.82</v>
      </c>
      <c r="D12" s="286">
        <v>236.5</v>
      </c>
      <c r="E12" s="298">
        <v>309.6</v>
      </c>
      <c r="F12" s="287">
        <v>340.69999999999993</v>
      </c>
      <c r="G12" s="287">
        <v>340.69999999999993</v>
      </c>
      <c r="H12" s="299">
        <f t="shared" si="0"/>
        <v>10.04521963824287</v>
      </c>
      <c r="I12" s="300">
        <f t="shared" si="0"/>
        <v>0</v>
      </c>
      <c r="J12" s="290"/>
      <c r="K12" s="290"/>
      <c r="L12" s="282"/>
    </row>
    <row r="13" spans="1:12" ht="15" customHeight="1">
      <c r="A13" s="301"/>
      <c r="B13" s="196" t="s">
        <v>171</v>
      </c>
      <c r="C13" s="302">
        <v>0.31</v>
      </c>
      <c r="D13" s="294">
        <v>215.4</v>
      </c>
      <c r="E13" s="295">
        <v>262.2</v>
      </c>
      <c r="F13" s="296">
        <v>281.40000000000003</v>
      </c>
      <c r="G13" s="296">
        <v>281.40000000000003</v>
      </c>
      <c r="H13" s="253">
        <f t="shared" si="0"/>
        <v>7.322654462242582</v>
      </c>
      <c r="I13" s="256">
        <f t="shared" si="0"/>
        <v>0</v>
      </c>
      <c r="K13" s="216"/>
      <c r="L13" s="282"/>
    </row>
    <row r="14" spans="1:12" ht="15" customHeight="1">
      <c r="A14" s="301"/>
      <c r="B14" s="196" t="s">
        <v>172</v>
      </c>
      <c r="C14" s="302">
        <v>2.51</v>
      </c>
      <c r="D14" s="294">
        <v>239.1</v>
      </c>
      <c r="E14" s="295">
        <v>315.3</v>
      </c>
      <c r="F14" s="296">
        <v>347.90000000000003</v>
      </c>
      <c r="G14" s="296">
        <v>347.90000000000003</v>
      </c>
      <c r="H14" s="253">
        <f t="shared" si="0"/>
        <v>10.339359340310821</v>
      </c>
      <c r="I14" s="256">
        <f t="shared" si="0"/>
        <v>0</v>
      </c>
      <c r="K14" s="216"/>
      <c r="L14" s="282"/>
    </row>
    <row r="15" spans="1:12" s="291" customFormat="1" ht="15" customHeight="1">
      <c r="A15" s="283">
        <v>1.2</v>
      </c>
      <c r="B15" s="284" t="s">
        <v>174</v>
      </c>
      <c r="C15" s="297">
        <v>1.14</v>
      </c>
      <c r="D15" s="286">
        <v>210</v>
      </c>
      <c r="E15" s="298">
        <v>263.4</v>
      </c>
      <c r="F15" s="287">
        <v>287.24999999999994</v>
      </c>
      <c r="G15" s="287">
        <v>290.09999999999997</v>
      </c>
      <c r="H15" s="299">
        <f t="shared" si="0"/>
        <v>9.054669703872435</v>
      </c>
      <c r="I15" s="300">
        <f t="shared" si="0"/>
        <v>0.9921671018276754</v>
      </c>
      <c r="K15" s="290"/>
      <c r="L15" s="282"/>
    </row>
    <row r="16" spans="1:12" ht="15" customHeight="1">
      <c r="A16" s="301"/>
      <c r="B16" s="196" t="s">
        <v>171</v>
      </c>
      <c r="C16" s="302">
        <v>0.19</v>
      </c>
      <c r="D16" s="294">
        <v>187.3</v>
      </c>
      <c r="E16" s="295">
        <v>214.3</v>
      </c>
      <c r="F16" s="296">
        <v>230.83333333333337</v>
      </c>
      <c r="G16" s="296">
        <v>233</v>
      </c>
      <c r="H16" s="253">
        <f t="shared" si="0"/>
        <v>7.715041219474259</v>
      </c>
      <c r="I16" s="256">
        <f t="shared" si="0"/>
        <v>0.9386281588447503</v>
      </c>
      <c r="K16" s="216"/>
      <c r="L16" s="282"/>
    </row>
    <row r="17" spans="1:12" ht="15" customHeight="1">
      <c r="A17" s="301"/>
      <c r="B17" s="196" t="s">
        <v>172</v>
      </c>
      <c r="C17" s="302">
        <v>0.95</v>
      </c>
      <c r="D17" s="294">
        <v>214.5</v>
      </c>
      <c r="E17" s="295">
        <v>273.2</v>
      </c>
      <c r="F17" s="296">
        <v>298.50000000000006</v>
      </c>
      <c r="G17" s="296">
        <v>301.59999999999997</v>
      </c>
      <c r="H17" s="253">
        <f t="shared" si="0"/>
        <v>9.26061493411423</v>
      </c>
      <c r="I17" s="256">
        <f t="shared" si="0"/>
        <v>1.0385259631490413</v>
      </c>
      <c r="K17" s="216"/>
      <c r="L17" s="282"/>
    </row>
    <row r="18" spans="1:12" s="291" customFormat="1" ht="15" customHeight="1">
      <c r="A18" s="283">
        <v>1.3</v>
      </c>
      <c r="B18" s="284" t="s">
        <v>175</v>
      </c>
      <c r="C18" s="297">
        <v>0.55</v>
      </c>
      <c r="D18" s="286">
        <v>290.6</v>
      </c>
      <c r="E18" s="298">
        <v>417.6</v>
      </c>
      <c r="F18" s="287">
        <v>446.18333333333334</v>
      </c>
      <c r="G18" s="287">
        <v>457.6999999999999</v>
      </c>
      <c r="H18" s="299">
        <f t="shared" si="0"/>
        <v>6.844667943805874</v>
      </c>
      <c r="I18" s="300">
        <f t="shared" si="0"/>
        <v>2.5811512457509735</v>
      </c>
      <c r="K18" s="290"/>
      <c r="L18" s="282"/>
    </row>
    <row r="19" spans="1:12" ht="15" customHeight="1">
      <c r="A19" s="301"/>
      <c r="B19" s="196" t="s">
        <v>171</v>
      </c>
      <c r="C19" s="302">
        <v>0.1</v>
      </c>
      <c r="D19" s="294">
        <v>250</v>
      </c>
      <c r="E19" s="295">
        <v>324.3</v>
      </c>
      <c r="F19" s="296">
        <v>341.2250000000001</v>
      </c>
      <c r="G19" s="296">
        <v>352.3000000000001</v>
      </c>
      <c r="H19" s="253">
        <f t="shared" si="0"/>
        <v>5.218933086648178</v>
      </c>
      <c r="I19" s="256">
        <f t="shared" si="0"/>
        <v>3.2456590226390176</v>
      </c>
      <c r="K19" s="216"/>
      <c r="L19" s="282"/>
    </row>
    <row r="20" spans="1:12" ht="15" customHeight="1">
      <c r="A20" s="301"/>
      <c r="B20" s="196" t="s">
        <v>172</v>
      </c>
      <c r="C20" s="302">
        <v>0.45</v>
      </c>
      <c r="D20" s="294">
        <v>299.9</v>
      </c>
      <c r="E20" s="296">
        <v>439</v>
      </c>
      <c r="F20" s="296">
        <v>470.2166666666665</v>
      </c>
      <c r="G20" s="296">
        <v>481.8000000000001</v>
      </c>
      <c r="H20" s="253">
        <f t="shared" si="0"/>
        <v>7.1108580106301815</v>
      </c>
      <c r="I20" s="256">
        <f t="shared" si="0"/>
        <v>2.4634033955978225</v>
      </c>
      <c r="K20" s="216"/>
      <c r="L20" s="282"/>
    </row>
    <row r="21" spans="1:12" s="291" customFormat="1" ht="15" customHeight="1">
      <c r="A21" s="283">
        <v>1.4</v>
      </c>
      <c r="B21" s="284" t="s">
        <v>176</v>
      </c>
      <c r="C21" s="297">
        <v>4.01</v>
      </c>
      <c r="D21" s="286">
        <v>227.9</v>
      </c>
      <c r="E21" s="298">
        <v>304.9</v>
      </c>
      <c r="F21" s="287">
        <v>332.40000000000003</v>
      </c>
      <c r="G21" s="287">
        <v>332.40000000000003</v>
      </c>
      <c r="H21" s="299">
        <f t="shared" si="0"/>
        <v>9.019350606756333</v>
      </c>
      <c r="I21" s="300">
        <f t="shared" si="0"/>
        <v>0</v>
      </c>
      <c r="K21" s="290"/>
      <c r="L21" s="282"/>
    </row>
    <row r="22" spans="1:12" ht="15" customHeight="1">
      <c r="A22" s="301"/>
      <c r="B22" s="196" t="s">
        <v>171</v>
      </c>
      <c r="C22" s="302">
        <v>0.17</v>
      </c>
      <c r="D22" s="294">
        <v>194.8</v>
      </c>
      <c r="E22" s="295">
        <v>237.4</v>
      </c>
      <c r="F22" s="296">
        <v>259.21666666666675</v>
      </c>
      <c r="G22" s="296">
        <v>259.30000000000007</v>
      </c>
      <c r="H22" s="253">
        <f t="shared" si="0"/>
        <v>9.189834316203346</v>
      </c>
      <c r="I22" s="256">
        <f t="shared" si="0"/>
        <v>0.03214813862275889</v>
      </c>
      <c r="K22" s="216"/>
      <c r="L22" s="282"/>
    </row>
    <row r="23" spans="1:12" ht="15" customHeight="1">
      <c r="A23" s="301"/>
      <c r="B23" s="196" t="s">
        <v>172</v>
      </c>
      <c r="C23" s="302">
        <v>3.84</v>
      </c>
      <c r="D23" s="294">
        <v>229.4</v>
      </c>
      <c r="E23" s="296">
        <v>308</v>
      </c>
      <c r="F23" s="296">
        <v>335.69999999999993</v>
      </c>
      <c r="G23" s="296">
        <v>335.69999999999993</v>
      </c>
      <c r="H23" s="253">
        <f t="shared" si="0"/>
        <v>8.993506493506473</v>
      </c>
      <c r="I23" s="256">
        <f t="shared" si="0"/>
        <v>0</v>
      </c>
      <c r="K23" s="216"/>
      <c r="L23" s="282"/>
    </row>
    <row r="24" spans="1:12" s="291" customFormat="1" ht="15" customHeight="1">
      <c r="A24" s="283">
        <v>1.5</v>
      </c>
      <c r="B24" s="284" t="s">
        <v>85</v>
      </c>
      <c r="C24" s="297">
        <v>10.55</v>
      </c>
      <c r="D24" s="286">
        <v>207.8</v>
      </c>
      <c r="E24" s="298">
        <v>268.1</v>
      </c>
      <c r="F24" s="287">
        <v>295.80000000000007</v>
      </c>
      <c r="G24" s="287">
        <v>300.19999999999993</v>
      </c>
      <c r="H24" s="299">
        <f t="shared" si="0"/>
        <v>10.331965684446118</v>
      </c>
      <c r="I24" s="300">
        <f t="shared" si="0"/>
        <v>1.487491548343428</v>
      </c>
      <c r="K24" s="290"/>
      <c r="L24" s="282"/>
    </row>
    <row r="25" spans="1:12" ht="15" customHeight="1">
      <c r="A25" s="301"/>
      <c r="B25" s="196" t="s">
        <v>171</v>
      </c>
      <c r="C25" s="302">
        <v>6.8</v>
      </c>
      <c r="D25" s="294">
        <v>194.7</v>
      </c>
      <c r="E25" s="295">
        <v>243.9</v>
      </c>
      <c r="F25" s="296">
        <v>268.90000000000003</v>
      </c>
      <c r="G25" s="296">
        <v>272.09999999999997</v>
      </c>
      <c r="H25" s="253">
        <f t="shared" si="0"/>
        <v>10.250102501025026</v>
      </c>
      <c r="I25" s="256">
        <f t="shared" si="0"/>
        <v>1.1900334696913148</v>
      </c>
      <c r="K25" s="216"/>
      <c r="L25" s="282"/>
    </row>
    <row r="26" spans="1:12" ht="15" customHeight="1">
      <c r="A26" s="301"/>
      <c r="B26" s="196" t="s">
        <v>172</v>
      </c>
      <c r="C26" s="302">
        <v>3.75</v>
      </c>
      <c r="D26" s="294">
        <v>231.6</v>
      </c>
      <c r="E26" s="296">
        <v>312</v>
      </c>
      <c r="F26" s="296">
        <v>344.59999999999997</v>
      </c>
      <c r="G26" s="296">
        <v>351.1999999999999</v>
      </c>
      <c r="H26" s="253">
        <f t="shared" si="0"/>
        <v>10.448717948717928</v>
      </c>
      <c r="I26" s="256">
        <f t="shared" si="0"/>
        <v>1.9152640742890128</v>
      </c>
      <c r="K26" s="216"/>
      <c r="L26" s="282"/>
    </row>
    <row r="27" spans="1:12" s="291" customFormat="1" ht="15" customHeight="1">
      <c r="A27" s="283">
        <v>1.6</v>
      </c>
      <c r="B27" s="284" t="s">
        <v>177</v>
      </c>
      <c r="C27" s="297">
        <v>7.9</v>
      </c>
      <c r="D27" s="286">
        <v>111.3</v>
      </c>
      <c r="E27" s="298">
        <v>111.3</v>
      </c>
      <c r="F27" s="287">
        <v>111.29999999999997</v>
      </c>
      <c r="G27" s="287">
        <v>111.29999999999997</v>
      </c>
      <c r="H27" s="299">
        <f t="shared" si="0"/>
        <v>0</v>
      </c>
      <c r="I27" s="300">
        <f t="shared" si="0"/>
        <v>0</v>
      </c>
      <c r="K27" s="290"/>
      <c r="L27" s="282"/>
    </row>
    <row r="28" spans="1:12" ht="15" customHeight="1">
      <c r="A28" s="301"/>
      <c r="B28" s="196" t="s">
        <v>171</v>
      </c>
      <c r="C28" s="302">
        <v>2.24</v>
      </c>
      <c r="D28" s="294">
        <v>115.3</v>
      </c>
      <c r="E28" s="294">
        <v>115.3</v>
      </c>
      <c r="F28" s="303">
        <v>115.29999999999997</v>
      </c>
      <c r="G28" s="303">
        <v>115.29999999999997</v>
      </c>
      <c r="H28" s="253">
        <f t="shared" si="0"/>
        <v>0</v>
      </c>
      <c r="I28" s="256">
        <f t="shared" si="0"/>
        <v>0</v>
      </c>
      <c r="K28" s="216"/>
      <c r="L28" s="282"/>
    </row>
    <row r="29" spans="1:12" ht="15" customHeight="1">
      <c r="A29" s="301"/>
      <c r="B29" s="196" t="s">
        <v>172</v>
      </c>
      <c r="C29" s="302">
        <v>5.66</v>
      </c>
      <c r="D29" s="294">
        <v>109.7</v>
      </c>
      <c r="E29" s="294">
        <v>109.7</v>
      </c>
      <c r="F29" s="304">
        <v>109.70000000000003</v>
      </c>
      <c r="G29" s="304">
        <v>109.70000000000003</v>
      </c>
      <c r="H29" s="253">
        <f t="shared" si="0"/>
        <v>0</v>
      </c>
      <c r="I29" s="256">
        <f t="shared" si="0"/>
        <v>0</v>
      </c>
      <c r="K29" s="216"/>
      <c r="L29" s="282"/>
    </row>
    <row r="30" spans="1:12" s="291" customFormat="1" ht="15" customHeight="1">
      <c r="A30" s="283">
        <v>2</v>
      </c>
      <c r="B30" s="284" t="s">
        <v>178</v>
      </c>
      <c r="C30" s="305">
        <v>73.03</v>
      </c>
      <c r="D30" s="306">
        <v>311.4</v>
      </c>
      <c r="E30" s="307">
        <v>345.9</v>
      </c>
      <c r="F30" s="308">
        <v>374.9333333333334</v>
      </c>
      <c r="G30" s="308">
        <v>401.3333333333333</v>
      </c>
      <c r="H30" s="299">
        <f t="shared" si="0"/>
        <v>8.393562686711007</v>
      </c>
      <c r="I30" s="300">
        <f t="shared" si="0"/>
        <v>7.041251778093866</v>
      </c>
      <c r="K30" s="290"/>
      <c r="L30" s="282"/>
    </row>
    <row r="31" spans="1:12" s="291" customFormat="1" ht="15" customHeight="1">
      <c r="A31" s="283">
        <v>2.1</v>
      </c>
      <c r="B31" s="284" t="s">
        <v>179</v>
      </c>
      <c r="C31" s="297">
        <v>39.49</v>
      </c>
      <c r="D31" s="286">
        <v>360.9</v>
      </c>
      <c r="E31" s="298">
        <v>392.4</v>
      </c>
      <c r="F31" s="287">
        <v>422.65000000000003</v>
      </c>
      <c r="G31" s="287">
        <v>457.5249999999999</v>
      </c>
      <c r="H31" s="299">
        <f t="shared" si="0"/>
        <v>7.708970438328251</v>
      </c>
      <c r="I31" s="300">
        <f t="shared" si="0"/>
        <v>8.25150834023421</v>
      </c>
      <c r="K31" s="290"/>
      <c r="L31" s="282"/>
    </row>
    <row r="32" spans="1:12" ht="15" customHeight="1">
      <c r="A32" s="301"/>
      <c r="B32" s="196" t="s">
        <v>180</v>
      </c>
      <c r="C32" s="293">
        <v>20.49</v>
      </c>
      <c r="D32" s="294">
        <v>354.5</v>
      </c>
      <c r="E32" s="295">
        <v>377.8</v>
      </c>
      <c r="F32" s="296">
        <v>416.07500000000005</v>
      </c>
      <c r="G32" s="296">
        <v>450.95</v>
      </c>
      <c r="H32" s="253">
        <f t="shared" si="0"/>
        <v>10.13102170460563</v>
      </c>
      <c r="I32" s="256">
        <f t="shared" si="0"/>
        <v>8.381902301267786</v>
      </c>
      <c r="K32" s="216"/>
      <c r="L32" s="282"/>
    </row>
    <row r="33" spans="1:12" ht="15" customHeight="1">
      <c r="A33" s="301"/>
      <c r="B33" s="196" t="s">
        <v>181</v>
      </c>
      <c r="C33" s="293">
        <v>19</v>
      </c>
      <c r="D33" s="294">
        <v>367.6</v>
      </c>
      <c r="E33" s="295">
        <v>408.1</v>
      </c>
      <c r="F33" s="296">
        <v>429.8</v>
      </c>
      <c r="G33" s="296">
        <v>464.6166666666666</v>
      </c>
      <c r="H33" s="253">
        <f t="shared" si="0"/>
        <v>5.317324185248708</v>
      </c>
      <c r="I33" s="256">
        <f t="shared" si="0"/>
        <v>8.100666976888476</v>
      </c>
      <c r="K33" s="216"/>
      <c r="L33" s="282"/>
    </row>
    <row r="34" spans="1:12" s="291" customFormat="1" ht="15" customHeight="1">
      <c r="A34" s="283">
        <v>2.2</v>
      </c>
      <c r="B34" s="284" t="s">
        <v>182</v>
      </c>
      <c r="C34" s="297">
        <v>25.25</v>
      </c>
      <c r="D34" s="286">
        <v>248.2</v>
      </c>
      <c r="E34" s="298">
        <v>293.1</v>
      </c>
      <c r="F34" s="287">
        <v>317.40833333333325</v>
      </c>
      <c r="G34" s="287">
        <v>328.94999999999993</v>
      </c>
      <c r="H34" s="299">
        <f t="shared" si="0"/>
        <v>8.293528943477725</v>
      </c>
      <c r="I34" s="300">
        <f t="shared" si="0"/>
        <v>3.6362204310955946</v>
      </c>
      <c r="K34" s="290"/>
      <c r="L34" s="282"/>
    </row>
    <row r="35" spans="1:12" ht="15" customHeight="1">
      <c r="A35" s="301"/>
      <c r="B35" s="196" t="s">
        <v>183</v>
      </c>
      <c r="C35" s="293">
        <v>6.31</v>
      </c>
      <c r="D35" s="294">
        <v>233.8</v>
      </c>
      <c r="E35" s="295">
        <v>272.6</v>
      </c>
      <c r="F35" s="296">
        <v>300.3833333333333</v>
      </c>
      <c r="G35" s="296">
        <v>319.79166666666663</v>
      </c>
      <c r="H35" s="253">
        <f t="shared" si="0"/>
        <v>10.19197847884567</v>
      </c>
      <c r="I35" s="256">
        <f t="shared" si="0"/>
        <v>6.46118848138488</v>
      </c>
      <c r="K35" s="216"/>
      <c r="L35" s="282"/>
    </row>
    <row r="36" spans="1:12" ht="15" customHeight="1">
      <c r="A36" s="301"/>
      <c r="B36" s="196" t="s">
        <v>184</v>
      </c>
      <c r="C36" s="293">
        <v>6.31</v>
      </c>
      <c r="D36" s="294">
        <v>242.2</v>
      </c>
      <c r="E36" s="296">
        <v>290</v>
      </c>
      <c r="F36" s="296">
        <v>314.25</v>
      </c>
      <c r="G36" s="296">
        <v>326.88333333333327</v>
      </c>
      <c r="H36" s="253">
        <f t="shared" si="0"/>
        <v>8.362068965517238</v>
      </c>
      <c r="I36" s="256">
        <f t="shared" si="0"/>
        <v>4.020153805356657</v>
      </c>
      <c r="K36" s="216"/>
      <c r="L36" s="282"/>
    </row>
    <row r="37" spans="1:12" ht="15" customHeight="1">
      <c r="A37" s="301"/>
      <c r="B37" s="196" t="s">
        <v>185</v>
      </c>
      <c r="C37" s="293">
        <v>6.31</v>
      </c>
      <c r="D37" s="294">
        <v>246.9</v>
      </c>
      <c r="E37" s="295">
        <v>290.1</v>
      </c>
      <c r="F37" s="296">
        <v>315.8166666666667</v>
      </c>
      <c r="G37" s="296">
        <v>323.27500000000003</v>
      </c>
      <c r="H37" s="253">
        <f t="shared" si="0"/>
        <v>8.86475927840975</v>
      </c>
      <c r="I37" s="256">
        <f t="shared" si="0"/>
        <v>2.361602195366501</v>
      </c>
      <c r="K37" s="216"/>
      <c r="L37" s="282"/>
    </row>
    <row r="38" spans="1:12" ht="15" customHeight="1">
      <c r="A38" s="301"/>
      <c r="B38" s="196" t="s">
        <v>186</v>
      </c>
      <c r="C38" s="293">
        <v>6.32</v>
      </c>
      <c r="D38" s="294">
        <v>269.8</v>
      </c>
      <c r="E38" s="295">
        <v>319.7</v>
      </c>
      <c r="F38" s="296">
        <v>339.2666666666667</v>
      </c>
      <c r="G38" s="296">
        <v>345.80833333333334</v>
      </c>
      <c r="H38" s="253">
        <f t="shared" si="0"/>
        <v>6.120321134396846</v>
      </c>
      <c r="I38" s="256">
        <f t="shared" si="0"/>
        <v>1.9281784240518647</v>
      </c>
      <c r="K38" s="216"/>
      <c r="L38" s="282"/>
    </row>
    <row r="39" spans="1:12" s="291" customFormat="1" ht="15" customHeight="1">
      <c r="A39" s="283">
        <v>2.3</v>
      </c>
      <c r="B39" s="284" t="s">
        <v>187</v>
      </c>
      <c r="C39" s="297">
        <v>8.29</v>
      </c>
      <c r="D39" s="286">
        <v>268.2</v>
      </c>
      <c r="E39" s="298">
        <v>285.9</v>
      </c>
      <c r="F39" s="287">
        <v>322.89166666666665</v>
      </c>
      <c r="G39" s="287">
        <v>354.09999999999997</v>
      </c>
      <c r="H39" s="299">
        <f t="shared" si="0"/>
        <v>12.938673195756095</v>
      </c>
      <c r="I39" s="300">
        <f t="shared" si="0"/>
        <v>9.665264407567037</v>
      </c>
      <c r="K39" s="290"/>
      <c r="L39" s="282"/>
    </row>
    <row r="40" spans="1:12" ht="15" customHeight="1">
      <c r="A40" s="301"/>
      <c r="B40" s="284" t="s">
        <v>188</v>
      </c>
      <c r="C40" s="297">
        <v>2.76</v>
      </c>
      <c r="D40" s="286">
        <v>248.9</v>
      </c>
      <c r="E40" s="298">
        <v>264.1</v>
      </c>
      <c r="F40" s="287">
        <v>300.9416666666667</v>
      </c>
      <c r="G40" s="287">
        <v>329.62500000000006</v>
      </c>
      <c r="H40" s="299">
        <f t="shared" si="0"/>
        <v>13.949892717405035</v>
      </c>
      <c r="I40" s="300">
        <f t="shared" si="0"/>
        <v>9.531193752942158</v>
      </c>
      <c r="K40" s="216"/>
      <c r="L40" s="282"/>
    </row>
    <row r="41" spans="1:12" ht="15" customHeight="1">
      <c r="A41" s="301"/>
      <c r="B41" s="196" t="s">
        <v>184</v>
      </c>
      <c r="C41" s="293">
        <v>1.38</v>
      </c>
      <c r="D41" s="294">
        <v>240.6</v>
      </c>
      <c r="E41" s="296">
        <v>255.7</v>
      </c>
      <c r="F41" s="296">
        <v>291.07499999999993</v>
      </c>
      <c r="G41" s="296">
        <v>318.4083333333333</v>
      </c>
      <c r="H41" s="253">
        <f t="shared" si="0"/>
        <v>13.834571763785661</v>
      </c>
      <c r="I41" s="256">
        <f t="shared" si="0"/>
        <v>9.390477826447949</v>
      </c>
      <c r="K41" s="216"/>
      <c r="L41" s="282"/>
    </row>
    <row r="42" spans="1:12" ht="15" customHeight="1">
      <c r="A42" s="301"/>
      <c r="B42" s="196" t="s">
        <v>186</v>
      </c>
      <c r="C42" s="293">
        <v>1.38</v>
      </c>
      <c r="D42" s="294">
        <v>257.1</v>
      </c>
      <c r="E42" s="296">
        <v>272.6</v>
      </c>
      <c r="F42" s="296">
        <v>310.83333333333337</v>
      </c>
      <c r="G42" s="296">
        <v>340.85</v>
      </c>
      <c r="H42" s="253">
        <f t="shared" si="0"/>
        <v>14.025434091464902</v>
      </c>
      <c r="I42" s="256">
        <f t="shared" si="0"/>
        <v>9.656836461126005</v>
      </c>
      <c r="K42" s="216"/>
      <c r="L42" s="282"/>
    </row>
    <row r="43" spans="1:13" ht="15" customHeight="1">
      <c r="A43" s="301"/>
      <c r="B43" s="309" t="s">
        <v>189</v>
      </c>
      <c r="C43" s="297">
        <v>2.76</v>
      </c>
      <c r="D43" s="286">
        <v>243.6</v>
      </c>
      <c r="E43" s="287">
        <v>252.6</v>
      </c>
      <c r="F43" s="287">
        <v>284.30833333333334</v>
      </c>
      <c r="G43" s="287">
        <v>316.825</v>
      </c>
      <c r="H43" s="299">
        <f t="shared" si="0"/>
        <v>12.552784375824771</v>
      </c>
      <c r="I43" s="300">
        <f t="shared" si="0"/>
        <v>11.437113462496697</v>
      </c>
      <c r="K43" s="216"/>
      <c r="L43" s="282"/>
      <c r="M43" s="196"/>
    </row>
    <row r="44" spans="1:12" ht="15" customHeight="1">
      <c r="A44" s="301"/>
      <c r="B44" s="196" t="s">
        <v>184</v>
      </c>
      <c r="C44" s="293">
        <v>1.38</v>
      </c>
      <c r="D44" s="294">
        <v>235</v>
      </c>
      <c r="E44" s="296">
        <v>244.2</v>
      </c>
      <c r="F44" s="296">
        <v>276.70833333333337</v>
      </c>
      <c r="G44" s="296">
        <v>310.8833333333334</v>
      </c>
      <c r="H44" s="253">
        <f t="shared" si="0"/>
        <v>13.312175812175838</v>
      </c>
      <c r="I44" s="256">
        <f t="shared" si="0"/>
        <v>12.350549616021695</v>
      </c>
      <c r="K44" s="216"/>
      <c r="L44" s="282"/>
    </row>
    <row r="45" spans="1:12" ht="15" customHeight="1">
      <c r="A45" s="301"/>
      <c r="B45" s="196" t="s">
        <v>186</v>
      </c>
      <c r="C45" s="293">
        <v>1.38</v>
      </c>
      <c r="D45" s="294">
        <v>252.2</v>
      </c>
      <c r="E45" s="296">
        <v>261</v>
      </c>
      <c r="F45" s="296">
        <v>291.88333333333327</v>
      </c>
      <c r="G45" s="296">
        <v>322.775</v>
      </c>
      <c r="H45" s="253">
        <f t="shared" si="0"/>
        <v>11.832694763729208</v>
      </c>
      <c r="I45" s="256">
        <f t="shared" si="0"/>
        <v>10.583566493462016</v>
      </c>
      <c r="K45" s="216"/>
      <c r="L45" s="282"/>
    </row>
    <row r="46" spans="1:12" ht="15" customHeight="1">
      <c r="A46" s="301"/>
      <c r="B46" s="284" t="s">
        <v>190</v>
      </c>
      <c r="C46" s="297">
        <v>2.77</v>
      </c>
      <c r="D46" s="286">
        <v>312</v>
      </c>
      <c r="E46" s="287">
        <v>340.7</v>
      </c>
      <c r="F46" s="287">
        <v>383.26666666666665</v>
      </c>
      <c r="G46" s="287">
        <v>415.7333333333333</v>
      </c>
      <c r="H46" s="299">
        <f t="shared" si="0"/>
        <v>12.493885138440476</v>
      </c>
      <c r="I46" s="300">
        <f t="shared" si="0"/>
        <v>8.471038441468082</v>
      </c>
      <c r="K46" s="216"/>
      <c r="L46" s="282"/>
    </row>
    <row r="47" spans="1:12" ht="15" customHeight="1">
      <c r="A47" s="301"/>
      <c r="B47" s="196" t="s">
        <v>180</v>
      </c>
      <c r="C47" s="293">
        <v>1.38</v>
      </c>
      <c r="D47" s="294">
        <v>315.3</v>
      </c>
      <c r="E47" s="296">
        <v>345.6</v>
      </c>
      <c r="F47" s="296">
        <v>392.54166666666674</v>
      </c>
      <c r="G47" s="296">
        <v>422.02500000000003</v>
      </c>
      <c r="H47" s="253">
        <f t="shared" si="0"/>
        <v>13.58265817901237</v>
      </c>
      <c r="I47" s="256">
        <f t="shared" si="0"/>
        <v>7.510879949049979</v>
      </c>
      <c r="K47" s="216"/>
      <c r="L47" s="282"/>
    </row>
    <row r="48" spans="1:12" ht="15" customHeight="1" thickBot="1">
      <c r="A48" s="310"/>
      <c r="B48" s="311" t="s">
        <v>181</v>
      </c>
      <c r="C48" s="312">
        <v>1.39</v>
      </c>
      <c r="D48" s="313">
        <v>308.7</v>
      </c>
      <c r="E48" s="314">
        <v>335.8</v>
      </c>
      <c r="F48" s="314">
        <v>374.06666666666666</v>
      </c>
      <c r="G48" s="314">
        <v>409.4833333333334</v>
      </c>
      <c r="H48" s="261">
        <f t="shared" si="0"/>
        <v>11.395672027000202</v>
      </c>
      <c r="I48" s="262">
        <f t="shared" si="0"/>
        <v>9.468009267510254</v>
      </c>
      <c r="K48" s="216"/>
      <c r="L48" s="282"/>
    </row>
    <row r="49" spans="2:7" ht="12.75" customHeight="1" thickTop="1">
      <c r="B49" s="216"/>
      <c r="C49" s="216"/>
      <c r="D49" s="216"/>
      <c r="E49" s="216"/>
      <c r="F49" s="216"/>
      <c r="G49" s="216"/>
    </row>
    <row r="50" spans="2:9" ht="12.75" customHeight="1">
      <c r="B50" s="216"/>
      <c r="C50" s="216"/>
      <c r="D50" s="216"/>
      <c r="E50" s="216"/>
      <c r="F50" s="216"/>
      <c r="G50" s="216"/>
      <c r="I50" s="224"/>
    </row>
    <row r="51" spans="2:7" ht="12.75" customHeight="1">
      <c r="B51" s="216"/>
      <c r="C51" s="216"/>
      <c r="D51" s="216"/>
      <c r="E51" s="216"/>
      <c r="F51" s="216"/>
      <c r="G51" s="216"/>
    </row>
    <row r="52" spans="2:7" ht="12.75" customHeight="1">
      <c r="B52" s="216"/>
      <c r="C52" s="216"/>
      <c r="D52" s="216"/>
      <c r="E52" s="216"/>
      <c r="F52" s="216"/>
      <c r="G52" s="216"/>
    </row>
    <row r="53" spans="2:7" ht="12.75" customHeight="1">
      <c r="B53" s="216"/>
      <c r="C53" s="216"/>
      <c r="D53" s="216"/>
      <c r="E53" s="216"/>
      <c r="F53" s="216"/>
      <c r="G53" s="216"/>
    </row>
    <row r="54" spans="2:7" ht="12.75" customHeight="1">
      <c r="B54" s="216"/>
      <c r="C54" s="216"/>
      <c r="D54" s="216"/>
      <c r="E54" s="216"/>
      <c r="F54" s="216"/>
      <c r="G54" s="216"/>
    </row>
    <row r="55" spans="1:7" ht="12.75" customHeight="1">
      <c r="A55" s="266"/>
      <c r="B55" s="216"/>
      <c r="C55" s="216"/>
      <c r="D55" s="216"/>
      <c r="E55" s="216"/>
      <c r="F55" s="216"/>
      <c r="G55" s="216"/>
    </row>
    <row r="56" spans="1:7" ht="12.75" customHeight="1">
      <c r="A56" s="266"/>
      <c r="B56" s="216"/>
      <c r="C56" s="216"/>
      <c r="D56" s="216"/>
      <c r="E56" s="216"/>
      <c r="F56" s="216"/>
      <c r="G56" s="216"/>
    </row>
    <row r="57" spans="2:7" ht="12.75" customHeight="1">
      <c r="B57" s="216"/>
      <c r="C57" s="216"/>
      <c r="D57" s="216"/>
      <c r="E57" s="216"/>
      <c r="F57" s="216"/>
      <c r="G57" s="216"/>
    </row>
    <row r="58" spans="2:7" ht="12.75" customHeight="1">
      <c r="B58" s="216"/>
      <c r="C58" s="216"/>
      <c r="D58" s="216"/>
      <c r="E58" s="216"/>
      <c r="F58" s="216"/>
      <c r="G58" s="216"/>
    </row>
    <row r="59" spans="2:7" ht="12.75" customHeight="1">
      <c r="B59" s="216"/>
      <c r="C59" s="216"/>
      <c r="D59" s="216"/>
      <c r="E59" s="216"/>
      <c r="F59" s="216"/>
      <c r="G59" s="216"/>
    </row>
    <row r="60" spans="2:7" ht="12.75" customHeight="1">
      <c r="B60" s="216"/>
      <c r="C60" s="216"/>
      <c r="D60" s="216"/>
      <c r="E60" s="216"/>
      <c r="F60" s="216"/>
      <c r="G60" s="216"/>
    </row>
    <row r="61" spans="2:7" ht="12.75" customHeight="1">
      <c r="B61" s="216"/>
      <c r="C61" s="216"/>
      <c r="D61" s="216"/>
      <c r="E61" s="216"/>
      <c r="F61" s="216"/>
      <c r="G61" s="216"/>
    </row>
    <row r="62" spans="1:7" ht="12.75" customHeight="1">
      <c r="A62" s="266"/>
      <c r="B62" s="216"/>
      <c r="C62" s="216"/>
      <c r="D62" s="216"/>
      <c r="E62" s="216"/>
      <c r="F62" s="216"/>
      <c r="G62" s="216"/>
    </row>
    <row r="63" spans="1:7" ht="12.75" customHeight="1">
      <c r="A63" s="266"/>
      <c r="B63" s="216"/>
      <c r="C63" s="216"/>
      <c r="D63" s="216"/>
      <c r="E63" s="216"/>
      <c r="F63" s="216"/>
      <c r="G63" s="216"/>
    </row>
    <row r="64" spans="1:7" ht="12.75" customHeight="1">
      <c r="A64" s="266"/>
      <c r="B64" s="216"/>
      <c r="C64" s="216"/>
      <c r="D64" s="216"/>
      <c r="E64" s="216"/>
      <c r="F64" s="216"/>
      <c r="G64" s="216"/>
    </row>
    <row r="65" spans="2:7" ht="12.75" customHeight="1">
      <c r="B65" s="216"/>
      <c r="C65" s="216"/>
      <c r="D65" s="216"/>
      <c r="E65" s="216"/>
      <c r="F65" s="216"/>
      <c r="G65" s="216"/>
    </row>
    <row r="66" spans="2:7" ht="12.75" customHeight="1">
      <c r="B66" s="216"/>
      <c r="C66" s="216"/>
      <c r="D66" s="216"/>
      <c r="E66" s="216"/>
      <c r="F66" s="216"/>
      <c r="G66" s="216"/>
    </row>
    <row r="67" spans="1:7" ht="12.75" customHeight="1">
      <c r="A67" s="266"/>
      <c r="B67" s="216"/>
      <c r="C67" s="216"/>
      <c r="D67" s="216"/>
      <c r="E67" s="216"/>
      <c r="F67" s="216"/>
      <c r="G67" s="216"/>
    </row>
    <row r="68" spans="1:7" ht="12.75" customHeight="1">
      <c r="A68" s="266"/>
      <c r="B68" s="216"/>
      <c r="C68" s="216"/>
      <c r="D68" s="216"/>
      <c r="E68" s="216"/>
      <c r="F68" s="216"/>
      <c r="G68" s="216"/>
    </row>
    <row r="69" spans="1:7" ht="12.75" customHeight="1">
      <c r="A69" s="266"/>
      <c r="B69" s="216"/>
      <c r="C69" s="216"/>
      <c r="D69" s="216"/>
      <c r="E69" s="216"/>
      <c r="F69" s="216"/>
      <c r="G69" s="216"/>
    </row>
    <row r="70" spans="1:7" ht="12.75" customHeight="1">
      <c r="A70" s="266"/>
      <c r="B70" s="216"/>
      <c r="C70" s="216"/>
      <c r="D70" s="216"/>
      <c r="E70" s="216"/>
      <c r="F70" s="216"/>
      <c r="G70" s="216"/>
    </row>
    <row r="71" spans="2:7" ht="12.75" customHeight="1">
      <c r="B71" s="216"/>
      <c r="C71" s="216"/>
      <c r="D71" s="216"/>
      <c r="E71" s="216"/>
      <c r="F71" s="216"/>
      <c r="G71" s="216"/>
    </row>
    <row r="72" spans="1:7" ht="12.75" customHeight="1">
      <c r="A72" s="266"/>
      <c r="B72" s="216"/>
      <c r="C72" s="216"/>
      <c r="D72" s="216"/>
      <c r="E72" s="216"/>
      <c r="F72" s="216"/>
      <c r="G72" s="216"/>
    </row>
    <row r="73" spans="1:7" ht="12.75" customHeight="1">
      <c r="A73" s="265"/>
      <c r="B73" s="216"/>
      <c r="C73" s="216"/>
      <c r="D73" s="216"/>
      <c r="E73" s="216"/>
      <c r="F73" s="216"/>
      <c r="G73" s="216"/>
    </row>
    <row r="74" spans="1:7" ht="12.75" customHeight="1">
      <c r="A74" s="265"/>
      <c r="B74" s="216"/>
      <c r="C74" s="216"/>
      <c r="D74" s="216"/>
      <c r="E74" s="216"/>
      <c r="F74" s="216"/>
      <c r="G74" s="216"/>
    </row>
    <row r="75" spans="2:7" ht="12.75" customHeight="1">
      <c r="B75" s="216"/>
      <c r="C75" s="216"/>
      <c r="D75" s="216"/>
      <c r="E75" s="216"/>
      <c r="F75" s="216"/>
      <c r="G75" s="216"/>
    </row>
    <row r="76" spans="2:7" ht="12.75" customHeight="1">
      <c r="B76" s="216"/>
      <c r="C76" s="216"/>
      <c r="D76" s="216"/>
      <c r="E76" s="216"/>
      <c r="F76" s="216"/>
      <c r="G76" s="216"/>
    </row>
    <row r="77" spans="1:7" ht="12.75" customHeight="1">
      <c r="A77" s="266"/>
      <c r="B77" s="216"/>
      <c r="C77" s="216"/>
      <c r="D77" s="216"/>
      <c r="E77" s="216"/>
      <c r="F77" s="216"/>
      <c r="G77" s="216"/>
    </row>
    <row r="78" spans="1:7" ht="12.75" customHeight="1">
      <c r="A78" s="266"/>
      <c r="B78" s="216"/>
      <c r="C78" s="216"/>
      <c r="D78" s="216"/>
      <c r="E78" s="216"/>
      <c r="F78" s="216"/>
      <c r="G78" s="216"/>
    </row>
    <row r="79" spans="2:7" ht="12.75" customHeight="1">
      <c r="B79" s="216"/>
      <c r="C79" s="216"/>
      <c r="D79" s="216"/>
      <c r="E79" s="216"/>
      <c r="F79" s="216"/>
      <c r="G79" s="216"/>
    </row>
    <row r="80" spans="1:7" ht="12.75" customHeight="1">
      <c r="A80" s="266"/>
      <c r="B80" s="216"/>
      <c r="C80" s="216"/>
      <c r="D80" s="216"/>
      <c r="E80" s="216"/>
      <c r="F80" s="216"/>
      <c r="G80" s="216"/>
    </row>
    <row r="81" spans="1:7" ht="12.75" customHeight="1">
      <c r="A81" s="266"/>
      <c r="B81" s="216"/>
      <c r="C81" s="216"/>
      <c r="D81" s="216"/>
      <c r="E81" s="216"/>
      <c r="F81" s="216"/>
      <c r="G81" s="216"/>
    </row>
    <row r="82" spans="1:7" ht="12.75" customHeight="1">
      <c r="A82" s="266"/>
      <c r="B82" s="216"/>
      <c r="C82" s="216"/>
      <c r="D82" s="216"/>
      <c r="E82" s="216"/>
      <c r="F82" s="216"/>
      <c r="G82" s="216"/>
    </row>
    <row r="83" spans="2:7" ht="12.75" customHeight="1">
      <c r="B83" s="216"/>
      <c r="C83" s="216"/>
      <c r="D83" s="216"/>
      <c r="E83" s="216"/>
      <c r="F83" s="216"/>
      <c r="G83" s="216"/>
    </row>
    <row r="84" spans="1:7" ht="12.75" customHeight="1">
      <c r="A84" s="267"/>
      <c r="B84" s="216"/>
      <c r="C84" s="216"/>
      <c r="D84" s="216"/>
      <c r="E84" s="216"/>
      <c r="F84" s="216"/>
      <c r="G84" s="216"/>
    </row>
    <row r="85" spans="2:7" ht="12.75" customHeight="1">
      <c r="B85" s="216"/>
      <c r="C85" s="216"/>
      <c r="D85" s="216"/>
      <c r="E85" s="216"/>
      <c r="F85" s="216"/>
      <c r="G85" s="216"/>
    </row>
    <row r="86" spans="1:7" ht="12.75" customHeight="1">
      <c r="A86" s="267"/>
      <c r="B86" s="216"/>
      <c r="C86" s="216"/>
      <c r="D86" s="216"/>
      <c r="E86" s="216"/>
      <c r="F86" s="216"/>
      <c r="G86" s="216"/>
    </row>
    <row r="87" spans="2:7" ht="12.75" customHeight="1">
      <c r="B87" s="216"/>
      <c r="C87" s="216"/>
      <c r="D87" s="216"/>
      <c r="E87" s="216"/>
      <c r="F87" s="216"/>
      <c r="G87" s="216"/>
    </row>
    <row r="88" spans="2:7" ht="12.75" customHeight="1">
      <c r="B88" s="216"/>
      <c r="C88" s="216"/>
      <c r="D88" s="216"/>
      <c r="E88" s="216"/>
      <c r="F88" s="216"/>
      <c r="G88" s="216"/>
    </row>
    <row r="89" spans="1:7" ht="12.75" customHeight="1">
      <c r="A89" s="267"/>
      <c r="B89" s="216"/>
      <c r="C89" s="216"/>
      <c r="D89" s="216"/>
      <c r="E89" s="216"/>
      <c r="F89" s="216"/>
      <c r="G89" s="216"/>
    </row>
    <row r="90" ht="12.75" customHeight="1"/>
    <row r="91" ht="12.75" customHeight="1">
      <c r="A91" s="315"/>
    </row>
    <row r="92" ht="12.75" customHeight="1">
      <c r="A92" s="315"/>
    </row>
    <row r="93" ht="12.75" customHeight="1"/>
    <row r="94" spans="2:7" ht="12.75" customHeight="1">
      <c r="B94" s="239"/>
      <c r="C94" s="239"/>
      <c r="D94" s="239"/>
      <c r="E94" s="239"/>
      <c r="F94" s="239"/>
      <c r="G94" s="239"/>
    </row>
    <row r="95" spans="2:7" ht="12.75" customHeight="1">
      <c r="B95" s="239"/>
      <c r="C95" s="239"/>
      <c r="D95" s="239"/>
      <c r="E95" s="239"/>
      <c r="F95" s="239"/>
      <c r="G95" s="239"/>
    </row>
    <row r="96" ht="12.75" customHeight="1"/>
    <row r="97" spans="2:7" ht="12.75" customHeight="1">
      <c r="B97" s="216"/>
      <c r="C97" s="216"/>
      <c r="D97" s="216"/>
      <c r="E97" s="216"/>
      <c r="F97" s="216"/>
      <c r="G97" s="216"/>
    </row>
    <row r="98" spans="2:7" ht="12.75" customHeight="1">
      <c r="B98" s="216"/>
      <c r="C98" s="216"/>
      <c r="D98" s="216"/>
      <c r="E98" s="216"/>
      <c r="F98" s="216"/>
      <c r="G98" s="216"/>
    </row>
    <row r="99" spans="2:7" ht="12.75" customHeight="1">
      <c r="B99" s="216"/>
      <c r="C99" s="216"/>
      <c r="D99" s="216"/>
      <c r="E99" s="216"/>
      <c r="F99" s="216"/>
      <c r="G99" s="216"/>
    </row>
    <row r="100" spans="2:7" ht="12.75" customHeight="1">
      <c r="B100" s="216"/>
      <c r="C100" s="216"/>
      <c r="D100" s="216"/>
      <c r="E100" s="216"/>
      <c r="F100" s="216"/>
      <c r="G100" s="216"/>
    </row>
    <row r="101" spans="2:7" ht="12.75" customHeight="1">
      <c r="B101" s="216"/>
      <c r="C101" s="216"/>
      <c r="D101" s="216"/>
      <c r="E101" s="216"/>
      <c r="F101" s="216"/>
      <c r="G101" s="216"/>
    </row>
    <row r="102" spans="1:7" ht="12.75" customHeight="1">
      <c r="A102" s="266"/>
      <c r="B102" s="216"/>
      <c r="C102" s="216"/>
      <c r="D102" s="216"/>
      <c r="E102" s="216"/>
      <c r="F102" s="216"/>
      <c r="G102" s="216"/>
    </row>
    <row r="103" spans="1:7" ht="12.75" customHeight="1">
      <c r="A103" s="266"/>
      <c r="B103" s="216"/>
      <c r="C103" s="216"/>
      <c r="D103" s="216"/>
      <c r="E103" s="216"/>
      <c r="F103" s="216"/>
      <c r="G103" s="216"/>
    </row>
    <row r="104" spans="1:7" ht="12.75" customHeight="1">
      <c r="A104" s="266"/>
      <c r="B104" s="216"/>
      <c r="C104" s="216"/>
      <c r="D104" s="216"/>
      <c r="E104" s="216"/>
      <c r="F104" s="216"/>
      <c r="G104" s="216"/>
    </row>
    <row r="105" spans="2:7" ht="12.75" customHeight="1">
      <c r="B105" s="216"/>
      <c r="C105" s="216"/>
      <c r="D105" s="216"/>
      <c r="E105" s="216"/>
      <c r="F105" s="216"/>
      <c r="G105" s="216"/>
    </row>
    <row r="106" spans="1:7" ht="12.75" customHeight="1">
      <c r="A106" s="269"/>
      <c r="B106" s="216"/>
      <c r="C106" s="216"/>
      <c r="D106" s="216"/>
      <c r="E106" s="216"/>
      <c r="F106" s="216"/>
      <c r="G106" s="216"/>
    </row>
    <row r="107" spans="1:7" ht="12.75" customHeight="1">
      <c r="A107" s="266"/>
      <c r="B107" s="216"/>
      <c r="C107" s="216"/>
      <c r="D107" s="216"/>
      <c r="E107" s="216"/>
      <c r="F107" s="216"/>
      <c r="G107" s="216"/>
    </row>
    <row r="108" spans="1:7" ht="12.75" customHeight="1">
      <c r="A108" s="265"/>
      <c r="B108" s="216"/>
      <c r="C108" s="216"/>
      <c r="D108" s="216"/>
      <c r="E108" s="216"/>
      <c r="F108" s="216"/>
      <c r="G108" s="216"/>
    </row>
    <row r="109" spans="1:7" ht="12.75" customHeight="1">
      <c r="A109" s="265"/>
      <c r="B109" s="216"/>
      <c r="C109" s="216"/>
      <c r="D109" s="216"/>
      <c r="E109" s="216"/>
      <c r="F109" s="216"/>
      <c r="G109" s="216"/>
    </row>
    <row r="110" spans="1:7" ht="12.75" customHeight="1">
      <c r="A110" s="266"/>
      <c r="B110" s="216"/>
      <c r="C110" s="216"/>
      <c r="D110" s="216"/>
      <c r="E110" s="216"/>
      <c r="F110" s="216"/>
      <c r="G110" s="216"/>
    </row>
    <row r="111" spans="1:7" ht="12.75" customHeight="1">
      <c r="A111" s="265"/>
      <c r="B111" s="216"/>
      <c r="C111" s="216"/>
      <c r="D111" s="216"/>
      <c r="E111" s="216"/>
      <c r="F111" s="216"/>
      <c r="G111" s="216"/>
    </row>
    <row r="112" spans="1:7" ht="12.75" customHeight="1">
      <c r="A112" s="265"/>
      <c r="B112" s="216"/>
      <c r="C112" s="216"/>
      <c r="D112" s="216"/>
      <c r="E112" s="216"/>
      <c r="F112" s="216"/>
      <c r="G112" s="216"/>
    </row>
    <row r="113" spans="2:7" ht="12.75" customHeight="1">
      <c r="B113" s="216"/>
      <c r="C113" s="216"/>
      <c r="D113" s="216"/>
      <c r="E113" s="216"/>
      <c r="F113" s="216"/>
      <c r="G113" s="216"/>
    </row>
    <row r="114" spans="2:7" ht="12.75" customHeight="1">
      <c r="B114" s="216"/>
      <c r="C114" s="216"/>
      <c r="D114" s="216"/>
      <c r="E114" s="216"/>
      <c r="F114" s="216"/>
      <c r="G114" s="216"/>
    </row>
    <row r="115" spans="2:7" ht="12.75" customHeight="1">
      <c r="B115" s="216"/>
      <c r="C115" s="216"/>
      <c r="D115" s="216"/>
      <c r="E115" s="216"/>
      <c r="F115" s="216"/>
      <c r="G115" s="216"/>
    </row>
    <row r="116" spans="2:7" ht="12.75" customHeight="1">
      <c r="B116" s="216"/>
      <c r="C116" s="216"/>
      <c r="D116" s="216"/>
      <c r="E116" s="216"/>
      <c r="F116" s="216"/>
      <c r="G116" s="216"/>
    </row>
    <row r="117" spans="2:7" ht="12.75" customHeight="1">
      <c r="B117" s="216"/>
      <c r="C117" s="216"/>
      <c r="D117" s="216"/>
      <c r="E117" s="216"/>
      <c r="F117" s="216"/>
      <c r="G117" s="216"/>
    </row>
    <row r="118" spans="2:7" ht="12.75" customHeight="1">
      <c r="B118" s="216"/>
      <c r="C118" s="216"/>
      <c r="D118" s="216"/>
      <c r="E118" s="216"/>
      <c r="F118" s="216"/>
      <c r="G118" s="216"/>
    </row>
    <row r="119" spans="1:7" ht="12.75" customHeight="1">
      <c r="A119" s="266"/>
      <c r="B119" s="216"/>
      <c r="C119" s="216"/>
      <c r="D119" s="216"/>
      <c r="E119" s="216"/>
      <c r="F119" s="216"/>
      <c r="G119" s="216"/>
    </row>
    <row r="120" spans="1:7" ht="12.75" customHeight="1">
      <c r="A120" s="266"/>
      <c r="B120" s="216"/>
      <c r="C120" s="216"/>
      <c r="D120" s="216"/>
      <c r="E120" s="216"/>
      <c r="F120" s="216"/>
      <c r="G120" s="216"/>
    </row>
    <row r="121" spans="2:7" ht="12.75" customHeight="1">
      <c r="B121" s="216"/>
      <c r="C121" s="216"/>
      <c r="D121" s="216"/>
      <c r="E121" s="216"/>
      <c r="F121" s="216"/>
      <c r="G121" s="216"/>
    </row>
    <row r="122" spans="2:7" ht="12.75" customHeight="1">
      <c r="B122" s="216"/>
      <c r="C122" s="216"/>
      <c r="D122" s="216"/>
      <c r="E122" s="216"/>
      <c r="F122" s="216"/>
      <c r="G122" s="216"/>
    </row>
    <row r="123" spans="2:7" ht="12.75" customHeight="1">
      <c r="B123" s="216"/>
      <c r="C123" s="216"/>
      <c r="D123" s="216"/>
      <c r="E123" s="216"/>
      <c r="F123" s="216"/>
      <c r="G123" s="216"/>
    </row>
    <row r="124" spans="2:7" ht="12.75" customHeight="1">
      <c r="B124" s="216"/>
      <c r="C124" s="216"/>
      <c r="D124" s="216"/>
      <c r="E124" s="216"/>
      <c r="F124" s="216"/>
      <c r="G124" s="216"/>
    </row>
    <row r="125" spans="2:7" ht="12.75" customHeight="1">
      <c r="B125" s="216"/>
      <c r="C125" s="216"/>
      <c r="D125" s="216"/>
      <c r="E125" s="216"/>
      <c r="F125" s="216"/>
      <c r="G125" s="216"/>
    </row>
    <row r="126" spans="1:7" ht="12.75" customHeight="1">
      <c r="A126" s="266"/>
      <c r="B126" s="216"/>
      <c r="C126" s="216"/>
      <c r="D126" s="216"/>
      <c r="E126" s="216"/>
      <c r="F126" s="216"/>
      <c r="G126" s="216"/>
    </row>
    <row r="127" spans="1:7" ht="12.75" customHeight="1">
      <c r="A127" s="266"/>
      <c r="B127" s="216"/>
      <c r="C127" s="216"/>
      <c r="D127" s="216"/>
      <c r="E127" s="216"/>
      <c r="F127" s="216"/>
      <c r="G127" s="216"/>
    </row>
    <row r="128" spans="1:7" ht="12.75" customHeight="1">
      <c r="A128" s="266"/>
      <c r="B128" s="216"/>
      <c r="C128" s="216"/>
      <c r="D128" s="216"/>
      <c r="E128" s="216"/>
      <c r="F128" s="216"/>
      <c r="G128" s="216"/>
    </row>
    <row r="129" spans="2:7" ht="12.75" customHeight="1">
      <c r="B129" s="216"/>
      <c r="C129" s="216"/>
      <c r="D129" s="216"/>
      <c r="E129" s="216"/>
      <c r="F129" s="216"/>
      <c r="G129" s="216"/>
    </row>
    <row r="130" spans="2:7" ht="12.75" customHeight="1">
      <c r="B130" s="216"/>
      <c r="C130" s="216"/>
      <c r="D130" s="216"/>
      <c r="E130" s="216"/>
      <c r="F130" s="216"/>
      <c r="G130" s="216"/>
    </row>
    <row r="131" spans="1:7" ht="12.75" customHeight="1">
      <c r="A131" s="266"/>
      <c r="B131" s="216"/>
      <c r="C131" s="216"/>
      <c r="D131" s="216"/>
      <c r="E131" s="216"/>
      <c r="F131" s="216"/>
      <c r="G131" s="216"/>
    </row>
    <row r="132" spans="1:7" ht="12.75" customHeight="1">
      <c r="A132" s="266"/>
      <c r="B132" s="216"/>
      <c r="C132" s="216"/>
      <c r="D132" s="216"/>
      <c r="E132" s="216"/>
      <c r="F132" s="216"/>
      <c r="G132" s="216"/>
    </row>
    <row r="133" spans="1:7" ht="12.75" customHeight="1">
      <c r="A133" s="266"/>
      <c r="B133" s="216"/>
      <c r="C133" s="216"/>
      <c r="D133" s="216"/>
      <c r="E133" s="216"/>
      <c r="F133" s="216"/>
      <c r="G133" s="216"/>
    </row>
    <row r="134" spans="1:7" ht="12.75" customHeight="1">
      <c r="A134" s="266"/>
      <c r="B134" s="216"/>
      <c r="C134" s="216"/>
      <c r="D134" s="216"/>
      <c r="E134" s="216"/>
      <c r="F134" s="216"/>
      <c r="G134" s="216"/>
    </row>
    <row r="135" spans="2:7" ht="12.75" customHeight="1">
      <c r="B135" s="216"/>
      <c r="C135" s="216"/>
      <c r="D135" s="216"/>
      <c r="E135" s="216"/>
      <c r="F135" s="216"/>
      <c r="G135" s="216"/>
    </row>
    <row r="136" spans="1:7" ht="12.75" customHeight="1">
      <c r="A136" s="266"/>
      <c r="B136" s="216"/>
      <c r="C136" s="216"/>
      <c r="D136" s="216"/>
      <c r="E136" s="216"/>
      <c r="F136" s="216"/>
      <c r="G136" s="216"/>
    </row>
    <row r="137" spans="1:7" ht="12.75" customHeight="1">
      <c r="A137" s="265"/>
      <c r="B137" s="216"/>
      <c r="C137" s="216"/>
      <c r="D137" s="216"/>
      <c r="E137" s="216"/>
      <c r="F137" s="216"/>
      <c r="G137" s="216"/>
    </row>
    <row r="138" spans="1:7" ht="12.75" customHeight="1">
      <c r="A138" s="265"/>
      <c r="B138" s="216"/>
      <c r="C138" s="216"/>
      <c r="D138" s="216"/>
      <c r="E138" s="216"/>
      <c r="F138" s="216"/>
      <c r="G138" s="216"/>
    </row>
    <row r="139" spans="1:7" ht="12.75" customHeight="1">
      <c r="A139" s="266"/>
      <c r="B139" s="216"/>
      <c r="C139" s="216"/>
      <c r="D139" s="216"/>
      <c r="E139" s="216"/>
      <c r="F139" s="216"/>
      <c r="G139" s="216"/>
    </row>
    <row r="140" spans="2:7" ht="12.75" customHeight="1">
      <c r="B140" s="216"/>
      <c r="C140" s="216"/>
      <c r="D140" s="216"/>
      <c r="E140" s="216"/>
      <c r="F140" s="216"/>
      <c r="G140" s="216"/>
    </row>
    <row r="141" spans="1:7" ht="12.75" customHeight="1">
      <c r="A141" s="266"/>
      <c r="B141" s="216"/>
      <c r="C141" s="216"/>
      <c r="D141" s="216"/>
      <c r="E141" s="216"/>
      <c r="F141" s="216"/>
      <c r="G141" s="216"/>
    </row>
    <row r="142" spans="1:7" ht="12.75" customHeight="1">
      <c r="A142" s="266"/>
      <c r="B142" s="216"/>
      <c r="C142" s="216"/>
      <c r="D142" s="216"/>
      <c r="E142" s="216"/>
      <c r="F142" s="216"/>
      <c r="G142" s="216"/>
    </row>
    <row r="143" spans="2:7" ht="12.75" customHeight="1">
      <c r="B143" s="216"/>
      <c r="C143" s="216"/>
      <c r="D143" s="216"/>
      <c r="E143" s="216"/>
      <c r="F143" s="216"/>
      <c r="G143" s="216"/>
    </row>
    <row r="144" spans="1:7" ht="12.75" customHeight="1">
      <c r="A144" s="266"/>
      <c r="B144" s="216"/>
      <c r="C144" s="216"/>
      <c r="D144" s="216"/>
      <c r="E144" s="216"/>
      <c r="F144" s="216"/>
      <c r="G144" s="216"/>
    </row>
    <row r="145" spans="1:7" ht="12.75" customHeight="1">
      <c r="A145" s="266"/>
      <c r="B145" s="216"/>
      <c r="C145" s="216"/>
      <c r="D145" s="216"/>
      <c r="E145" s="216"/>
      <c r="F145" s="216"/>
      <c r="G145" s="216"/>
    </row>
    <row r="146" spans="1:7" ht="12.75" customHeight="1">
      <c r="A146" s="266"/>
      <c r="B146" s="216"/>
      <c r="C146" s="216"/>
      <c r="D146" s="216"/>
      <c r="E146" s="216"/>
      <c r="F146" s="216"/>
      <c r="G146" s="216"/>
    </row>
    <row r="147" spans="2:7" ht="12.75" customHeight="1">
      <c r="B147" s="216"/>
      <c r="C147" s="216"/>
      <c r="D147" s="216"/>
      <c r="E147" s="216"/>
      <c r="F147" s="216"/>
      <c r="G147" s="216"/>
    </row>
    <row r="148" ht="12.75" customHeight="1"/>
    <row r="149" ht="12.75" customHeight="1">
      <c r="A149" s="315"/>
    </row>
    <row r="150" ht="12.75" customHeight="1">
      <c r="A150" s="315"/>
    </row>
    <row r="151" ht="12.75" customHeight="1"/>
    <row r="152" spans="2:7" ht="12.75" customHeight="1">
      <c r="B152" s="239"/>
      <c r="C152" s="239"/>
      <c r="D152" s="239"/>
      <c r="E152" s="239"/>
      <c r="F152" s="239"/>
      <c r="G152" s="239"/>
    </row>
    <row r="153" spans="2:7" ht="12.75" customHeight="1">
      <c r="B153" s="239"/>
      <c r="C153" s="239"/>
      <c r="D153" s="239"/>
      <c r="E153" s="239"/>
      <c r="F153" s="239"/>
      <c r="G153" s="239"/>
    </row>
    <row r="154" ht="12.75" customHeight="1"/>
    <row r="155" spans="2:7" ht="12.75" customHeight="1">
      <c r="B155" s="216"/>
      <c r="C155" s="216"/>
      <c r="D155" s="216"/>
      <c r="E155" s="216"/>
      <c r="F155" s="216"/>
      <c r="G155" s="216"/>
    </row>
    <row r="156" spans="2:7" ht="12.75" customHeight="1">
      <c r="B156" s="216"/>
      <c r="C156" s="216"/>
      <c r="D156" s="216"/>
      <c r="E156" s="216"/>
      <c r="F156" s="216"/>
      <c r="G156" s="216"/>
    </row>
    <row r="157" spans="2:7" ht="12.75" customHeight="1">
      <c r="B157" s="216"/>
      <c r="C157" s="216"/>
      <c r="D157" s="216"/>
      <c r="E157" s="216"/>
      <c r="F157" s="216"/>
      <c r="G157" s="216"/>
    </row>
    <row r="158" spans="2:7" ht="12.75" customHeight="1">
      <c r="B158" s="216"/>
      <c r="C158" s="216"/>
      <c r="D158" s="216"/>
      <c r="E158" s="216"/>
      <c r="F158" s="216"/>
      <c r="G158" s="216"/>
    </row>
    <row r="159" spans="2:7" ht="12.75" customHeight="1">
      <c r="B159" s="216"/>
      <c r="C159" s="216"/>
      <c r="D159" s="216"/>
      <c r="E159" s="216"/>
      <c r="F159" s="216"/>
      <c r="G159" s="216"/>
    </row>
    <row r="160" spans="1:7" ht="12.75" customHeight="1">
      <c r="A160" s="266"/>
      <c r="B160" s="216"/>
      <c r="C160" s="216"/>
      <c r="D160" s="216"/>
      <c r="E160" s="216"/>
      <c r="F160" s="216"/>
      <c r="G160" s="216"/>
    </row>
    <row r="161" spans="1:7" ht="12.75" customHeight="1">
      <c r="A161" s="266"/>
      <c r="B161" s="216"/>
      <c r="C161" s="216"/>
      <c r="D161" s="216"/>
      <c r="E161" s="216"/>
      <c r="F161" s="216"/>
      <c r="G161" s="216"/>
    </row>
    <row r="162" spans="1:7" ht="12.75" customHeight="1">
      <c r="A162" s="266"/>
      <c r="B162" s="216"/>
      <c r="C162" s="216"/>
      <c r="D162" s="216"/>
      <c r="E162" s="216"/>
      <c r="F162" s="216"/>
      <c r="G162" s="216"/>
    </row>
    <row r="163" spans="2:7" ht="12.75" customHeight="1">
      <c r="B163" s="216"/>
      <c r="C163" s="216"/>
      <c r="D163" s="216"/>
      <c r="E163" s="216"/>
      <c r="F163" s="216"/>
      <c r="G163" s="216"/>
    </row>
    <row r="164" spans="1:7" ht="12.75" customHeight="1">
      <c r="A164" s="269"/>
      <c r="B164" s="216"/>
      <c r="C164" s="216"/>
      <c r="D164" s="216"/>
      <c r="E164" s="216"/>
      <c r="F164" s="216"/>
      <c r="G164" s="216"/>
    </row>
    <row r="165" spans="1:7" ht="12.75" customHeight="1">
      <c r="A165" s="266"/>
      <c r="B165" s="216"/>
      <c r="C165" s="216"/>
      <c r="D165" s="216"/>
      <c r="E165" s="216"/>
      <c r="F165" s="216"/>
      <c r="G165" s="216"/>
    </row>
    <row r="166" spans="1:7" ht="12.75" customHeight="1">
      <c r="A166" s="265"/>
      <c r="B166" s="216"/>
      <c r="C166" s="216"/>
      <c r="D166" s="216"/>
      <c r="E166" s="216"/>
      <c r="F166" s="216"/>
      <c r="G166" s="216"/>
    </row>
    <row r="167" spans="1:7" ht="12.75" customHeight="1">
      <c r="A167" s="265"/>
      <c r="B167" s="216"/>
      <c r="C167" s="216"/>
      <c r="D167" s="216"/>
      <c r="E167" s="216"/>
      <c r="F167" s="216"/>
      <c r="G167" s="216"/>
    </row>
    <row r="168" spans="1:7" ht="12.75" customHeight="1">
      <c r="A168" s="266"/>
      <c r="B168" s="216"/>
      <c r="C168" s="216"/>
      <c r="D168" s="216"/>
      <c r="E168" s="216"/>
      <c r="F168" s="216"/>
      <c r="G168" s="216"/>
    </row>
    <row r="169" spans="1:7" ht="12.75" customHeight="1">
      <c r="A169" s="265"/>
      <c r="B169" s="216"/>
      <c r="C169" s="216"/>
      <c r="D169" s="216"/>
      <c r="E169" s="216"/>
      <c r="F169" s="216"/>
      <c r="G169" s="216"/>
    </row>
    <row r="170" spans="1:7" ht="12.75" customHeight="1">
      <c r="A170" s="265"/>
      <c r="B170" s="216"/>
      <c r="C170" s="216"/>
      <c r="D170" s="216"/>
      <c r="E170" s="216"/>
      <c r="F170" s="216"/>
      <c r="G170" s="216"/>
    </row>
    <row r="171" spans="2:7" ht="12.75" customHeight="1">
      <c r="B171" s="216"/>
      <c r="C171" s="216"/>
      <c r="D171" s="216"/>
      <c r="E171" s="216"/>
      <c r="F171" s="216"/>
      <c r="G171" s="216"/>
    </row>
    <row r="172" spans="2:7" ht="12.75" customHeight="1">
      <c r="B172" s="216"/>
      <c r="C172" s="216"/>
      <c r="D172" s="216"/>
      <c r="E172" s="216"/>
      <c r="F172" s="216"/>
      <c r="G172" s="216"/>
    </row>
    <row r="173" spans="2:7" ht="12.75" customHeight="1">
      <c r="B173" s="216"/>
      <c r="C173" s="216"/>
      <c r="D173" s="216"/>
      <c r="E173" s="216"/>
      <c r="F173" s="216"/>
      <c r="G173" s="216"/>
    </row>
    <row r="174" spans="2:7" ht="12.75" customHeight="1">
      <c r="B174" s="216"/>
      <c r="C174" s="216"/>
      <c r="D174" s="216"/>
      <c r="E174" s="216"/>
      <c r="F174" s="216"/>
      <c r="G174" s="216"/>
    </row>
    <row r="175" spans="2:7" ht="12.75" customHeight="1">
      <c r="B175" s="216"/>
      <c r="C175" s="216"/>
      <c r="D175" s="216"/>
      <c r="E175" s="216"/>
      <c r="F175" s="216"/>
      <c r="G175" s="216"/>
    </row>
    <row r="176" spans="2:7" ht="12.75" customHeight="1">
      <c r="B176" s="216"/>
      <c r="C176" s="216"/>
      <c r="D176" s="216"/>
      <c r="E176" s="216"/>
      <c r="F176" s="216"/>
      <c r="G176" s="216"/>
    </row>
    <row r="177" spans="1:7" ht="12.75" customHeight="1">
      <c r="A177" s="266"/>
      <c r="B177" s="216"/>
      <c r="C177" s="216"/>
      <c r="D177" s="216"/>
      <c r="E177" s="216"/>
      <c r="F177" s="216"/>
      <c r="G177" s="216"/>
    </row>
    <row r="178" spans="1:7" ht="12.75" customHeight="1">
      <c r="A178" s="266"/>
      <c r="B178" s="216"/>
      <c r="C178" s="216"/>
      <c r="D178" s="216"/>
      <c r="E178" s="216"/>
      <c r="F178" s="216"/>
      <c r="G178" s="216"/>
    </row>
    <row r="179" spans="2:7" ht="12.75" customHeight="1">
      <c r="B179" s="216"/>
      <c r="C179" s="216"/>
      <c r="D179" s="216"/>
      <c r="E179" s="216"/>
      <c r="F179" s="216"/>
      <c r="G179" s="216"/>
    </row>
    <row r="180" spans="2:7" ht="12.75" customHeight="1">
      <c r="B180" s="216"/>
      <c r="C180" s="216"/>
      <c r="D180" s="216"/>
      <c r="E180" s="216"/>
      <c r="F180" s="216"/>
      <c r="G180" s="216"/>
    </row>
    <row r="181" spans="2:7" ht="12.75" customHeight="1">
      <c r="B181" s="216"/>
      <c r="C181" s="216"/>
      <c r="D181" s="216"/>
      <c r="E181" s="216"/>
      <c r="F181" s="216"/>
      <c r="G181" s="216"/>
    </row>
    <row r="182" spans="2:7" ht="12.75" customHeight="1">
      <c r="B182" s="216"/>
      <c r="C182" s="216"/>
      <c r="D182" s="216"/>
      <c r="E182" s="216"/>
      <c r="F182" s="216"/>
      <c r="G182" s="216"/>
    </row>
    <row r="183" spans="2:7" ht="12.75" customHeight="1">
      <c r="B183" s="216"/>
      <c r="C183" s="216"/>
      <c r="D183" s="216"/>
      <c r="E183" s="216"/>
      <c r="F183" s="216"/>
      <c r="G183" s="216"/>
    </row>
    <row r="184" spans="1:7" ht="12.75" customHeight="1">
      <c r="A184" s="266"/>
      <c r="B184" s="216"/>
      <c r="C184" s="216"/>
      <c r="D184" s="216"/>
      <c r="E184" s="216"/>
      <c r="F184" s="216"/>
      <c r="G184" s="216"/>
    </row>
    <row r="185" spans="1:7" ht="12.75" customHeight="1">
      <c r="A185" s="266"/>
      <c r="B185" s="216"/>
      <c r="C185" s="216"/>
      <c r="D185" s="216"/>
      <c r="E185" s="216"/>
      <c r="F185" s="216"/>
      <c r="G185" s="216"/>
    </row>
    <row r="186" spans="1:7" ht="12.75" customHeight="1">
      <c r="A186" s="266"/>
      <c r="B186" s="216"/>
      <c r="C186" s="216"/>
      <c r="D186" s="216"/>
      <c r="E186" s="216"/>
      <c r="F186" s="216"/>
      <c r="G186" s="216"/>
    </row>
    <row r="187" spans="2:7" ht="12.75" customHeight="1">
      <c r="B187" s="216"/>
      <c r="C187" s="216"/>
      <c r="D187" s="216"/>
      <c r="E187" s="216"/>
      <c r="F187" s="216"/>
      <c r="G187" s="216"/>
    </row>
    <row r="188" spans="2:7" ht="12.75" customHeight="1">
      <c r="B188" s="216"/>
      <c r="C188" s="216"/>
      <c r="D188" s="216"/>
      <c r="E188" s="216"/>
      <c r="F188" s="216"/>
      <c r="G188" s="216"/>
    </row>
    <row r="189" spans="1:7" ht="12.75" customHeight="1">
      <c r="A189" s="266"/>
      <c r="B189" s="216"/>
      <c r="C189" s="216"/>
      <c r="D189" s="216"/>
      <c r="E189" s="216"/>
      <c r="F189" s="216"/>
      <c r="G189" s="216"/>
    </row>
    <row r="190" spans="1:7" ht="12.75" customHeight="1">
      <c r="A190" s="266"/>
      <c r="B190" s="216"/>
      <c r="C190" s="216"/>
      <c r="D190" s="216"/>
      <c r="E190" s="216"/>
      <c r="F190" s="216"/>
      <c r="G190" s="216"/>
    </row>
    <row r="191" spans="1:7" ht="12.75" customHeight="1">
      <c r="A191" s="266"/>
      <c r="B191" s="216"/>
      <c r="C191" s="216"/>
      <c r="D191" s="216"/>
      <c r="E191" s="216"/>
      <c r="F191" s="216"/>
      <c r="G191" s="216"/>
    </row>
    <row r="192" spans="1:7" ht="12.75" customHeight="1">
      <c r="A192" s="266"/>
      <c r="B192" s="216"/>
      <c r="C192" s="216"/>
      <c r="D192" s="216"/>
      <c r="E192" s="216"/>
      <c r="F192" s="216"/>
      <c r="G192" s="216"/>
    </row>
    <row r="193" spans="2:7" ht="12.75" customHeight="1">
      <c r="B193" s="216"/>
      <c r="C193" s="216"/>
      <c r="D193" s="216"/>
      <c r="E193" s="216"/>
      <c r="F193" s="216"/>
      <c r="G193" s="216"/>
    </row>
    <row r="194" spans="1:7" ht="12.75" customHeight="1">
      <c r="A194" s="266"/>
      <c r="B194" s="216"/>
      <c r="C194" s="216"/>
      <c r="D194" s="216"/>
      <c r="E194" s="216"/>
      <c r="F194" s="216"/>
      <c r="G194" s="216"/>
    </row>
    <row r="195" spans="1:7" ht="12.75" customHeight="1">
      <c r="A195" s="265"/>
      <c r="B195" s="216"/>
      <c r="C195" s="216"/>
      <c r="D195" s="216"/>
      <c r="E195" s="216"/>
      <c r="F195" s="216"/>
      <c r="G195" s="216"/>
    </row>
    <row r="196" spans="1:7" ht="12.75" customHeight="1">
      <c r="A196" s="265"/>
      <c r="B196" s="216"/>
      <c r="C196" s="216"/>
      <c r="D196" s="216"/>
      <c r="E196" s="216"/>
      <c r="F196" s="216"/>
      <c r="G196" s="216"/>
    </row>
    <row r="197" spans="1:7" ht="12.75" customHeight="1">
      <c r="A197" s="266"/>
      <c r="B197" s="216"/>
      <c r="C197" s="216"/>
      <c r="D197" s="216"/>
      <c r="E197" s="216"/>
      <c r="F197" s="216"/>
      <c r="G197" s="216"/>
    </row>
    <row r="198" spans="2:7" ht="12.75" customHeight="1">
      <c r="B198" s="216"/>
      <c r="C198" s="216"/>
      <c r="D198" s="216"/>
      <c r="E198" s="216"/>
      <c r="F198" s="216"/>
      <c r="G198" s="216"/>
    </row>
    <row r="199" spans="1:7" ht="12.75" customHeight="1">
      <c r="A199" s="266"/>
      <c r="B199" s="216"/>
      <c r="C199" s="216"/>
      <c r="D199" s="216"/>
      <c r="E199" s="216"/>
      <c r="F199" s="216"/>
      <c r="G199" s="216"/>
    </row>
    <row r="200" spans="1:7" ht="12.75" customHeight="1">
      <c r="A200" s="266"/>
      <c r="B200" s="216"/>
      <c r="C200" s="216"/>
      <c r="D200" s="216"/>
      <c r="E200" s="216"/>
      <c r="F200" s="216"/>
      <c r="G200" s="216"/>
    </row>
    <row r="201" spans="2:7" ht="12.75" customHeight="1">
      <c r="B201" s="216"/>
      <c r="C201" s="216"/>
      <c r="D201" s="216"/>
      <c r="E201" s="216"/>
      <c r="F201" s="216"/>
      <c r="G201" s="216"/>
    </row>
    <row r="202" spans="1:7" ht="12.75" customHeight="1">
      <c r="A202" s="266"/>
      <c r="B202" s="216"/>
      <c r="C202" s="216"/>
      <c r="D202" s="216"/>
      <c r="E202" s="216"/>
      <c r="F202" s="216"/>
      <c r="G202" s="216"/>
    </row>
    <row r="203" spans="1:7" ht="12.75" customHeight="1">
      <c r="A203" s="266"/>
      <c r="B203" s="216"/>
      <c r="C203" s="216"/>
      <c r="D203" s="216"/>
      <c r="E203" s="216"/>
      <c r="F203" s="216"/>
      <c r="G203" s="216"/>
    </row>
    <row r="204" spans="1:7" ht="12.75" customHeight="1">
      <c r="A204" s="266"/>
      <c r="B204" s="216"/>
      <c r="C204" s="216"/>
      <c r="D204" s="216"/>
      <c r="E204" s="216"/>
      <c r="F204" s="216"/>
      <c r="G204" s="216"/>
    </row>
    <row r="205" spans="2:7" ht="12.75" customHeight="1">
      <c r="B205" s="216"/>
      <c r="C205" s="216"/>
      <c r="D205" s="216"/>
      <c r="E205" s="216"/>
      <c r="F205" s="216"/>
      <c r="G205" s="216"/>
    </row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</sheetData>
  <sheetProtection/>
  <mergeCells count="6">
    <mergeCell ref="A1:I1"/>
    <mergeCell ref="A2:I2"/>
    <mergeCell ref="A3:I3"/>
    <mergeCell ref="A4:I4"/>
    <mergeCell ref="C6:C7"/>
    <mergeCell ref="H6:I6"/>
  </mergeCells>
  <printOptions/>
  <pageMargins left="0.75" right="0.75" top="1" bottom="1" header="0.5" footer="0.5"/>
  <pageSetup fitToHeight="1" fitToWidth="1" horizontalDpi="600" verticalDpi="600" orientation="portrait" scale="93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64"/>
  <sheetViews>
    <sheetView zoomScalePageLayoutView="0" workbookViewId="0" topLeftCell="A1">
      <selection activeCell="C8" sqref="C8:E8"/>
    </sheetView>
  </sheetViews>
  <sheetFormatPr defaultColWidth="9.140625" defaultRowHeight="12.75"/>
  <cols>
    <col min="1" max="1" width="9.140625" style="1204" customWidth="1"/>
    <col min="2" max="2" width="23.00390625" style="1204" bestFit="1" customWidth="1"/>
    <col min="3" max="4" width="10.28125" style="1204" customWidth="1"/>
    <col min="5" max="5" width="12.57421875" style="1204" customWidth="1"/>
    <col min="6" max="6" width="9.421875" style="1204" customWidth="1"/>
    <col min="7" max="7" width="9.140625" style="1204" customWidth="1"/>
    <col min="8" max="8" width="9.28125" style="1204" customWidth="1"/>
    <col min="9" max="16384" width="9.140625" style="1204" customWidth="1"/>
  </cols>
  <sheetData>
    <row r="1" spans="2:7" ht="12.75">
      <c r="B1" s="1782" t="s">
        <v>1165</v>
      </c>
      <c r="C1" s="1782"/>
      <c r="D1" s="1782"/>
      <c r="E1" s="1782"/>
      <c r="F1" s="1782"/>
      <c r="G1" s="1782"/>
    </row>
    <row r="2" spans="2:7" ht="15.75">
      <c r="B2" s="1783" t="s">
        <v>917</v>
      </c>
      <c r="C2" s="1783"/>
      <c r="D2" s="1783"/>
      <c r="E2" s="1783"/>
      <c r="F2" s="1783"/>
      <c r="G2" s="1783"/>
    </row>
    <row r="3" spans="2:7" ht="15.75" customHeight="1">
      <c r="B3" s="1784" t="s">
        <v>918</v>
      </c>
      <c r="C3" s="1784"/>
      <c r="D3" s="1784"/>
      <c r="E3" s="1784"/>
      <c r="F3" s="1784"/>
      <c r="G3" s="1784"/>
    </row>
    <row r="4" spans="2:7" ht="17.25" customHeight="1" thickBot="1">
      <c r="B4" s="1205" t="s">
        <v>5</v>
      </c>
      <c r="C4" s="1205"/>
      <c r="D4" s="1205"/>
      <c r="E4" s="1206"/>
      <c r="F4" s="1205"/>
      <c r="G4" s="1207" t="s">
        <v>259</v>
      </c>
    </row>
    <row r="5" spans="2:7" ht="15" customHeight="1" thickTop="1">
      <c r="B5" s="1785"/>
      <c r="C5" s="1787" t="s">
        <v>95</v>
      </c>
      <c r="D5" s="1772" t="s">
        <v>919</v>
      </c>
      <c r="E5" s="1774" t="s">
        <v>97</v>
      </c>
      <c r="F5" s="1776" t="s">
        <v>99</v>
      </c>
      <c r="G5" s="1777"/>
    </row>
    <row r="6" spans="2:7" ht="15" customHeight="1">
      <c r="B6" s="1786"/>
      <c r="C6" s="1788"/>
      <c r="D6" s="1773"/>
      <c r="E6" s="1775"/>
      <c r="F6" s="1208" t="s">
        <v>96</v>
      </c>
      <c r="G6" s="1209" t="s">
        <v>97</v>
      </c>
    </row>
    <row r="7" spans="2:7" ht="15" customHeight="1">
      <c r="B7" s="1210"/>
      <c r="C7" s="1211"/>
      <c r="D7" s="1211"/>
      <c r="E7" s="1211"/>
      <c r="F7" s="1212"/>
      <c r="G7" s="1213"/>
    </row>
    <row r="8" spans="2:7" ht="15" customHeight="1">
      <c r="B8" s="1214" t="s">
        <v>920</v>
      </c>
      <c r="C8" s="1215">
        <v>91991.29999999999</v>
      </c>
      <c r="D8" s="1215">
        <v>85319.1</v>
      </c>
      <c r="E8" s="1215">
        <v>70117.12080399999</v>
      </c>
      <c r="F8" s="1216">
        <v>-7.253077193169332</v>
      </c>
      <c r="G8" s="1217">
        <v>-17.817791322224465</v>
      </c>
    </row>
    <row r="9" spans="2:7" ht="15" customHeight="1">
      <c r="B9" s="1218"/>
      <c r="C9" s="1215"/>
      <c r="D9" s="1216"/>
      <c r="E9" s="1216"/>
      <c r="F9" s="1216"/>
      <c r="G9" s="1217"/>
    </row>
    <row r="10" spans="2:7" ht="15" customHeight="1">
      <c r="B10" s="1218" t="s">
        <v>921</v>
      </c>
      <c r="C10" s="1219">
        <v>59613.7</v>
      </c>
      <c r="D10" s="1220">
        <v>55864.6</v>
      </c>
      <c r="E10" s="1220">
        <v>39493.688893</v>
      </c>
      <c r="F10" s="1220">
        <v>-6.28899061792842</v>
      </c>
      <c r="G10" s="1221">
        <v>-29.30462422893926</v>
      </c>
    </row>
    <row r="11" spans="2:7" ht="15" customHeight="1">
      <c r="B11" s="1218" t="s">
        <v>922</v>
      </c>
      <c r="C11" s="1219">
        <v>2840.7</v>
      </c>
      <c r="D11" s="1220">
        <v>2229.9</v>
      </c>
      <c r="E11" s="1220">
        <v>1681.5272220000002</v>
      </c>
      <c r="F11" s="1220">
        <v>-21.501742528250062</v>
      </c>
      <c r="G11" s="1221">
        <v>-24.59181030539486</v>
      </c>
    </row>
    <row r="12" spans="2:7" ht="15" customHeight="1">
      <c r="B12" s="1222" t="s">
        <v>923</v>
      </c>
      <c r="C12" s="1223">
        <v>29536.9</v>
      </c>
      <c r="D12" s="1223">
        <v>27224.6</v>
      </c>
      <c r="E12" s="1223">
        <v>28941.904689</v>
      </c>
      <c r="F12" s="1223">
        <v>-7.828512809401133</v>
      </c>
      <c r="G12" s="1224">
        <v>6.307915227404635</v>
      </c>
    </row>
    <row r="13" spans="2:7" ht="15" customHeight="1">
      <c r="B13" s="1210"/>
      <c r="C13" s="1219"/>
      <c r="D13" s="1216"/>
      <c r="E13" s="1216"/>
      <c r="F13" s="1216"/>
      <c r="G13" s="1217"/>
    </row>
    <row r="14" spans="2:11" ht="15" customHeight="1">
      <c r="B14" s="1214" t="s">
        <v>924</v>
      </c>
      <c r="C14" s="1215">
        <v>714365.8888999999</v>
      </c>
      <c r="D14" s="1215">
        <v>774684.2000000001</v>
      </c>
      <c r="E14" s="1215">
        <v>773599.123367</v>
      </c>
      <c r="F14" s="1216">
        <v>8.443615804903558</v>
      </c>
      <c r="G14" s="1217">
        <v>-0.14006696315738054</v>
      </c>
      <c r="J14" s="1225"/>
      <c r="K14" s="1225"/>
    </row>
    <row r="15" spans="2:7" ht="15" customHeight="1">
      <c r="B15" s="1218"/>
      <c r="C15" s="1215"/>
      <c r="D15" s="1216"/>
      <c r="E15" s="1216"/>
      <c r="F15" s="1216"/>
      <c r="G15" s="1217"/>
    </row>
    <row r="16" spans="2:7" ht="15" customHeight="1">
      <c r="B16" s="1218" t="s">
        <v>925</v>
      </c>
      <c r="C16" s="1219">
        <v>477947</v>
      </c>
      <c r="D16" s="1220">
        <v>491655.9</v>
      </c>
      <c r="E16" s="1220">
        <v>477212.567633</v>
      </c>
      <c r="F16" s="1220">
        <v>2.8682887433125472</v>
      </c>
      <c r="G16" s="1221">
        <v>-2.9376912525609953</v>
      </c>
    </row>
    <row r="17" spans="2:7" ht="15" customHeight="1">
      <c r="B17" s="1218" t="s">
        <v>926</v>
      </c>
      <c r="C17" s="1219">
        <v>73318.6445</v>
      </c>
      <c r="D17" s="1226">
        <v>100166.4</v>
      </c>
      <c r="E17" s="1220">
        <v>115694.31763999996</v>
      </c>
      <c r="F17" s="1220">
        <v>36.61791033248031</v>
      </c>
      <c r="G17" s="1221">
        <v>15.502122108810894</v>
      </c>
    </row>
    <row r="18" spans="2:7" ht="15" customHeight="1">
      <c r="B18" s="1222" t="s">
        <v>927</v>
      </c>
      <c r="C18" s="1223">
        <v>163100.2444</v>
      </c>
      <c r="D18" s="1223">
        <v>182861.9</v>
      </c>
      <c r="E18" s="1223">
        <v>180692.238094</v>
      </c>
      <c r="F18" s="1223">
        <v>12.116263634489073</v>
      </c>
      <c r="G18" s="1224">
        <v>-1.186502987226973</v>
      </c>
    </row>
    <row r="19" spans="2:7" ht="15" customHeight="1">
      <c r="B19" s="1210"/>
      <c r="C19" s="1215"/>
      <c r="D19" s="1215"/>
      <c r="E19" s="1215"/>
      <c r="F19" s="1216"/>
      <c r="G19" s="1217"/>
    </row>
    <row r="20" spans="2:7" ht="15" customHeight="1">
      <c r="B20" s="1214" t="s">
        <v>928</v>
      </c>
      <c r="C20" s="1215">
        <v>-622374.5888999999</v>
      </c>
      <c r="D20" s="1215">
        <v>-689365.1000000001</v>
      </c>
      <c r="E20" s="1215">
        <v>-703482.0025630001</v>
      </c>
      <c r="F20" s="1216">
        <v>10.763696380728021</v>
      </c>
      <c r="G20" s="1217">
        <v>2.047812191681885</v>
      </c>
    </row>
    <row r="21" spans="2:7" ht="15" customHeight="1">
      <c r="B21" s="1218"/>
      <c r="C21" s="1219"/>
      <c r="D21" s="1219"/>
      <c r="E21" s="1219"/>
      <c r="F21" s="1216"/>
      <c r="G21" s="1217"/>
    </row>
    <row r="22" spans="2:7" ht="15" customHeight="1">
      <c r="B22" s="1218" t="s">
        <v>929</v>
      </c>
      <c r="C22" s="1219">
        <v>-418333.3</v>
      </c>
      <c r="D22" s="1219">
        <v>-435791.30000000005</v>
      </c>
      <c r="E22" s="1219">
        <v>-437718.87874</v>
      </c>
      <c r="F22" s="1220">
        <v>4.173227424161553</v>
      </c>
      <c r="G22" s="1221">
        <v>0.44231693932393057</v>
      </c>
    </row>
    <row r="23" spans="2:7" ht="15" customHeight="1">
      <c r="B23" s="1218" t="s">
        <v>930</v>
      </c>
      <c r="C23" s="1219">
        <v>-70477.9445</v>
      </c>
      <c r="D23" s="1219">
        <v>-97936.5</v>
      </c>
      <c r="E23" s="1219">
        <v>-114012.79041799996</v>
      </c>
      <c r="F23" s="1220">
        <v>38.960494229510346</v>
      </c>
      <c r="G23" s="1221">
        <v>16.415014236775832</v>
      </c>
    </row>
    <row r="24" spans="2:7" ht="15" customHeight="1">
      <c r="B24" s="1222" t="s">
        <v>931</v>
      </c>
      <c r="C24" s="1227">
        <v>-133563.3444</v>
      </c>
      <c r="D24" s="1227">
        <v>-155637.3</v>
      </c>
      <c r="E24" s="1227">
        <v>-151750.333405</v>
      </c>
      <c r="F24" s="1223">
        <v>16.526956328595773</v>
      </c>
      <c r="G24" s="1224">
        <v>-2.4974518287068577</v>
      </c>
    </row>
    <row r="25" spans="2:7" ht="15" customHeight="1">
      <c r="B25" s="1210"/>
      <c r="C25" s="1219"/>
      <c r="D25" s="1219"/>
      <c r="E25" s="1219"/>
      <c r="F25" s="1216"/>
      <c r="G25" s="1217"/>
    </row>
    <row r="26" spans="2:7" ht="15" customHeight="1">
      <c r="B26" s="1214" t="s">
        <v>932</v>
      </c>
      <c r="C26" s="1215">
        <v>806357.1889</v>
      </c>
      <c r="D26" s="1215">
        <v>860003.3</v>
      </c>
      <c r="E26" s="1215">
        <v>843716.284171</v>
      </c>
      <c r="F26" s="1216">
        <v>6.652896735897144</v>
      </c>
      <c r="G26" s="1217">
        <v>-1.8938317828547895</v>
      </c>
    </row>
    <row r="27" spans="2:7" ht="15" customHeight="1">
      <c r="B27" s="1218"/>
      <c r="C27" s="1219"/>
      <c r="D27" s="1219"/>
      <c r="E27" s="1219"/>
      <c r="F27" s="1216"/>
      <c r="G27" s="1217"/>
    </row>
    <row r="28" spans="2:7" ht="15" customHeight="1">
      <c r="B28" s="1218" t="s">
        <v>929</v>
      </c>
      <c r="C28" s="1219">
        <v>537560.7</v>
      </c>
      <c r="D28" s="1219">
        <v>547520.5</v>
      </c>
      <c r="E28" s="1219">
        <v>516706.296526</v>
      </c>
      <c r="F28" s="1220">
        <v>1.8527768119953834</v>
      </c>
      <c r="G28" s="1221">
        <v>-5.6279542910265405</v>
      </c>
    </row>
    <row r="29" spans="2:7" ht="15" customHeight="1">
      <c r="B29" s="1218" t="s">
        <v>930</v>
      </c>
      <c r="C29" s="1219">
        <v>76159.34449999999</v>
      </c>
      <c r="D29" s="1219">
        <v>102396.29999999999</v>
      </c>
      <c r="E29" s="1219">
        <v>117375.84486199997</v>
      </c>
      <c r="F29" s="1220">
        <v>34.450080515070624</v>
      </c>
      <c r="G29" s="1221">
        <v>14.628990365862805</v>
      </c>
    </row>
    <row r="30" spans="2:7" ht="15" customHeight="1" thickBot="1">
      <c r="B30" s="1228" t="s">
        <v>931</v>
      </c>
      <c r="C30" s="1229">
        <v>192637.1444</v>
      </c>
      <c r="D30" s="1229">
        <v>210086.5</v>
      </c>
      <c r="E30" s="1229">
        <v>209634.142783</v>
      </c>
      <c r="F30" s="1229">
        <v>9.058146939599254</v>
      </c>
      <c r="G30" s="1230">
        <v>-0.21531950744099504</v>
      </c>
    </row>
    <row r="31" spans="2:7" ht="13.5" thickTop="1">
      <c r="B31" s="1205"/>
      <c r="C31" s="1231"/>
      <c r="D31" s="1231"/>
      <c r="E31" s="1231"/>
      <c r="F31" s="1205"/>
      <c r="G31" s="1205"/>
    </row>
    <row r="32" spans="2:7" ht="12.75">
      <c r="B32" s="1205"/>
      <c r="C32" s="1206"/>
      <c r="D32" s="1206"/>
      <c r="E32" s="1206"/>
      <c r="F32" s="1205"/>
      <c r="G32" s="1205"/>
    </row>
    <row r="33" spans="2:8" ht="12.75">
      <c r="B33" s="1205"/>
      <c r="C33" s="1231"/>
      <c r="D33" s="1231"/>
      <c r="E33" s="1232"/>
      <c r="F33" s="1205"/>
      <c r="G33" s="1205"/>
      <c r="H33" s="1233"/>
    </row>
    <row r="34" spans="2:8" ht="15" customHeight="1">
      <c r="B34" s="1234" t="s">
        <v>933</v>
      </c>
      <c r="C34" s="1235">
        <v>12.877336590308182</v>
      </c>
      <c r="D34" s="1235">
        <v>11.013403913491459</v>
      </c>
      <c r="E34" s="1235">
        <v>9.063753911563834</v>
      </c>
      <c r="F34" s="1205"/>
      <c r="G34" s="1205"/>
      <c r="H34" s="1225"/>
    </row>
    <row r="35" spans="2:9" ht="15" customHeight="1">
      <c r="B35" s="1236" t="s">
        <v>121</v>
      </c>
      <c r="C35" s="1235">
        <v>12.472868330588955</v>
      </c>
      <c r="D35" s="1235">
        <v>11.362540345798758</v>
      </c>
      <c r="E35" s="1235">
        <v>8.275911317443045</v>
      </c>
      <c r="F35" s="1205"/>
      <c r="G35" s="1205"/>
      <c r="H35" s="1225"/>
      <c r="I35" s="1225"/>
    </row>
    <row r="36" spans="2:9" ht="15" customHeight="1">
      <c r="B36" s="1237" t="s">
        <v>934</v>
      </c>
      <c r="C36" s="1238">
        <v>3.8744578809009487</v>
      </c>
      <c r="D36" s="1238">
        <v>2.2261956105041216</v>
      </c>
      <c r="E36" s="1238">
        <v>1.4534224811561807</v>
      </c>
      <c r="F36" s="1205"/>
      <c r="G36" s="1205"/>
      <c r="H36" s="1225"/>
      <c r="I36" s="1225"/>
    </row>
    <row r="37" spans="2:9" ht="15" customHeight="1">
      <c r="B37" s="1239" t="s">
        <v>935</v>
      </c>
      <c r="C37" s="1240">
        <v>18.109660171668022</v>
      </c>
      <c r="D37" s="1240">
        <v>14.888065802663103</v>
      </c>
      <c r="E37" s="1240">
        <v>16.01723737238995</v>
      </c>
      <c r="F37" s="1205"/>
      <c r="G37" s="1205"/>
      <c r="H37" s="1225"/>
      <c r="I37" s="1225"/>
    </row>
    <row r="38" spans="2:7" ht="15" customHeight="1">
      <c r="B38" s="1778" t="s">
        <v>936</v>
      </c>
      <c r="C38" s="1779"/>
      <c r="D38" s="1779"/>
      <c r="E38" s="1780"/>
      <c r="F38" s="1205"/>
      <c r="G38" s="1205"/>
    </row>
    <row r="39" spans="2:9" ht="15" customHeight="1">
      <c r="B39" s="1241" t="s">
        <v>121</v>
      </c>
      <c r="C39" s="1235">
        <v>64.80362816918557</v>
      </c>
      <c r="D39" s="1235">
        <v>65.47724952560446</v>
      </c>
      <c r="E39" s="1235">
        <v>56.32531461666491</v>
      </c>
      <c r="F39" s="1205"/>
      <c r="G39" s="1205"/>
      <c r="H39" s="1225"/>
      <c r="I39" s="1225"/>
    </row>
    <row r="40" spans="2:9" ht="15" customHeight="1">
      <c r="B40" s="1237" t="s">
        <v>934</v>
      </c>
      <c r="C40" s="1238">
        <v>3.088009409585472</v>
      </c>
      <c r="D40" s="1238">
        <v>2.6136000028129693</v>
      </c>
      <c r="E40" s="1238">
        <v>2.3981692384380873</v>
      </c>
      <c r="F40" s="1205"/>
      <c r="G40" s="1205"/>
      <c r="H40" s="1225"/>
      <c r="I40" s="1225"/>
    </row>
    <row r="41" spans="2:9" ht="15" customHeight="1">
      <c r="B41" s="1242" t="s">
        <v>935</v>
      </c>
      <c r="C41" s="1240">
        <v>32.10836242122897</v>
      </c>
      <c r="D41" s="1240">
        <v>31.90915047158256</v>
      </c>
      <c r="E41" s="1240">
        <v>41.276516144897016</v>
      </c>
      <c r="F41" s="1205"/>
      <c r="G41" s="1205"/>
      <c r="H41" s="1225"/>
      <c r="I41" s="1225"/>
    </row>
    <row r="42" spans="2:7" ht="15" customHeight="1">
      <c r="B42" s="1778" t="s">
        <v>937</v>
      </c>
      <c r="C42" s="1779"/>
      <c r="D42" s="1779"/>
      <c r="E42" s="1780"/>
      <c r="F42" s="1205"/>
      <c r="G42" s="1205"/>
    </row>
    <row r="43" spans="2:7" ht="15" customHeight="1">
      <c r="B43" s="1241" t="s">
        <v>121</v>
      </c>
      <c r="C43" s="1243">
        <v>66.90507027651556</v>
      </c>
      <c r="D43" s="1243">
        <v>63.465332066924816</v>
      </c>
      <c r="E43" s="1243">
        <v>61.687320114323285</v>
      </c>
      <c r="F43" s="1205"/>
      <c r="G43" s="1205"/>
    </row>
    <row r="44" spans="2:7" ht="15" customHeight="1">
      <c r="B44" s="1244" t="s">
        <v>934</v>
      </c>
      <c r="C44" s="1245">
        <v>10.263458213675074</v>
      </c>
      <c r="D44" s="1245">
        <v>12.929965526597803</v>
      </c>
      <c r="E44" s="1245">
        <v>14.955332050591515</v>
      </c>
      <c r="F44" s="1205"/>
      <c r="G44" s="1205"/>
    </row>
    <row r="45" spans="2:7" ht="15" customHeight="1">
      <c r="B45" s="1242" t="s">
        <v>935</v>
      </c>
      <c r="C45" s="1245">
        <v>22.83147150980938</v>
      </c>
      <c r="D45" s="1245">
        <v>23.604702406477372</v>
      </c>
      <c r="E45" s="1245">
        <v>23.35734783508519</v>
      </c>
      <c r="F45" s="1205"/>
      <c r="G45" s="1205"/>
    </row>
    <row r="46" spans="2:7" ht="15" customHeight="1">
      <c r="B46" s="1778" t="s">
        <v>938</v>
      </c>
      <c r="C46" s="1779"/>
      <c r="D46" s="1779"/>
      <c r="E46" s="1780"/>
      <c r="F46" s="1205"/>
      <c r="G46" s="1205"/>
    </row>
    <row r="47" spans="2:7" ht="15" customHeight="1">
      <c r="B47" s="1241" t="s">
        <v>121</v>
      </c>
      <c r="C47" s="1243">
        <v>67.21567805963488</v>
      </c>
      <c r="D47" s="1243">
        <v>63.216327603471655</v>
      </c>
      <c r="E47" s="1243">
        <v>62.22175935493108</v>
      </c>
      <c r="F47" s="1205"/>
      <c r="G47" s="1205"/>
    </row>
    <row r="48" spans="2:7" ht="15" customHeight="1">
      <c r="B48" s="1244" t="s">
        <v>934</v>
      </c>
      <c r="C48" s="1245">
        <v>11.324039534545337</v>
      </c>
      <c r="D48" s="1245">
        <v>14.206767937628403</v>
      </c>
      <c r="E48" s="1245">
        <v>16.206923560605173</v>
      </c>
      <c r="F48" s="1205"/>
      <c r="G48" s="1205"/>
    </row>
    <row r="49" spans="2:7" ht="15" customHeight="1">
      <c r="B49" s="1242" t="s">
        <v>935</v>
      </c>
      <c r="C49" s="1246">
        <v>21.460282405819804</v>
      </c>
      <c r="D49" s="1246">
        <v>22.57690445889993</v>
      </c>
      <c r="E49" s="1246">
        <v>21.571317084463733</v>
      </c>
      <c r="F49" s="1205"/>
      <c r="G49" s="1205"/>
    </row>
    <row r="50" spans="2:7" ht="15" customHeight="1">
      <c r="B50" s="1778" t="s">
        <v>939</v>
      </c>
      <c r="C50" s="1779"/>
      <c r="D50" s="1779"/>
      <c r="E50" s="1780"/>
      <c r="F50" s="1205"/>
      <c r="G50" s="1205"/>
    </row>
    <row r="51" spans="2:7" ht="15" customHeight="1">
      <c r="B51" s="1241" t="s">
        <v>121</v>
      </c>
      <c r="C51" s="1243">
        <v>66.66533236137184</v>
      </c>
      <c r="D51" s="1243">
        <v>63.66493012294255</v>
      </c>
      <c r="E51" s="1243">
        <v>61.241711961704496</v>
      </c>
      <c r="F51" s="1205"/>
      <c r="G51" s="1205"/>
    </row>
    <row r="52" spans="2:7" ht="15" customHeight="1">
      <c r="B52" s="1244" t="s">
        <v>934</v>
      </c>
      <c r="C52" s="1245">
        <v>9.444864577184896</v>
      </c>
      <c r="D52" s="1245">
        <v>11.906500823892186</v>
      </c>
      <c r="E52" s="1245">
        <v>13.911767150177564</v>
      </c>
      <c r="F52" s="1205"/>
      <c r="G52" s="1205"/>
    </row>
    <row r="53" spans="2:7" ht="15" customHeight="1">
      <c r="B53" s="1242" t="s">
        <v>935</v>
      </c>
      <c r="C53" s="1246">
        <v>23.88980306144326</v>
      </c>
      <c r="D53" s="1246">
        <v>24.428569053165262</v>
      </c>
      <c r="E53" s="1246">
        <v>24.846520888117933</v>
      </c>
      <c r="F53" s="1205"/>
      <c r="G53" s="1205"/>
    </row>
    <row r="54" spans="2:7" ht="15" customHeight="1">
      <c r="B54" s="1781" t="s">
        <v>940</v>
      </c>
      <c r="C54" s="1781"/>
      <c r="D54" s="1781"/>
      <c r="E54" s="1781"/>
      <c r="F54" s="1205"/>
      <c r="G54" s="1205"/>
    </row>
    <row r="55" spans="2:7" ht="15" customHeight="1">
      <c r="B55" s="1237" t="s">
        <v>941</v>
      </c>
      <c r="C55" s="1247">
        <v>11.408256944480252</v>
      </c>
      <c r="D55" s="1247">
        <v>9.920787513257217</v>
      </c>
      <c r="E55" s="1248">
        <v>8.310509364281634</v>
      </c>
      <c r="F55" s="1205"/>
      <c r="G55" s="1205"/>
    </row>
    <row r="56" spans="2:7" ht="15" customHeight="1">
      <c r="B56" s="1239" t="s">
        <v>942</v>
      </c>
      <c r="C56" s="1249">
        <v>88.59174305551974</v>
      </c>
      <c r="D56" s="1249">
        <v>90.07921248674279</v>
      </c>
      <c r="E56" s="1250">
        <v>91.68948589478818</v>
      </c>
      <c r="F56" s="1205"/>
      <c r="G56" s="1205"/>
    </row>
    <row r="57" spans="2:7" ht="12.75">
      <c r="B57" s="1251" t="s">
        <v>943</v>
      </c>
      <c r="C57" s="1205"/>
      <c r="D57" s="1205"/>
      <c r="E57" s="1205"/>
      <c r="F57" s="1205"/>
      <c r="G57" s="1205"/>
    </row>
    <row r="58" spans="2:7" ht="12.75">
      <c r="B58" s="1205" t="s">
        <v>944</v>
      </c>
      <c r="C58" s="1205"/>
      <c r="D58" s="1205"/>
      <c r="E58" s="1205"/>
      <c r="F58" s="1205"/>
      <c r="G58" s="1205"/>
    </row>
    <row r="59" spans="2:7" ht="12.75">
      <c r="B59" s="1205" t="s">
        <v>945</v>
      </c>
      <c r="C59" s="1205"/>
      <c r="D59" s="1205"/>
      <c r="E59" s="1205"/>
      <c r="F59" s="1205"/>
      <c r="G59" s="1205"/>
    </row>
    <row r="64" spans="3:7" ht="12.75">
      <c r="C64" s="1225"/>
      <c r="D64" s="1225"/>
      <c r="E64" s="1225"/>
      <c r="F64" s="1225"/>
      <c r="G64" s="1225"/>
    </row>
  </sheetData>
  <sheetProtection/>
  <mergeCells count="13">
    <mergeCell ref="B50:E50"/>
    <mergeCell ref="B54:E54"/>
    <mergeCell ref="B1:G1"/>
    <mergeCell ref="B2:G2"/>
    <mergeCell ref="B3:G3"/>
    <mergeCell ref="B5:B6"/>
    <mergeCell ref="C5:C6"/>
    <mergeCell ref="D5:D6"/>
    <mergeCell ref="E5:E6"/>
    <mergeCell ref="F5:G5"/>
    <mergeCell ref="B38:E38"/>
    <mergeCell ref="B42:E42"/>
    <mergeCell ref="B46:E46"/>
  </mergeCells>
  <printOptions horizontalCentered="1"/>
  <pageMargins left="0.75" right="0.75" top="1" bottom="1" header="0.5" footer="0.5"/>
  <pageSetup fitToHeight="1" fitToWidth="1" horizontalDpi="600" verticalDpi="600" orientation="portrait" scale="76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63"/>
  <sheetViews>
    <sheetView zoomScalePageLayoutView="0" workbookViewId="0" topLeftCell="A1">
      <selection activeCell="K16" sqref="K16"/>
    </sheetView>
  </sheetViews>
  <sheetFormatPr defaultColWidth="9.140625" defaultRowHeight="12.75"/>
  <cols>
    <col min="1" max="1" width="9.140625" style="393" customWidth="1"/>
    <col min="2" max="2" width="5.00390625" style="393" customWidth="1"/>
    <col min="3" max="3" width="20.7109375" style="393" customWidth="1"/>
    <col min="4" max="8" width="10.7109375" style="393" customWidth="1"/>
    <col min="9" max="9" width="8.7109375" style="393" customWidth="1"/>
    <col min="10" max="10" width="9.140625" style="393" customWidth="1"/>
    <col min="11" max="16384" width="9.140625" style="393" customWidth="1"/>
  </cols>
  <sheetData>
    <row r="1" spans="2:8" ht="15" customHeight="1">
      <c r="B1" s="1789" t="s">
        <v>1169</v>
      </c>
      <c r="C1" s="1790"/>
      <c r="D1" s="1790"/>
      <c r="E1" s="1790"/>
      <c r="F1" s="1790"/>
      <c r="G1" s="1790"/>
      <c r="H1" s="1791"/>
    </row>
    <row r="2" spans="2:8" ht="15" customHeight="1">
      <c r="B2" s="1792" t="s">
        <v>946</v>
      </c>
      <c r="C2" s="1793"/>
      <c r="D2" s="1793"/>
      <c r="E2" s="1793"/>
      <c r="F2" s="1793"/>
      <c r="G2" s="1793"/>
      <c r="H2" s="1794"/>
    </row>
    <row r="3" spans="2:8" ht="15" customHeight="1" thickBot="1">
      <c r="B3" s="1795" t="s">
        <v>259</v>
      </c>
      <c r="C3" s="1796"/>
      <c r="D3" s="1796"/>
      <c r="E3" s="1796"/>
      <c r="F3" s="1796"/>
      <c r="G3" s="1796"/>
      <c r="H3" s="1797"/>
    </row>
    <row r="4" spans="2:8" ht="15" customHeight="1" thickTop="1">
      <c r="B4" s="1252"/>
      <c r="C4" s="1253"/>
      <c r="D4" s="1798" t="s">
        <v>206</v>
      </c>
      <c r="E4" s="1798"/>
      <c r="F4" s="1798"/>
      <c r="G4" s="1799" t="s">
        <v>99</v>
      </c>
      <c r="H4" s="1800"/>
    </row>
    <row r="5" spans="2:8" ht="15" customHeight="1">
      <c r="B5" s="1254"/>
      <c r="C5" s="1255"/>
      <c r="D5" s="1256" t="s">
        <v>95</v>
      </c>
      <c r="E5" s="1256" t="s">
        <v>947</v>
      </c>
      <c r="F5" s="1257" t="s">
        <v>948</v>
      </c>
      <c r="G5" s="1257" t="s">
        <v>96</v>
      </c>
      <c r="H5" s="1258" t="s">
        <v>948</v>
      </c>
    </row>
    <row r="6" spans="2:8" ht="15" customHeight="1">
      <c r="B6" s="1259"/>
      <c r="C6" s="1260" t="s">
        <v>949</v>
      </c>
      <c r="D6" s="1260">
        <v>49467.563161000005</v>
      </c>
      <c r="E6" s="1260">
        <v>46267.36960600001</v>
      </c>
      <c r="F6" s="1260">
        <v>34320.41792899999</v>
      </c>
      <c r="G6" s="1260">
        <v>-6.469276735109148</v>
      </c>
      <c r="H6" s="1261">
        <v>-25.821549352679696</v>
      </c>
    </row>
    <row r="7" spans="2:8" ht="15" customHeight="1">
      <c r="B7" s="1262">
        <v>1</v>
      </c>
      <c r="C7" s="1263" t="s">
        <v>950</v>
      </c>
      <c r="D7" s="1264">
        <v>376.90074599999997</v>
      </c>
      <c r="E7" s="1264">
        <v>472.21776800000004</v>
      </c>
      <c r="F7" s="1264">
        <v>191.382786</v>
      </c>
      <c r="G7" s="1264">
        <v>25.289687805499867</v>
      </c>
      <c r="H7" s="1265">
        <v>-59.471498327864694</v>
      </c>
    </row>
    <row r="8" spans="2:8" ht="15" customHeight="1">
      <c r="B8" s="1262">
        <v>2</v>
      </c>
      <c r="C8" s="1263" t="s">
        <v>951</v>
      </c>
      <c r="D8" s="1264">
        <v>1.4633850000000002</v>
      </c>
      <c r="E8" s="1264">
        <v>2.060094</v>
      </c>
      <c r="F8" s="1264">
        <v>0</v>
      </c>
      <c r="G8" s="1264">
        <v>40.77594071279941</v>
      </c>
      <c r="H8" s="1265">
        <v>-100</v>
      </c>
    </row>
    <row r="9" spans="2:8" ht="15" customHeight="1">
      <c r="B9" s="1262">
        <v>3</v>
      </c>
      <c r="C9" s="1263" t="s">
        <v>952</v>
      </c>
      <c r="D9" s="1264">
        <v>182.361557</v>
      </c>
      <c r="E9" s="1264">
        <v>180.3862</v>
      </c>
      <c r="F9" s="1264">
        <v>143.40657</v>
      </c>
      <c r="G9" s="1264">
        <v>-1.08320911078863</v>
      </c>
      <c r="H9" s="1265">
        <v>-20.500254454054698</v>
      </c>
    </row>
    <row r="10" spans="2:8" ht="15" customHeight="1">
      <c r="B10" s="1262">
        <v>4</v>
      </c>
      <c r="C10" s="1263" t="s">
        <v>953</v>
      </c>
      <c r="D10" s="1264">
        <v>1.2192</v>
      </c>
      <c r="E10" s="1264">
        <v>1.1380000000000001</v>
      </c>
      <c r="F10" s="1264">
        <v>0.45719999999999994</v>
      </c>
      <c r="G10" s="1264">
        <v>-6.660104986876632</v>
      </c>
      <c r="H10" s="1265">
        <v>-59.824253075571185</v>
      </c>
    </row>
    <row r="11" spans="2:8" ht="15" customHeight="1">
      <c r="B11" s="1262">
        <v>5</v>
      </c>
      <c r="C11" s="1263" t="s">
        <v>954</v>
      </c>
      <c r="D11" s="1264">
        <v>4267.2420409999995</v>
      </c>
      <c r="E11" s="1264">
        <v>3839.655152</v>
      </c>
      <c r="F11" s="1264">
        <v>4633.320551</v>
      </c>
      <c r="G11" s="1264">
        <v>-10.020216451087407</v>
      </c>
      <c r="H11" s="1265">
        <v>20.67022603804915</v>
      </c>
    </row>
    <row r="12" spans="2:8" ht="15" customHeight="1">
      <c r="B12" s="1262">
        <v>6</v>
      </c>
      <c r="C12" s="1263" t="s">
        <v>955</v>
      </c>
      <c r="D12" s="1264">
        <v>0</v>
      </c>
      <c r="E12" s="1264">
        <v>0</v>
      </c>
      <c r="F12" s="1264">
        <v>0</v>
      </c>
      <c r="G12" s="1264" t="s">
        <v>313</v>
      </c>
      <c r="H12" s="1265" t="s">
        <v>313</v>
      </c>
    </row>
    <row r="13" spans="2:8" ht="15" customHeight="1">
      <c r="B13" s="1262">
        <v>7</v>
      </c>
      <c r="C13" s="1263" t="s">
        <v>956</v>
      </c>
      <c r="D13" s="1264">
        <v>267.0013</v>
      </c>
      <c r="E13" s="1264">
        <v>617.149269</v>
      </c>
      <c r="F13" s="1264">
        <v>382.956476</v>
      </c>
      <c r="G13" s="1264">
        <v>131.14092290936412</v>
      </c>
      <c r="H13" s="1265">
        <v>-37.94751201430978</v>
      </c>
    </row>
    <row r="14" spans="2:8" ht="15" customHeight="1">
      <c r="B14" s="1262">
        <v>8</v>
      </c>
      <c r="C14" s="1263" t="s">
        <v>957</v>
      </c>
      <c r="D14" s="1264">
        <v>0</v>
      </c>
      <c r="E14" s="1264">
        <v>16.616415</v>
      </c>
      <c r="F14" s="1264">
        <v>6.711397000000001</v>
      </c>
      <c r="G14" s="1264" t="s">
        <v>313</v>
      </c>
      <c r="H14" s="1265">
        <v>-59.60983762141232</v>
      </c>
    </row>
    <row r="15" spans="2:8" ht="15" customHeight="1">
      <c r="B15" s="1262">
        <v>9</v>
      </c>
      <c r="C15" s="1263" t="s">
        <v>958</v>
      </c>
      <c r="D15" s="1264">
        <v>64.52870999999999</v>
      </c>
      <c r="E15" s="1264">
        <v>82.43416900000001</v>
      </c>
      <c r="F15" s="1264">
        <v>95.30509599999999</v>
      </c>
      <c r="G15" s="1264">
        <v>27.7480504414237</v>
      </c>
      <c r="H15" s="1265">
        <v>15.613582518190938</v>
      </c>
    </row>
    <row r="16" spans="2:8" ht="15" customHeight="1">
      <c r="B16" s="1262">
        <v>10</v>
      </c>
      <c r="C16" s="1263" t="s">
        <v>959</v>
      </c>
      <c r="D16" s="1264">
        <v>1426.8647369999999</v>
      </c>
      <c r="E16" s="1264">
        <v>1260.583363</v>
      </c>
      <c r="F16" s="1264">
        <v>892.07842</v>
      </c>
      <c r="G16" s="1264">
        <v>-11.653618572816399</v>
      </c>
      <c r="H16" s="1265">
        <v>-29.232889614139708</v>
      </c>
    </row>
    <row r="17" spans="2:8" ht="15" customHeight="1">
      <c r="B17" s="1262">
        <v>11</v>
      </c>
      <c r="C17" s="1263" t="s">
        <v>960</v>
      </c>
      <c r="D17" s="1264">
        <v>18.036215</v>
      </c>
      <c r="E17" s="1264">
        <v>9.342131</v>
      </c>
      <c r="F17" s="1264">
        <v>21.296969</v>
      </c>
      <c r="G17" s="1264">
        <v>-48.20348393496084</v>
      </c>
      <c r="H17" s="1265">
        <v>127.96692746012658</v>
      </c>
    </row>
    <row r="18" spans="2:8" ht="15" customHeight="1">
      <c r="B18" s="1262">
        <v>12</v>
      </c>
      <c r="C18" s="1263" t="s">
        <v>961</v>
      </c>
      <c r="D18" s="1264">
        <v>3030.9714280000003</v>
      </c>
      <c r="E18" s="1264">
        <v>2993.7051259999994</v>
      </c>
      <c r="F18" s="1264">
        <v>938.894541</v>
      </c>
      <c r="G18" s="1264">
        <v>-1.229516769961478</v>
      </c>
      <c r="H18" s="1265">
        <v>-68.63770807465959</v>
      </c>
    </row>
    <row r="19" spans="2:8" ht="15" customHeight="1">
      <c r="B19" s="1262">
        <v>13</v>
      </c>
      <c r="C19" s="1263" t="s">
        <v>962</v>
      </c>
      <c r="D19" s="1264">
        <v>0</v>
      </c>
      <c r="E19" s="1264">
        <v>0</v>
      </c>
      <c r="F19" s="1264">
        <v>0</v>
      </c>
      <c r="G19" s="1264" t="s">
        <v>313</v>
      </c>
      <c r="H19" s="1265" t="s">
        <v>313</v>
      </c>
    </row>
    <row r="20" spans="2:8" ht="15" customHeight="1">
      <c r="B20" s="1262">
        <v>14</v>
      </c>
      <c r="C20" s="1263" t="s">
        <v>963</v>
      </c>
      <c r="D20" s="1264">
        <v>155.97693</v>
      </c>
      <c r="E20" s="1264">
        <v>154.661866</v>
      </c>
      <c r="F20" s="1264">
        <v>138.087616</v>
      </c>
      <c r="G20" s="1264">
        <v>-0.8431144272425399</v>
      </c>
      <c r="H20" s="1265">
        <v>-10.7164425392359</v>
      </c>
    </row>
    <row r="21" spans="2:8" ht="15" customHeight="1">
      <c r="B21" s="1262">
        <v>15</v>
      </c>
      <c r="C21" s="1263" t="s">
        <v>964</v>
      </c>
      <c r="D21" s="1264">
        <v>469.3290399999999</v>
      </c>
      <c r="E21" s="1264">
        <v>461.39467099999996</v>
      </c>
      <c r="F21" s="1264">
        <v>521.931782</v>
      </c>
      <c r="G21" s="1264">
        <v>-1.6905770416422428</v>
      </c>
      <c r="H21" s="1265">
        <v>13.12046167954118</v>
      </c>
    </row>
    <row r="22" spans="2:8" ht="15" customHeight="1">
      <c r="B22" s="1262">
        <v>16</v>
      </c>
      <c r="C22" s="1263" t="s">
        <v>965</v>
      </c>
      <c r="D22" s="1264">
        <v>23.146397999999998</v>
      </c>
      <c r="E22" s="1264">
        <v>27.232939000000002</v>
      </c>
      <c r="F22" s="1264">
        <v>25.201699</v>
      </c>
      <c r="G22" s="1264">
        <v>17.65519196550585</v>
      </c>
      <c r="H22" s="1265">
        <v>-7.458761612178549</v>
      </c>
    </row>
    <row r="23" spans="2:8" ht="15" customHeight="1">
      <c r="B23" s="1262">
        <v>17</v>
      </c>
      <c r="C23" s="1263" t="s">
        <v>966</v>
      </c>
      <c r="D23" s="1264">
        <v>244.782565</v>
      </c>
      <c r="E23" s="1264">
        <v>500.26092099999994</v>
      </c>
      <c r="F23" s="1264">
        <v>372.68145799999996</v>
      </c>
      <c r="G23" s="1264">
        <v>104.36950687235421</v>
      </c>
      <c r="H23" s="1265">
        <v>-25.50258428041394</v>
      </c>
    </row>
    <row r="24" spans="2:8" ht="15" customHeight="1">
      <c r="B24" s="1262">
        <v>18</v>
      </c>
      <c r="C24" s="1263" t="s">
        <v>967</v>
      </c>
      <c r="D24" s="1264">
        <v>4431.529633</v>
      </c>
      <c r="E24" s="1264">
        <v>4773.254283</v>
      </c>
      <c r="F24" s="1264">
        <v>3247.6331590000004</v>
      </c>
      <c r="G24" s="1264">
        <v>7.711212116360457</v>
      </c>
      <c r="H24" s="1265">
        <v>-31.961865711481508</v>
      </c>
    </row>
    <row r="25" spans="2:8" ht="15" customHeight="1">
      <c r="B25" s="1262">
        <v>19</v>
      </c>
      <c r="C25" s="1263" t="s">
        <v>968</v>
      </c>
      <c r="D25" s="1264">
        <v>4302.247179999999</v>
      </c>
      <c r="E25" s="1264">
        <v>4273.125401</v>
      </c>
      <c r="F25" s="1264">
        <v>4245.862916</v>
      </c>
      <c r="G25" s="1264">
        <v>-0.676896928083977</v>
      </c>
      <c r="H25" s="1265">
        <v>-0.6379987115196855</v>
      </c>
    </row>
    <row r="26" spans="2:8" ht="15" customHeight="1">
      <c r="B26" s="1262"/>
      <c r="C26" s="1263" t="s">
        <v>969</v>
      </c>
      <c r="D26" s="1264">
        <v>5.64251</v>
      </c>
      <c r="E26" s="1264">
        <v>10.736265</v>
      </c>
      <c r="F26" s="1264">
        <v>85.63351300000001</v>
      </c>
      <c r="G26" s="1264">
        <v>90.27462955315985</v>
      </c>
      <c r="H26" s="1265">
        <v>697.6099043754975</v>
      </c>
    </row>
    <row r="27" spans="2:8" ht="15" customHeight="1">
      <c r="B27" s="1262"/>
      <c r="C27" s="1263" t="s">
        <v>970</v>
      </c>
      <c r="D27" s="1264">
        <v>3578.601462</v>
      </c>
      <c r="E27" s="1264">
        <v>3746.464229</v>
      </c>
      <c r="F27" s="1264">
        <v>3787.4533680000004</v>
      </c>
      <c r="G27" s="1264">
        <v>4.690736556794036</v>
      </c>
      <c r="H27" s="1265">
        <v>1.094075279905752</v>
      </c>
    </row>
    <row r="28" spans="2:8" ht="15" customHeight="1">
      <c r="B28" s="1262"/>
      <c r="C28" s="1263" t="s">
        <v>971</v>
      </c>
      <c r="D28" s="1264">
        <v>718.003208</v>
      </c>
      <c r="E28" s="1264">
        <v>515.924907</v>
      </c>
      <c r="F28" s="1264">
        <v>372.776035</v>
      </c>
      <c r="G28" s="1264">
        <v>-28.144484418515304</v>
      </c>
      <c r="H28" s="1265">
        <v>-27.746067316730645</v>
      </c>
    </row>
    <row r="29" spans="2:8" ht="15" customHeight="1">
      <c r="B29" s="1262">
        <v>20</v>
      </c>
      <c r="C29" s="1263" t="s">
        <v>972</v>
      </c>
      <c r="D29" s="1264">
        <v>234.22938600000003</v>
      </c>
      <c r="E29" s="1264">
        <v>204.604658</v>
      </c>
      <c r="F29" s="1264">
        <v>104.6574</v>
      </c>
      <c r="G29" s="1264">
        <v>-12.647741816648079</v>
      </c>
      <c r="H29" s="1265">
        <v>-48.84896511007095</v>
      </c>
    </row>
    <row r="30" spans="2:8" ht="15" customHeight="1">
      <c r="B30" s="1262">
        <v>21</v>
      </c>
      <c r="C30" s="1263" t="s">
        <v>973</v>
      </c>
      <c r="D30" s="1264">
        <v>212.96424100000002</v>
      </c>
      <c r="E30" s="1264">
        <v>173.54962399999997</v>
      </c>
      <c r="F30" s="1264">
        <v>51.73781</v>
      </c>
      <c r="G30" s="1264">
        <v>-18.507622131736213</v>
      </c>
      <c r="H30" s="1265">
        <v>-70.18846321441755</v>
      </c>
    </row>
    <row r="31" spans="2:8" ht="15" customHeight="1">
      <c r="B31" s="1262">
        <v>22</v>
      </c>
      <c r="C31" s="1263" t="s">
        <v>974</v>
      </c>
      <c r="D31" s="1264">
        <v>23.297772000000002</v>
      </c>
      <c r="E31" s="1264">
        <v>0</v>
      </c>
      <c r="F31" s="1264">
        <v>0.0025</v>
      </c>
      <c r="G31" s="1264">
        <v>-100</v>
      </c>
      <c r="H31" s="1265" t="s">
        <v>313</v>
      </c>
    </row>
    <row r="32" spans="2:8" ht="15" customHeight="1">
      <c r="B32" s="1262">
        <v>23</v>
      </c>
      <c r="C32" s="1263" t="s">
        <v>975</v>
      </c>
      <c r="D32" s="1264">
        <v>894.714124</v>
      </c>
      <c r="E32" s="1264">
        <v>907.240317</v>
      </c>
      <c r="F32" s="1264">
        <v>730.6042750000001</v>
      </c>
      <c r="G32" s="1264">
        <v>1.4000218241776707</v>
      </c>
      <c r="H32" s="1265">
        <v>-19.46959793234143</v>
      </c>
    </row>
    <row r="33" spans="2:8" ht="15" customHeight="1">
      <c r="B33" s="1262">
        <v>24</v>
      </c>
      <c r="C33" s="1263" t="s">
        <v>976</v>
      </c>
      <c r="D33" s="1264">
        <v>17.47675</v>
      </c>
      <c r="E33" s="1264">
        <v>47.251181</v>
      </c>
      <c r="F33" s="1264">
        <v>64.251507</v>
      </c>
      <c r="G33" s="1264">
        <v>170.36594904659046</v>
      </c>
      <c r="H33" s="1265">
        <v>35.97862665062277</v>
      </c>
    </row>
    <row r="34" spans="2:8" ht="15" customHeight="1">
      <c r="B34" s="1262">
        <v>25</v>
      </c>
      <c r="C34" s="1263" t="s">
        <v>977</v>
      </c>
      <c r="D34" s="1264">
        <v>522.370422</v>
      </c>
      <c r="E34" s="1264">
        <v>621.2406420000001</v>
      </c>
      <c r="F34" s="1264">
        <v>456.19292499999995</v>
      </c>
      <c r="G34" s="1264">
        <v>18.92722402264961</v>
      </c>
      <c r="H34" s="1265">
        <v>-26.56743713171298</v>
      </c>
    </row>
    <row r="35" spans="2:8" ht="15" customHeight="1">
      <c r="B35" s="1262">
        <v>26</v>
      </c>
      <c r="C35" s="1263" t="s">
        <v>978</v>
      </c>
      <c r="D35" s="1264">
        <v>706.164625</v>
      </c>
      <c r="E35" s="1264">
        <v>613.096009</v>
      </c>
      <c r="F35" s="1264">
        <v>1001.1491239999999</v>
      </c>
      <c r="G35" s="1264">
        <v>-13.179450330013339</v>
      </c>
      <c r="H35" s="1265">
        <v>63.29402072490083</v>
      </c>
    </row>
    <row r="36" spans="2:8" ht="15" customHeight="1">
      <c r="B36" s="1262">
        <v>27</v>
      </c>
      <c r="C36" s="1263" t="s">
        <v>979</v>
      </c>
      <c r="D36" s="1264">
        <v>0.324684</v>
      </c>
      <c r="E36" s="1264">
        <v>1.427111</v>
      </c>
      <c r="F36" s="1264">
        <v>0.8571449999999999</v>
      </c>
      <c r="G36" s="1264">
        <v>339.53844353278885</v>
      </c>
      <c r="H36" s="1265">
        <v>-39.9384490764909</v>
      </c>
    </row>
    <row r="37" spans="2:8" ht="15" customHeight="1">
      <c r="B37" s="1262">
        <v>28</v>
      </c>
      <c r="C37" s="1263" t="s">
        <v>980</v>
      </c>
      <c r="D37" s="1264">
        <v>158.359008</v>
      </c>
      <c r="E37" s="1264">
        <v>109.17119400000001</v>
      </c>
      <c r="F37" s="1264">
        <v>29.444986999999994</v>
      </c>
      <c r="G37" s="1264">
        <v>-31.060951076430072</v>
      </c>
      <c r="H37" s="1265">
        <v>-73.0286113752681</v>
      </c>
    </row>
    <row r="38" spans="2:8" ht="15" customHeight="1">
      <c r="B38" s="1262">
        <v>29</v>
      </c>
      <c r="C38" s="1263" t="s">
        <v>981</v>
      </c>
      <c r="D38" s="1264">
        <v>68.008345</v>
      </c>
      <c r="E38" s="1264">
        <v>49.503797</v>
      </c>
      <c r="F38" s="1264">
        <v>72.30954</v>
      </c>
      <c r="G38" s="1264">
        <v>-27.209231455345673</v>
      </c>
      <c r="H38" s="1265">
        <v>46.06867428775212</v>
      </c>
    </row>
    <row r="39" spans="2:8" ht="15" customHeight="1">
      <c r="B39" s="1262">
        <v>30</v>
      </c>
      <c r="C39" s="1263" t="s">
        <v>982</v>
      </c>
      <c r="D39" s="1264">
        <v>357.610677</v>
      </c>
      <c r="E39" s="1264">
        <v>343.883094</v>
      </c>
      <c r="F39" s="1264">
        <v>211.588435</v>
      </c>
      <c r="G39" s="1264">
        <v>-3.8386949503747587</v>
      </c>
      <c r="H39" s="1265">
        <v>-38.47082375035279</v>
      </c>
    </row>
    <row r="40" spans="2:8" ht="15" customHeight="1">
      <c r="B40" s="1262">
        <v>31</v>
      </c>
      <c r="C40" s="1263" t="s">
        <v>983</v>
      </c>
      <c r="D40" s="1264">
        <v>5153.263134999999</v>
      </c>
      <c r="E40" s="1264">
        <v>5018.249189</v>
      </c>
      <c r="F40" s="1264">
        <v>3252.792049</v>
      </c>
      <c r="G40" s="1264">
        <v>-2.6199699581224536</v>
      </c>
      <c r="H40" s="1265">
        <v>-35.18073880966057</v>
      </c>
    </row>
    <row r="41" spans="2:8" ht="15" customHeight="1">
      <c r="B41" s="1262">
        <v>32</v>
      </c>
      <c r="C41" s="1263" t="s">
        <v>984</v>
      </c>
      <c r="D41" s="1264">
        <v>4.415872</v>
      </c>
      <c r="E41" s="1264">
        <v>127.057713</v>
      </c>
      <c r="F41" s="1264">
        <v>279.29724999999996</v>
      </c>
      <c r="G41" s="1264" t="s">
        <v>313</v>
      </c>
      <c r="H41" s="1265">
        <v>119.81920137347345</v>
      </c>
    </row>
    <row r="42" spans="2:8" ht="15" customHeight="1">
      <c r="B42" s="1262">
        <v>33</v>
      </c>
      <c r="C42" s="1263" t="s">
        <v>985</v>
      </c>
      <c r="D42" s="1264">
        <v>43.71567999999999</v>
      </c>
      <c r="E42" s="1264">
        <v>1.705306</v>
      </c>
      <c r="F42" s="1264">
        <v>12.479513999999998</v>
      </c>
      <c r="G42" s="1264">
        <v>-96.09909762355292</v>
      </c>
      <c r="H42" s="1265">
        <v>631.8049663814</v>
      </c>
    </row>
    <row r="43" spans="2:8" ht="15" customHeight="1">
      <c r="B43" s="1262">
        <v>34</v>
      </c>
      <c r="C43" s="1263" t="s">
        <v>986</v>
      </c>
      <c r="D43" s="1264">
        <v>310.634231</v>
      </c>
      <c r="E43" s="1264">
        <v>260.773231</v>
      </c>
      <c r="F43" s="1264">
        <v>166.75501199999997</v>
      </c>
      <c r="G43" s="1264">
        <v>-16.05135397972286</v>
      </c>
      <c r="H43" s="1265">
        <v>-36.05363121032927</v>
      </c>
    </row>
    <row r="44" spans="2:8" ht="15" customHeight="1">
      <c r="B44" s="1262">
        <v>35</v>
      </c>
      <c r="C44" s="1263" t="s">
        <v>987</v>
      </c>
      <c r="D44" s="1264">
        <v>195.388048</v>
      </c>
      <c r="E44" s="1264">
        <v>72.488292</v>
      </c>
      <c r="F44" s="1264">
        <v>62.77923799999999</v>
      </c>
      <c r="G44" s="1264">
        <v>-62.90034485630359</v>
      </c>
      <c r="H44" s="1265">
        <v>-13.393961606930958</v>
      </c>
    </row>
    <row r="45" spans="2:8" ht="15" customHeight="1">
      <c r="B45" s="1262">
        <v>36</v>
      </c>
      <c r="C45" s="1263" t="s">
        <v>988</v>
      </c>
      <c r="D45" s="1264">
        <v>1392.470001</v>
      </c>
      <c r="E45" s="1264">
        <v>1842.611737</v>
      </c>
      <c r="F45" s="1264">
        <v>1688.761939</v>
      </c>
      <c r="G45" s="1264">
        <v>32.32685340989261</v>
      </c>
      <c r="H45" s="1265">
        <v>-8.34955052714939</v>
      </c>
    </row>
    <row r="46" spans="2:8" ht="15" customHeight="1">
      <c r="B46" s="1262">
        <v>37</v>
      </c>
      <c r="C46" s="1263" t="s">
        <v>989</v>
      </c>
      <c r="D46" s="1264">
        <v>0</v>
      </c>
      <c r="E46" s="1264">
        <v>0</v>
      </c>
      <c r="F46" s="1264">
        <v>0</v>
      </c>
      <c r="G46" s="1264" t="s">
        <v>313</v>
      </c>
      <c r="H46" s="1265" t="s">
        <v>313</v>
      </c>
    </row>
    <row r="47" spans="2:8" ht="15" customHeight="1">
      <c r="B47" s="1262">
        <v>38</v>
      </c>
      <c r="C47" s="1263" t="s">
        <v>990</v>
      </c>
      <c r="D47" s="1264">
        <v>1962.0206049999997</v>
      </c>
      <c r="E47" s="1264">
        <v>2360.4279330000004</v>
      </c>
      <c r="F47" s="1264">
        <v>1607.8685739999999</v>
      </c>
      <c r="G47" s="1264">
        <v>20.30597063989555</v>
      </c>
      <c r="H47" s="1265">
        <v>-31.882327288151117</v>
      </c>
    </row>
    <row r="48" spans="2:8" ht="15" customHeight="1">
      <c r="B48" s="1262">
        <v>39</v>
      </c>
      <c r="C48" s="1263" t="s">
        <v>991</v>
      </c>
      <c r="D48" s="1264">
        <v>264.439121</v>
      </c>
      <c r="E48" s="1264">
        <v>315.61908700000004</v>
      </c>
      <c r="F48" s="1264">
        <v>123.75613299999998</v>
      </c>
      <c r="G48" s="1264">
        <v>19.354158267679324</v>
      </c>
      <c r="H48" s="1265">
        <v>-60.78940149776177</v>
      </c>
    </row>
    <row r="49" spans="2:8" ht="15" customHeight="1">
      <c r="B49" s="1262">
        <v>40</v>
      </c>
      <c r="C49" s="1263" t="s">
        <v>992</v>
      </c>
      <c r="D49" s="1264">
        <v>25.595975999999997</v>
      </c>
      <c r="E49" s="1264">
        <v>21.770446999999997</v>
      </c>
      <c r="F49" s="1264">
        <v>10.468255000000001</v>
      </c>
      <c r="G49" s="1264">
        <v>-14.945821952638184</v>
      </c>
      <c r="H49" s="1265">
        <v>-51.91529599736743</v>
      </c>
    </row>
    <row r="50" spans="2:8" ht="15" customHeight="1">
      <c r="B50" s="1262">
        <v>41</v>
      </c>
      <c r="C50" s="1263" t="s">
        <v>993</v>
      </c>
      <c r="D50" s="1264">
        <v>1917.7889879999998</v>
      </c>
      <c r="E50" s="1264">
        <v>54.711582</v>
      </c>
      <c r="F50" s="1264">
        <v>0</v>
      </c>
      <c r="G50" s="1264">
        <v>-97.14715318826306</v>
      </c>
      <c r="H50" s="1265">
        <v>-100</v>
      </c>
    </row>
    <row r="51" spans="2:8" ht="15" customHeight="1">
      <c r="B51" s="1262">
        <v>42</v>
      </c>
      <c r="C51" s="1263" t="s">
        <v>994</v>
      </c>
      <c r="D51" s="1264">
        <v>267.559944</v>
      </c>
      <c r="E51" s="1264">
        <v>310.475192</v>
      </c>
      <c r="F51" s="1264">
        <v>260.72358399999996</v>
      </c>
      <c r="G51" s="1264">
        <v>16.03948907987514</v>
      </c>
      <c r="H51" s="1265">
        <v>-16.024342453744268</v>
      </c>
    </row>
    <row r="52" spans="2:8" ht="15" customHeight="1">
      <c r="B52" s="1262">
        <v>43</v>
      </c>
      <c r="C52" s="1263" t="s">
        <v>995</v>
      </c>
      <c r="D52" s="1264">
        <v>5779.212149999999</v>
      </c>
      <c r="E52" s="1264">
        <v>5129.193830000001</v>
      </c>
      <c r="F52" s="1264">
        <v>3438.5445999999997</v>
      </c>
      <c r="G52" s="1264">
        <v>-11.247524803186167</v>
      </c>
      <c r="H52" s="1265">
        <v>-32.96130514919537</v>
      </c>
    </row>
    <row r="53" spans="2:8" ht="15" customHeight="1">
      <c r="B53" s="1262">
        <v>44</v>
      </c>
      <c r="C53" s="1263" t="s">
        <v>996</v>
      </c>
      <c r="D53" s="1264">
        <v>180.199568</v>
      </c>
      <c r="E53" s="1264">
        <v>180.397714</v>
      </c>
      <c r="F53" s="1264">
        <v>50.200638999999995</v>
      </c>
      <c r="G53" s="1264">
        <v>0.10995919812637567</v>
      </c>
      <c r="H53" s="1265">
        <v>-72.17224216045221</v>
      </c>
    </row>
    <row r="54" spans="2:8" ht="15" customHeight="1">
      <c r="B54" s="1262">
        <v>45</v>
      </c>
      <c r="C54" s="1263" t="s">
        <v>997</v>
      </c>
      <c r="D54" s="1264">
        <v>1133.22441</v>
      </c>
      <c r="E54" s="1264">
        <v>984.7623639999999</v>
      </c>
      <c r="F54" s="1264">
        <v>1012.531542</v>
      </c>
      <c r="G54" s="1264">
        <v>-13.100851401533092</v>
      </c>
      <c r="H54" s="1265">
        <v>2.8198861994689395</v>
      </c>
    </row>
    <row r="55" spans="2:8" ht="15" customHeight="1">
      <c r="B55" s="1262">
        <v>46</v>
      </c>
      <c r="C55" s="1263" t="s">
        <v>998</v>
      </c>
      <c r="D55" s="1264">
        <v>4.4121440000000005</v>
      </c>
      <c r="E55" s="1264">
        <v>0.486858</v>
      </c>
      <c r="F55" s="1264">
        <v>9.04522</v>
      </c>
      <c r="G55" s="1264">
        <v>-88.96550067268883</v>
      </c>
      <c r="H55" s="1265" t="s">
        <v>313</v>
      </c>
    </row>
    <row r="56" spans="2:8" ht="15" customHeight="1">
      <c r="B56" s="1262">
        <v>47</v>
      </c>
      <c r="C56" s="1263" t="s">
        <v>66</v>
      </c>
      <c r="D56" s="1264">
        <v>126.844613</v>
      </c>
      <c r="E56" s="1264">
        <v>250.11590399999997</v>
      </c>
      <c r="F56" s="1264">
        <v>281.71691300000003</v>
      </c>
      <c r="G56" s="1264">
        <v>97.18291386958623</v>
      </c>
      <c r="H56" s="1265">
        <v>12.634546022311355</v>
      </c>
    </row>
    <row r="57" spans="2:8" ht="15" customHeight="1">
      <c r="B57" s="1262">
        <v>48</v>
      </c>
      <c r="C57" s="1263" t="s">
        <v>999</v>
      </c>
      <c r="D57" s="1264">
        <v>2070.209576</v>
      </c>
      <c r="E57" s="1264">
        <v>2212.817987</v>
      </c>
      <c r="F57" s="1264">
        <v>1547.029804</v>
      </c>
      <c r="G57" s="1264">
        <v>6.888597785135531</v>
      </c>
      <c r="H57" s="1265">
        <v>-30.087796958964248</v>
      </c>
    </row>
    <row r="58" spans="2:8" ht="15" customHeight="1">
      <c r="B58" s="1262">
        <v>49</v>
      </c>
      <c r="C58" s="1263" t="s">
        <v>1000</v>
      </c>
      <c r="D58" s="1264">
        <v>6177.048</v>
      </c>
      <c r="E58" s="1264">
        <v>4387.519845</v>
      </c>
      <c r="F58" s="1264">
        <v>1935.6633789999998</v>
      </c>
      <c r="G58" s="1264">
        <v>-28.970604648045466</v>
      </c>
      <c r="H58" s="1265">
        <v>-55.88251569492331</v>
      </c>
    </row>
    <row r="59" spans="2:8" ht="15" customHeight="1">
      <c r="B59" s="1266"/>
      <c r="C59" s="1260" t="s">
        <v>1001</v>
      </c>
      <c r="D59" s="1260">
        <v>10146.148490999993</v>
      </c>
      <c r="E59" s="1260">
        <v>9597.217137999993</v>
      </c>
      <c r="F59" s="1260">
        <v>5173.320964000006</v>
      </c>
      <c r="G59" s="1260">
        <v>-5.41024363567044</v>
      </c>
      <c r="H59" s="1267">
        <v>-46.09561407633112</v>
      </c>
    </row>
    <row r="60" spans="2:8" ht="15" customHeight="1" thickBot="1">
      <c r="B60" s="1268"/>
      <c r="C60" s="1269" t="s">
        <v>1002</v>
      </c>
      <c r="D60" s="1270">
        <v>59613.711652</v>
      </c>
      <c r="E60" s="1270">
        <v>55864.586744</v>
      </c>
      <c r="F60" s="1270">
        <v>39493.688893</v>
      </c>
      <c r="G60" s="1270">
        <v>-6.2890311710262665</v>
      </c>
      <c r="H60" s="1271">
        <v>-29.304517951631098</v>
      </c>
    </row>
    <row r="61" spans="2:8" ht="13.5" thickTop="1">
      <c r="B61" s="1272" t="s">
        <v>1003</v>
      </c>
      <c r="C61" s="1273"/>
      <c r="D61" s="1274"/>
      <c r="E61" s="1274"/>
      <c r="F61" s="1275"/>
      <c r="G61" s="1276"/>
      <c r="H61" s="1276"/>
    </row>
    <row r="62" spans="2:8" ht="15" customHeight="1">
      <c r="B62" s="393" t="s">
        <v>1004</v>
      </c>
      <c r="C62" s="1272"/>
      <c r="D62" s="1272"/>
      <c r="E62" s="1272"/>
      <c r="F62" s="1272"/>
      <c r="G62" s="1272"/>
      <c r="H62" s="1272"/>
    </row>
    <row r="63" spans="2:8" ht="15" customHeight="1">
      <c r="B63" s="1277"/>
      <c r="C63" s="1277"/>
      <c r="D63" s="1277"/>
      <c r="E63" s="1277"/>
      <c r="F63" s="1277"/>
      <c r="G63" s="1277"/>
      <c r="H63" s="1277"/>
    </row>
  </sheetData>
  <sheetProtection/>
  <mergeCells count="5">
    <mergeCell ref="B1:H1"/>
    <mergeCell ref="B2:H2"/>
    <mergeCell ref="B3:H3"/>
    <mergeCell ref="D4:F4"/>
    <mergeCell ref="G4:H4"/>
  </mergeCells>
  <printOptions horizontalCentered="1"/>
  <pageMargins left="0.75" right="0.75" top="1" bottom="1" header="0.5" footer="0.5"/>
  <pageSetup fitToHeight="1" fitToWidth="1" horizontalDpi="600" verticalDpi="600" orientation="portrait" scale="72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1:H30"/>
  <sheetViews>
    <sheetView zoomScalePageLayoutView="0" workbookViewId="0" topLeftCell="A1">
      <selection activeCell="B1" sqref="B1:H1"/>
    </sheetView>
  </sheetViews>
  <sheetFormatPr defaultColWidth="9.140625" defaultRowHeight="12.75"/>
  <cols>
    <col min="1" max="1" width="9.140625" style="393" customWidth="1"/>
    <col min="2" max="2" width="5.00390625" style="393" customWidth="1"/>
    <col min="3" max="3" width="31.28125" style="393" bestFit="1" customWidth="1"/>
    <col min="4" max="4" width="10.421875" style="393" customWidth="1"/>
    <col min="5" max="5" width="11.421875" style="393" customWidth="1"/>
    <col min="6" max="6" width="11.140625" style="393" customWidth="1"/>
    <col min="7" max="7" width="9.7109375" style="393" customWidth="1"/>
    <col min="8" max="8" width="9.57421875" style="393" customWidth="1"/>
    <col min="9" max="9" width="9.140625" style="393" customWidth="1"/>
    <col min="10" max="10" width="7.28125" style="393" customWidth="1"/>
    <col min="11" max="16384" width="9.140625" style="393" customWidth="1"/>
  </cols>
  <sheetData>
    <row r="1" spans="2:8" ht="15" customHeight="1">
      <c r="B1" s="1789" t="s">
        <v>777</v>
      </c>
      <c r="C1" s="1790"/>
      <c r="D1" s="1790"/>
      <c r="E1" s="1790"/>
      <c r="F1" s="1790"/>
      <c r="G1" s="1791"/>
      <c r="H1" s="1791"/>
    </row>
    <row r="2" spans="2:8" ht="15" customHeight="1">
      <c r="B2" s="1801" t="s">
        <v>1005</v>
      </c>
      <c r="C2" s="1802"/>
      <c r="D2" s="1802"/>
      <c r="E2" s="1802"/>
      <c r="F2" s="1802"/>
      <c r="G2" s="1803"/>
      <c r="H2" s="1803"/>
    </row>
    <row r="3" spans="2:8" ht="15" customHeight="1" thickBot="1">
      <c r="B3" s="1804" t="s">
        <v>259</v>
      </c>
      <c r="C3" s="1805"/>
      <c r="D3" s="1805"/>
      <c r="E3" s="1805"/>
      <c r="F3" s="1805"/>
      <c r="G3" s="1806"/>
      <c r="H3" s="1806"/>
    </row>
    <row r="4" spans="2:8" ht="15" customHeight="1" thickTop="1">
      <c r="B4" s="1278"/>
      <c r="C4" s="1279"/>
      <c r="D4" s="1807" t="s">
        <v>206</v>
      </c>
      <c r="E4" s="1807"/>
      <c r="F4" s="1807"/>
      <c r="G4" s="1808" t="s">
        <v>99</v>
      </c>
      <c r="H4" s="1809"/>
    </row>
    <row r="5" spans="2:8" ht="15" customHeight="1">
      <c r="B5" s="1280"/>
      <c r="C5" s="1281"/>
      <c r="D5" s="1282" t="s">
        <v>95</v>
      </c>
      <c r="E5" s="1282" t="s">
        <v>947</v>
      </c>
      <c r="F5" s="1282" t="s">
        <v>948</v>
      </c>
      <c r="G5" s="1282" t="s">
        <v>96</v>
      </c>
      <c r="H5" s="1283" t="s">
        <v>948</v>
      </c>
    </row>
    <row r="6" spans="2:8" ht="15" customHeight="1">
      <c r="B6" s="1259"/>
      <c r="C6" s="1260" t="s">
        <v>1006</v>
      </c>
      <c r="D6" s="1260">
        <v>947.4562549999999</v>
      </c>
      <c r="E6" s="1260">
        <v>916.8806010000001</v>
      </c>
      <c r="F6" s="1260">
        <v>1002.6608620000002</v>
      </c>
      <c r="G6" s="1260">
        <v>-3.227130945480951</v>
      </c>
      <c r="H6" s="1261">
        <v>9.35566320265076</v>
      </c>
    </row>
    <row r="7" spans="2:8" ht="15" customHeight="1">
      <c r="B7" s="1262">
        <v>1</v>
      </c>
      <c r="C7" s="1263" t="s">
        <v>1007</v>
      </c>
      <c r="D7" s="1264">
        <v>43.436942</v>
      </c>
      <c r="E7" s="1264">
        <v>14.034320000000001</v>
      </c>
      <c r="F7" s="1264">
        <v>5.6118239999999995</v>
      </c>
      <c r="G7" s="1264">
        <v>-67.69035904967711</v>
      </c>
      <c r="H7" s="1265">
        <v>-60.0135667421008</v>
      </c>
    </row>
    <row r="8" spans="2:8" ht="15" customHeight="1">
      <c r="B8" s="1262">
        <v>2</v>
      </c>
      <c r="C8" s="1263" t="s">
        <v>1008</v>
      </c>
      <c r="D8" s="1264">
        <v>0</v>
      </c>
      <c r="E8" s="1264">
        <v>0</v>
      </c>
      <c r="F8" s="1264">
        <v>0</v>
      </c>
      <c r="G8" s="1264" t="s">
        <v>313</v>
      </c>
      <c r="H8" s="1265" t="s">
        <v>313</v>
      </c>
    </row>
    <row r="9" spans="2:8" ht="15" customHeight="1">
      <c r="B9" s="1262">
        <v>3</v>
      </c>
      <c r="C9" s="1263" t="s">
        <v>1009</v>
      </c>
      <c r="D9" s="1264">
        <v>260.936868</v>
      </c>
      <c r="E9" s="1264">
        <v>202.034929</v>
      </c>
      <c r="F9" s="1264">
        <v>429.347869</v>
      </c>
      <c r="G9" s="1264">
        <v>-22.57325285287014</v>
      </c>
      <c r="H9" s="1265">
        <v>112.51170335996702</v>
      </c>
    </row>
    <row r="10" spans="2:8" ht="15" customHeight="1">
      <c r="B10" s="1262">
        <v>4</v>
      </c>
      <c r="C10" s="1263" t="s">
        <v>966</v>
      </c>
      <c r="D10" s="1264">
        <v>0</v>
      </c>
      <c r="E10" s="1264">
        <v>0</v>
      </c>
      <c r="F10" s="1264">
        <v>0</v>
      </c>
      <c r="G10" s="1264" t="s">
        <v>313</v>
      </c>
      <c r="H10" s="1265" t="s">
        <v>313</v>
      </c>
    </row>
    <row r="11" spans="2:8" ht="15" customHeight="1">
      <c r="B11" s="1262">
        <v>5</v>
      </c>
      <c r="C11" s="1263" t="s">
        <v>1010</v>
      </c>
      <c r="D11" s="1264">
        <v>10.832858</v>
      </c>
      <c r="E11" s="1264">
        <v>17.203872</v>
      </c>
      <c r="F11" s="1264">
        <v>13.279846</v>
      </c>
      <c r="G11" s="1264" t="s">
        <v>313</v>
      </c>
      <c r="H11" s="1265">
        <v>-22.808969980711325</v>
      </c>
    </row>
    <row r="12" spans="2:8" ht="15" customHeight="1">
      <c r="B12" s="1262">
        <v>6</v>
      </c>
      <c r="C12" s="1263" t="s">
        <v>1011</v>
      </c>
      <c r="D12" s="1264">
        <v>0</v>
      </c>
      <c r="E12" s="1264">
        <v>0.074141</v>
      </c>
      <c r="F12" s="1264">
        <v>0</v>
      </c>
      <c r="G12" s="1264" t="s">
        <v>313</v>
      </c>
      <c r="H12" s="1265" t="s">
        <v>313</v>
      </c>
    </row>
    <row r="13" spans="2:8" ht="15" customHeight="1">
      <c r="B13" s="1262">
        <v>7</v>
      </c>
      <c r="C13" s="1263" t="s">
        <v>1012</v>
      </c>
      <c r="D13" s="1264">
        <v>0</v>
      </c>
      <c r="E13" s="1264">
        <v>0</v>
      </c>
      <c r="F13" s="1264">
        <v>0</v>
      </c>
      <c r="G13" s="1264" t="s">
        <v>313</v>
      </c>
      <c r="H13" s="1265" t="s">
        <v>313</v>
      </c>
    </row>
    <row r="14" spans="2:8" ht="15" customHeight="1">
      <c r="B14" s="1262">
        <v>8</v>
      </c>
      <c r="C14" s="1263" t="s">
        <v>977</v>
      </c>
      <c r="D14" s="1264">
        <v>49.12191799999999</v>
      </c>
      <c r="E14" s="1264">
        <v>47.319586</v>
      </c>
      <c r="F14" s="1264">
        <v>12.860967</v>
      </c>
      <c r="G14" s="1264">
        <v>-3.6690994028368067</v>
      </c>
      <c r="H14" s="1265" t="s">
        <v>313</v>
      </c>
    </row>
    <row r="15" spans="2:8" ht="15" customHeight="1">
      <c r="B15" s="1262">
        <v>9</v>
      </c>
      <c r="C15" s="1263" t="s">
        <v>1013</v>
      </c>
      <c r="D15" s="1264">
        <v>20.062925</v>
      </c>
      <c r="E15" s="1264">
        <v>57.387271</v>
      </c>
      <c r="F15" s="1264">
        <v>52.01573</v>
      </c>
      <c r="G15" s="1264">
        <v>186.03641293580068</v>
      </c>
      <c r="H15" s="1265" t="s">
        <v>313</v>
      </c>
    </row>
    <row r="16" spans="2:8" ht="15" customHeight="1">
      <c r="B16" s="1262">
        <v>10</v>
      </c>
      <c r="C16" s="1263" t="s">
        <v>981</v>
      </c>
      <c r="D16" s="1264">
        <v>39.786567</v>
      </c>
      <c r="E16" s="1264">
        <v>28.149293999999998</v>
      </c>
      <c r="F16" s="1264">
        <v>50.27844599999999</v>
      </c>
      <c r="G16" s="1264">
        <v>-29.24925138678087</v>
      </c>
      <c r="H16" s="1265">
        <v>78.61352401946561</v>
      </c>
    </row>
    <row r="17" spans="2:8" ht="15" customHeight="1">
      <c r="B17" s="1262">
        <v>11</v>
      </c>
      <c r="C17" s="1263" t="s">
        <v>1014</v>
      </c>
      <c r="D17" s="1264">
        <v>28.073818</v>
      </c>
      <c r="E17" s="1264">
        <v>43.929602</v>
      </c>
      <c r="F17" s="1264">
        <v>17.005099</v>
      </c>
      <c r="G17" s="1264">
        <v>56.478901444755394</v>
      </c>
      <c r="H17" s="1265" t="s">
        <v>313</v>
      </c>
    </row>
    <row r="18" spans="2:8" ht="15" customHeight="1">
      <c r="B18" s="1262">
        <v>12</v>
      </c>
      <c r="C18" s="1263" t="s">
        <v>1015</v>
      </c>
      <c r="D18" s="1264">
        <v>2.140514</v>
      </c>
      <c r="E18" s="1264">
        <v>0.39155</v>
      </c>
      <c r="F18" s="1264">
        <v>0.19921</v>
      </c>
      <c r="G18" s="1264">
        <v>-81.70766460765965</v>
      </c>
      <c r="H18" s="1265" t="s">
        <v>313</v>
      </c>
    </row>
    <row r="19" spans="2:8" ht="15" customHeight="1">
      <c r="B19" s="1262">
        <v>13</v>
      </c>
      <c r="C19" s="1263" t="s">
        <v>1016</v>
      </c>
      <c r="D19" s="1264">
        <v>0</v>
      </c>
      <c r="E19" s="1264">
        <v>10.122132</v>
      </c>
      <c r="F19" s="1264">
        <v>0</v>
      </c>
      <c r="G19" s="1264" t="s">
        <v>313</v>
      </c>
      <c r="H19" s="1265" t="s">
        <v>313</v>
      </c>
    </row>
    <row r="20" spans="2:8" ht="15" customHeight="1">
      <c r="B20" s="1262">
        <v>14</v>
      </c>
      <c r="C20" s="1263" t="s">
        <v>1017</v>
      </c>
      <c r="D20" s="1264">
        <v>7.098997</v>
      </c>
      <c r="E20" s="1264">
        <v>4.3182</v>
      </c>
      <c r="F20" s="1264">
        <v>0.9847680000000001</v>
      </c>
      <c r="G20" s="1264">
        <v>-39.171688620237475</v>
      </c>
      <c r="H20" s="1265" t="s">
        <v>313</v>
      </c>
    </row>
    <row r="21" spans="2:8" ht="15" customHeight="1">
      <c r="B21" s="1262">
        <v>15</v>
      </c>
      <c r="C21" s="1263" t="s">
        <v>1018</v>
      </c>
      <c r="D21" s="1264">
        <v>247.90617200000003</v>
      </c>
      <c r="E21" s="1264">
        <v>306.890611</v>
      </c>
      <c r="F21" s="1264">
        <v>171.40493999999998</v>
      </c>
      <c r="G21" s="1264">
        <v>23.793049815637474</v>
      </c>
      <c r="H21" s="1265">
        <v>-44.14787098195063</v>
      </c>
    </row>
    <row r="22" spans="2:8" ht="15" customHeight="1">
      <c r="B22" s="1262">
        <v>16</v>
      </c>
      <c r="C22" s="1263" t="s">
        <v>1019</v>
      </c>
      <c r="D22" s="1264">
        <v>8.274444</v>
      </c>
      <c r="E22" s="1264">
        <v>13.430605000000002</v>
      </c>
      <c r="F22" s="1264">
        <v>11.872511000000001</v>
      </c>
      <c r="G22" s="1264">
        <v>62.31428963686261</v>
      </c>
      <c r="H22" s="1265">
        <v>-11.601070837836431</v>
      </c>
    </row>
    <row r="23" spans="2:8" ht="15" customHeight="1">
      <c r="B23" s="1262">
        <v>17</v>
      </c>
      <c r="C23" s="1263" t="s">
        <v>1020</v>
      </c>
      <c r="D23" s="1264">
        <v>0</v>
      </c>
      <c r="E23" s="1264">
        <v>0</v>
      </c>
      <c r="F23" s="1264">
        <v>0</v>
      </c>
      <c r="G23" s="1264" t="s">
        <v>313</v>
      </c>
      <c r="H23" s="1265" t="s">
        <v>313</v>
      </c>
    </row>
    <row r="24" spans="2:8" ht="15" customHeight="1">
      <c r="B24" s="1262">
        <v>18</v>
      </c>
      <c r="C24" s="1263" t="s">
        <v>1021</v>
      </c>
      <c r="D24" s="1264">
        <v>110.099919</v>
      </c>
      <c r="E24" s="1264">
        <v>22.295610999999997</v>
      </c>
      <c r="F24" s="1264">
        <v>5.698403</v>
      </c>
      <c r="G24" s="1264">
        <v>-79.7496572181856</v>
      </c>
      <c r="H24" s="1265" t="s">
        <v>313</v>
      </c>
    </row>
    <row r="25" spans="2:8" ht="15" customHeight="1">
      <c r="B25" s="1262">
        <v>19</v>
      </c>
      <c r="C25" s="1263" t="s">
        <v>1022</v>
      </c>
      <c r="D25" s="1264">
        <v>119.684313</v>
      </c>
      <c r="E25" s="1264">
        <v>149.298877</v>
      </c>
      <c r="F25" s="1264">
        <v>232.101249</v>
      </c>
      <c r="G25" s="1264">
        <v>24.743897723672447</v>
      </c>
      <c r="H25" s="1265">
        <v>55.46081368046728</v>
      </c>
    </row>
    <row r="26" spans="2:8" ht="15" customHeight="1">
      <c r="B26" s="1284"/>
      <c r="C26" s="1260" t="s">
        <v>1023</v>
      </c>
      <c r="D26" s="1285">
        <v>1893.204006</v>
      </c>
      <c r="E26" s="1285">
        <v>1313.0605849999997</v>
      </c>
      <c r="F26" s="1285">
        <v>678.86636</v>
      </c>
      <c r="G26" s="1285">
        <v>-30.643471023798384</v>
      </c>
      <c r="H26" s="1286">
        <v>-48.298930928613615</v>
      </c>
    </row>
    <row r="27" spans="2:8" ht="15" customHeight="1" thickBot="1">
      <c r="B27" s="1287"/>
      <c r="C27" s="1288" t="s">
        <v>1024</v>
      </c>
      <c r="D27" s="1270">
        <v>2840.660261</v>
      </c>
      <c r="E27" s="1270">
        <v>2229.941186</v>
      </c>
      <c r="F27" s="1270">
        <v>1681.5272220000002</v>
      </c>
      <c r="G27" s="1270">
        <v>-21.499194514201008</v>
      </c>
      <c r="H27" s="1271">
        <v>-24.593203060378826</v>
      </c>
    </row>
    <row r="28" spans="2:8" ht="15" customHeight="1" thickTop="1">
      <c r="B28" s="1289" t="s">
        <v>1004</v>
      </c>
      <c r="C28" s="1290"/>
      <c r="D28" s="1290"/>
      <c r="E28" s="1290"/>
      <c r="F28" s="1290"/>
      <c r="G28" s="1290"/>
      <c r="H28" s="1290"/>
    </row>
    <row r="29" spans="2:8" ht="15" customHeight="1">
      <c r="B29" s="1277"/>
      <c r="C29" s="1277"/>
      <c r="D29" s="1277"/>
      <c r="E29" s="1277"/>
      <c r="F29" s="1277"/>
      <c r="G29" s="1277"/>
      <c r="H29" s="1277"/>
    </row>
    <row r="30" spans="4:7" ht="12.75">
      <c r="D30" s="1291"/>
      <c r="E30" s="1291"/>
      <c r="F30" s="1291"/>
      <c r="G30" s="1291"/>
    </row>
  </sheetData>
  <sheetProtection/>
  <mergeCells count="5">
    <mergeCell ref="B1:H1"/>
    <mergeCell ref="B2:H2"/>
    <mergeCell ref="B3:H3"/>
    <mergeCell ref="D4:F4"/>
    <mergeCell ref="G4:H4"/>
  </mergeCells>
  <printOptions horizontalCentered="1"/>
  <pageMargins left="0.7" right="0.7" top="0.75" bottom="0.75" header="0.3" footer="0.3"/>
  <pageSetup horizontalDpi="600" verticalDpi="60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24"/>
  <sheetViews>
    <sheetView zoomScalePageLayoutView="0" workbookViewId="0" topLeftCell="A1">
      <selection activeCell="B1" sqref="B1:H1"/>
    </sheetView>
  </sheetViews>
  <sheetFormatPr defaultColWidth="9.140625" defaultRowHeight="12.75"/>
  <cols>
    <col min="1" max="1" width="4.00390625" style="393" customWidth="1"/>
    <col min="2" max="2" width="6.00390625" style="393" customWidth="1"/>
    <col min="3" max="3" width="26.28125" style="393" customWidth="1"/>
    <col min="4" max="8" width="10.7109375" style="393" customWidth="1"/>
    <col min="9" max="16384" width="9.140625" style="393" customWidth="1"/>
  </cols>
  <sheetData>
    <row r="1" spans="2:8" ht="15" customHeight="1">
      <c r="B1" s="1810" t="s">
        <v>1236</v>
      </c>
      <c r="C1" s="1810"/>
      <c r="D1" s="1810"/>
      <c r="E1" s="1810"/>
      <c r="F1" s="1810"/>
      <c r="G1" s="1810"/>
      <c r="H1" s="1810"/>
    </row>
    <row r="2" spans="2:8" ht="15" customHeight="1">
      <c r="B2" s="1811" t="s">
        <v>1025</v>
      </c>
      <c r="C2" s="1811"/>
      <c r="D2" s="1811"/>
      <c r="E2" s="1811"/>
      <c r="F2" s="1811"/>
      <c r="G2" s="1811"/>
      <c r="H2" s="1811"/>
    </row>
    <row r="3" spans="2:8" ht="15" customHeight="1" thickBot="1">
      <c r="B3" s="1812" t="s">
        <v>259</v>
      </c>
      <c r="C3" s="1812"/>
      <c r="D3" s="1812"/>
      <c r="E3" s="1812"/>
      <c r="F3" s="1812"/>
      <c r="G3" s="1812"/>
      <c r="H3" s="1812"/>
    </row>
    <row r="4" spans="2:8" ht="15" customHeight="1" thickTop="1">
      <c r="B4" s="1293"/>
      <c r="C4" s="1294"/>
      <c r="D4" s="1813" t="s">
        <v>206</v>
      </c>
      <c r="E4" s="1813"/>
      <c r="F4" s="1813"/>
      <c r="G4" s="1814" t="s">
        <v>99</v>
      </c>
      <c r="H4" s="1815"/>
    </row>
    <row r="5" spans="2:8" ht="15" customHeight="1">
      <c r="B5" s="1295"/>
      <c r="C5" s="1296"/>
      <c r="D5" s="1297" t="s">
        <v>95</v>
      </c>
      <c r="E5" s="1297" t="s">
        <v>947</v>
      </c>
      <c r="F5" s="1297" t="s">
        <v>948</v>
      </c>
      <c r="G5" s="1297" t="s">
        <v>96</v>
      </c>
      <c r="H5" s="1298" t="s">
        <v>948</v>
      </c>
    </row>
    <row r="6" spans="2:8" ht="15" customHeight="1">
      <c r="B6" s="1299"/>
      <c r="C6" s="1300" t="s">
        <v>949</v>
      </c>
      <c r="D6" s="1301">
        <v>18289.708839</v>
      </c>
      <c r="E6" s="1301">
        <v>15563.444632000002</v>
      </c>
      <c r="F6" s="1301">
        <v>17929.049310000002</v>
      </c>
      <c r="G6" s="1301">
        <v>-14.906001134291742</v>
      </c>
      <c r="H6" s="1302">
        <v>15.199750016368995</v>
      </c>
    </row>
    <row r="7" spans="2:8" ht="15" customHeight="1">
      <c r="B7" s="1303">
        <v>1</v>
      </c>
      <c r="C7" s="1304" t="s">
        <v>1026</v>
      </c>
      <c r="D7" s="1305">
        <v>110.36272999999998</v>
      </c>
      <c r="E7" s="1305">
        <v>84.783078</v>
      </c>
      <c r="F7" s="1305">
        <v>97.47138199999999</v>
      </c>
      <c r="G7" s="1305">
        <v>-23.177799244364465</v>
      </c>
      <c r="H7" s="1306">
        <v>14.965609057033745</v>
      </c>
    </row>
    <row r="8" spans="2:8" ht="15" customHeight="1">
      <c r="B8" s="1303">
        <v>2</v>
      </c>
      <c r="C8" s="1304" t="s">
        <v>966</v>
      </c>
      <c r="D8" s="1305">
        <v>197.243715</v>
      </c>
      <c r="E8" s="1305">
        <v>60.57079800000001</v>
      </c>
      <c r="F8" s="1305">
        <v>219.796743</v>
      </c>
      <c r="G8" s="1305">
        <v>-69.29139263068534</v>
      </c>
      <c r="H8" s="1306">
        <v>262.8757590415103</v>
      </c>
    </row>
    <row r="9" spans="2:8" ht="15" customHeight="1">
      <c r="B9" s="1303">
        <v>3</v>
      </c>
      <c r="C9" s="1304" t="s">
        <v>1012</v>
      </c>
      <c r="D9" s="1305">
        <v>289.214596</v>
      </c>
      <c r="E9" s="1305">
        <v>217.80013699999998</v>
      </c>
      <c r="F9" s="1305">
        <v>324.19262699999996</v>
      </c>
      <c r="G9" s="1305">
        <v>-24.692550095224092</v>
      </c>
      <c r="H9" s="1306">
        <v>48.848679098856564</v>
      </c>
    </row>
    <row r="10" spans="2:8" ht="15" customHeight="1">
      <c r="B10" s="1303">
        <v>4</v>
      </c>
      <c r="C10" s="1304" t="s">
        <v>1027</v>
      </c>
      <c r="D10" s="1305">
        <v>0</v>
      </c>
      <c r="E10" s="1305">
        <v>0</v>
      </c>
      <c r="F10" s="1305">
        <v>0</v>
      </c>
      <c r="G10" s="1305" t="s">
        <v>313</v>
      </c>
      <c r="H10" s="1306" t="s">
        <v>313</v>
      </c>
    </row>
    <row r="11" spans="2:8" ht="15" customHeight="1">
      <c r="B11" s="1303">
        <v>5</v>
      </c>
      <c r="C11" s="1304" t="s">
        <v>981</v>
      </c>
      <c r="D11" s="1305">
        <v>2724.381576</v>
      </c>
      <c r="E11" s="1305">
        <v>2117.658682</v>
      </c>
      <c r="F11" s="1305">
        <v>2635.642742</v>
      </c>
      <c r="G11" s="1305">
        <v>-22.27011441219642</v>
      </c>
      <c r="H11" s="1306">
        <v>24.460224133513123</v>
      </c>
    </row>
    <row r="12" spans="2:8" ht="15" customHeight="1">
      <c r="B12" s="1303">
        <v>6</v>
      </c>
      <c r="C12" s="1304" t="s">
        <v>984</v>
      </c>
      <c r="D12" s="1305">
        <v>2043.895167</v>
      </c>
      <c r="E12" s="1305">
        <v>1131.5719800000002</v>
      </c>
      <c r="F12" s="1305">
        <v>882.755053</v>
      </c>
      <c r="G12" s="1305">
        <v>-44.6364961241674</v>
      </c>
      <c r="H12" s="1306">
        <v>-21.988608007066432</v>
      </c>
    </row>
    <row r="13" spans="2:8" ht="15" customHeight="1">
      <c r="B13" s="1303">
        <v>7</v>
      </c>
      <c r="C13" s="1304" t="s">
        <v>1014</v>
      </c>
      <c r="D13" s="1305">
        <v>4222.853501</v>
      </c>
      <c r="E13" s="1305">
        <v>3959.66863</v>
      </c>
      <c r="F13" s="1305">
        <v>4481.938086</v>
      </c>
      <c r="G13" s="1305">
        <v>-6.232394065711148</v>
      </c>
      <c r="H13" s="1306">
        <v>13.189726333236123</v>
      </c>
    </row>
    <row r="14" spans="2:8" ht="15" customHeight="1">
      <c r="B14" s="1303">
        <v>8</v>
      </c>
      <c r="C14" s="1304" t="s">
        <v>1015</v>
      </c>
      <c r="D14" s="1305">
        <v>203.98038499999998</v>
      </c>
      <c r="E14" s="1305">
        <v>261.08543599999996</v>
      </c>
      <c r="F14" s="1305">
        <v>225.01298200000002</v>
      </c>
      <c r="G14" s="1305">
        <v>27.995363867952292</v>
      </c>
      <c r="H14" s="1306">
        <v>-13.816340946723642</v>
      </c>
    </row>
    <row r="15" spans="2:8" ht="15" customHeight="1">
      <c r="B15" s="1303">
        <v>9</v>
      </c>
      <c r="C15" s="1304" t="s">
        <v>1028</v>
      </c>
      <c r="D15" s="1305">
        <v>270.066573</v>
      </c>
      <c r="E15" s="1305">
        <v>102.53372699999998</v>
      </c>
      <c r="F15" s="1305">
        <v>214.610837</v>
      </c>
      <c r="G15" s="1305">
        <v>-62.03390672861984</v>
      </c>
      <c r="H15" s="1306">
        <v>109.30755496676721</v>
      </c>
    </row>
    <row r="16" spans="2:8" ht="15" customHeight="1">
      <c r="B16" s="1303">
        <v>10</v>
      </c>
      <c r="C16" s="1304" t="s">
        <v>1018</v>
      </c>
      <c r="D16" s="1305">
        <v>752.394467</v>
      </c>
      <c r="E16" s="1305">
        <v>646.5753850000001</v>
      </c>
      <c r="F16" s="1305">
        <v>424.02635499999997</v>
      </c>
      <c r="G16" s="1305">
        <v>-14.064308901941985</v>
      </c>
      <c r="H16" s="1306">
        <v>-34.41965703658826</v>
      </c>
    </row>
    <row r="17" spans="2:8" ht="15" customHeight="1">
      <c r="B17" s="1303">
        <v>11</v>
      </c>
      <c r="C17" s="1304" t="s">
        <v>1019</v>
      </c>
      <c r="D17" s="1305">
        <v>195.361898</v>
      </c>
      <c r="E17" s="1305">
        <v>221.09213400000002</v>
      </c>
      <c r="F17" s="1305">
        <v>575.175842</v>
      </c>
      <c r="G17" s="1305">
        <v>13.170549766055203</v>
      </c>
      <c r="H17" s="1306">
        <v>160.1521056375529</v>
      </c>
    </row>
    <row r="18" spans="2:8" ht="15" customHeight="1">
      <c r="B18" s="1303">
        <v>12</v>
      </c>
      <c r="C18" s="1304" t="s">
        <v>1029</v>
      </c>
      <c r="D18" s="1305">
        <v>7279.954231</v>
      </c>
      <c r="E18" s="1305">
        <v>6760.104645000001</v>
      </c>
      <c r="F18" s="1305">
        <v>7848.4266609999995</v>
      </c>
      <c r="G18" s="1305">
        <v>-7.140835910565741</v>
      </c>
      <c r="H18" s="1306">
        <v>16.099188890588522</v>
      </c>
    </row>
    <row r="19" spans="2:8" ht="15" customHeight="1">
      <c r="B19" s="1299"/>
      <c r="C19" s="1300" t="s">
        <v>1001</v>
      </c>
      <c r="D19" s="1307">
        <v>11247.21916</v>
      </c>
      <c r="E19" s="1307">
        <v>11661.114134</v>
      </c>
      <c r="F19" s="1307">
        <v>11012.855378999997</v>
      </c>
      <c r="G19" s="1307">
        <v>3.6790542538493725</v>
      </c>
      <c r="H19" s="1308">
        <v>-5.559149387877881</v>
      </c>
    </row>
    <row r="20" spans="2:8" ht="15" customHeight="1" thickBot="1">
      <c r="B20" s="1309"/>
      <c r="C20" s="1310" t="s">
        <v>1030</v>
      </c>
      <c r="D20" s="1310">
        <v>29536.9</v>
      </c>
      <c r="E20" s="1310">
        <v>27224.558766000002</v>
      </c>
      <c r="F20" s="1310">
        <v>28941.904689</v>
      </c>
      <c r="G20" s="1310">
        <v>-7.8290518364890715</v>
      </c>
      <c r="H20" s="1311">
        <v>6.308076240136316</v>
      </c>
    </row>
    <row r="21" ht="13.5" thickTop="1">
      <c r="B21" s="393" t="s">
        <v>1004</v>
      </c>
    </row>
    <row r="23" spans="4:5" ht="12.75">
      <c r="D23" s="1312"/>
      <c r="E23" s="1313"/>
    </row>
    <row r="24" spans="4:7" ht="12.75">
      <c r="D24" s="1291"/>
      <c r="E24" s="1291"/>
      <c r="F24" s="1291"/>
      <c r="G24" s="1291"/>
    </row>
  </sheetData>
  <sheetProtection/>
  <mergeCells count="5">
    <mergeCell ref="B1:H1"/>
    <mergeCell ref="B2:H2"/>
    <mergeCell ref="B3:H3"/>
    <mergeCell ref="D4:F4"/>
    <mergeCell ref="G4:H4"/>
  </mergeCells>
  <printOptions horizontalCentered="1"/>
  <pageMargins left="0.75" right="0.75" top="1" bottom="1" header="0.5" footer="0.5"/>
  <pageSetup fitToHeight="1" fitToWidth="1"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2"/>
  <sheetViews>
    <sheetView zoomScaleSheetLayoutView="100" zoomScalePageLayoutView="0" workbookViewId="0" topLeftCell="A1">
      <selection activeCell="J5" sqref="J5"/>
    </sheetView>
  </sheetViews>
  <sheetFormatPr defaultColWidth="9.140625" defaultRowHeight="16.5" customHeight="1"/>
  <cols>
    <col min="1" max="1" width="48.28125" style="564" customWidth="1"/>
    <col min="2" max="2" width="10.28125" style="531" customWidth="1"/>
    <col min="3" max="10" width="10.00390625" style="531" customWidth="1"/>
    <col min="11" max="16384" width="9.140625" style="531" customWidth="1"/>
  </cols>
  <sheetData>
    <row r="1" spans="1:10" ht="12.75">
      <c r="A1" s="1680" t="s">
        <v>43</v>
      </c>
      <c r="B1" s="1680"/>
      <c r="C1" s="1680"/>
      <c r="D1" s="1680"/>
      <c r="E1" s="1680"/>
      <c r="F1" s="1680"/>
      <c r="G1" s="1680"/>
      <c r="H1" s="1680"/>
      <c r="I1" s="1680"/>
      <c r="J1" s="1680"/>
    </row>
    <row r="2" spans="1:10" ht="15.75">
      <c r="A2" s="1681" t="s">
        <v>331</v>
      </c>
      <c r="B2" s="1681"/>
      <c r="C2" s="1681"/>
      <c r="D2" s="1681"/>
      <c r="E2" s="1681"/>
      <c r="F2" s="1681"/>
      <c r="G2" s="1681"/>
      <c r="H2" s="1681"/>
      <c r="I2" s="1681"/>
      <c r="J2" s="1681"/>
    </row>
    <row r="3" spans="1:10" ht="12.75">
      <c r="A3" s="1682" t="s">
        <v>332</v>
      </c>
      <c r="B3" s="1682"/>
      <c r="C3" s="1682"/>
      <c r="D3" s="1682"/>
      <c r="E3" s="1682"/>
      <c r="F3" s="1682"/>
      <c r="G3" s="1682"/>
      <c r="H3" s="1682"/>
      <c r="I3" s="1682"/>
      <c r="J3" s="1682"/>
    </row>
    <row r="4" spans="1:10" ht="16.5" customHeight="1" thickBot="1">
      <c r="A4" s="532"/>
      <c r="B4" s="533"/>
      <c r="D4" s="534"/>
      <c r="F4" s="535"/>
      <c r="I4" s="535"/>
      <c r="J4" s="535" t="s">
        <v>259</v>
      </c>
    </row>
    <row r="5" spans="1:10" ht="17.25" customHeight="1">
      <c r="A5" s="536" t="s">
        <v>333</v>
      </c>
      <c r="B5" s="537" t="s">
        <v>334</v>
      </c>
      <c r="C5" s="537" t="s">
        <v>301</v>
      </c>
      <c r="D5" s="538" t="s">
        <v>303</v>
      </c>
      <c r="E5" s="538" t="s">
        <v>304</v>
      </c>
      <c r="F5" s="538" t="s">
        <v>305</v>
      </c>
      <c r="G5" s="538" t="s">
        <v>193</v>
      </c>
      <c r="H5" s="538" t="s">
        <v>95</v>
      </c>
      <c r="I5" s="538" t="s">
        <v>335</v>
      </c>
      <c r="J5" s="539" t="s">
        <v>336</v>
      </c>
    </row>
    <row r="6" spans="1:10" ht="16.5" customHeight="1">
      <c r="A6" s="540" t="s">
        <v>337</v>
      </c>
      <c r="B6" s="541">
        <v>243323</v>
      </c>
      <c r="C6" s="541">
        <v>305477.31493197917</v>
      </c>
      <c r="D6" s="541">
        <v>391518.9</v>
      </c>
      <c r="E6" s="541">
        <v>473269.67337</v>
      </c>
      <c r="F6" s="541">
        <v>500464.918</v>
      </c>
      <c r="G6" s="541">
        <v>527868.8130000001</v>
      </c>
      <c r="H6" s="541">
        <v>585951.1089999999</v>
      </c>
      <c r="I6" s="541">
        <v>614238.683</v>
      </c>
      <c r="J6" s="542">
        <v>651468.69</v>
      </c>
    </row>
    <row r="7" spans="1:10" ht="16.5" customHeight="1">
      <c r="A7" s="540" t="s">
        <v>338</v>
      </c>
      <c r="B7" s="541">
        <v>3868</v>
      </c>
      <c r="C7" s="541">
        <v>4075.7524631548977</v>
      </c>
      <c r="D7" s="541">
        <v>4236.37200062272</v>
      </c>
      <c r="E7" s="541">
        <v>4879.212516887743</v>
      </c>
      <c r="F7" s="541">
        <v>5819</v>
      </c>
      <c r="G7" s="541">
        <v>6646</v>
      </c>
      <c r="H7" s="541">
        <v>8659</v>
      </c>
      <c r="I7" s="541">
        <v>9328.340699999999</v>
      </c>
      <c r="J7" s="542">
        <v>10487.480315382</v>
      </c>
    </row>
    <row r="8" spans="1:10" ht="16.5" customHeight="1">
      <c r="A8" s="540" t="s">
        <v>339</v>
      </c>
      <c r="B8" s="541">
        <v>4375</v>
      </c>
      <c r="C8" s="541">
        <v>5084</v>
      </c>
      <c r="D8" s="541">
        <v>5926</v>
      </c>
      <c r="E8" s="541">
        <v>6956.464584920031</v>
      </c>
      <c r="F8" s="541">
        <v>8166.087132093295</v>
      </c>
      <c r="G8" s="541">
        <v>9568.795529633724</v>
      </c>
      <c r="H8" s="541">
        <v>11003.076475525664</v>
      </c>
      <c r="I8" s="541">
        <v>11874.928896678362</v>
      </c>
      <c r="J8" s="542">
        <v>12255.509525981988</v>
      </c>
    </row>
    <row r="9" spans="1:10" ht="16.5" customHeight="1">
      <c r="A9" s="540" t="s">
        <v>340</v>
      </c>
      <c r="B9" s="541">
        <v>57185</v>
      </c>
      <c r="C9" s="541">
        <v>65446.93999256124</v>
      </c>
      <c r="D9" s="541">
        <v>70923.96924522214</v>
      </c>
      <c r="E9" s="541">
        <v>80531.3640764106</v>
      </c>
      <c r="F9" s="541">
        <v>91163.65630495246</v>
      </c>
      <c r="G9" s="541">
        <v>100312.39043043272</v>
      </c>
      <c r="H9" s="541">
        <v>112995.43155698117</v>
      </c>
      <c r="I9" s="541">
        <v>118980.69389967009</v>
      </c>
      <c r="J9" s="542">
        <v>115565.90998375154</v>
      </c>
    </row>
    <row r="10" spans="1:10" ht="16.5" customHeight="1">
      <c r="A10" s="540" t="s">
        <v>341</v>
      </c>
      <c r="B10" s="541">
        <v>15219</v>
      </c>
      <c r="C10" s="541">
        <v>14628.849675297952</v>
      </c>
      <c r="D10" s="541">
        <v>15243.821670938516</v>
      </c>
      <c r="E10" s="541">
        <v>16001.661000000002</v>
      </c>
      <c r="F10" s="541">
        <v>17518.432</v>
      </c>
      <c r="G10" s="541">
        <v>20553.463473447362</v>
      </c>
      <c r="H10" s="541">
        <v>21362.296031426402</v>
      </c>
      <c r="I10" s="541">
        <v>21619.896208267674</v>
      </c>
      <c r="J10" s="542">
        <v>21215.353199067526</v>
      </c>
    </row>
    <row r="11" spans="1:10" ht="16.5" customHeight="1">
      <c r="A11" s="540" t="s">
        <v>342</v>
      </c>
      <c r="B11" s="541">
        <v>54134</v>
      </c>
      <c r="C11" s="541">
        <v>63740.606182371965</v>
      </c>
      <c r="D11" s="541">
        <v>77289.14143907274</v>
      </c>
      <c r="E11" s="541">
        <v>89356.04714320658</v>
      </c>
      <c r="F11" s="541">
        <v>98539</v>
      </c>
      <c r="G11" s="541">
        <v>109487.56276218683</v>
      </c>
      <c r="H11" s="541">
        <v>126363.5420114554</v>
      </c>
      <c r="I11" s="541">
        <v>139289.07680162758</v>
      </c>
      <c r="J11" s="542">
        <v>143771.4582471092</v>
      </c>
    </row>
    <row r="12" spans="1:10" ht="16.5" customHeight="1">
      <c r="A12" s="540" t="s">
        <v>343</v>
      </c>
      <c r="B12" s="541">
        <v>105305.71870980982</v>
      </c>
      <c r="C12" s="541">
        <v>124120.52536225798</v>
      </c>
      <c r="D12" s="541">
        <v>161067.0922759458</v>
      </c>
      <c r="E12" s="541">
        <v>179306.40323649268</v>
      </c>
      <c r="F12" s="541">
        <v>198164.11890517425</v>
      </c>
      <c r="G12" s="541">
        <v>229871.51187371623</v>
      </c>
      <c r="H12" s="541">
        <v>271573.38303585653</v>
      </c>
      <c r="I12" s="541">
        <v>288676.3131622981</v>
      </c>
      <c r="J12" s="542">
        <v>297126.2131341867</v>
      </c>
    </row>
    <row r="13" spans="1:10" ht="16.5" customHeight="1">
      <c r="A13" s="540" t="s">
        <v>344</v>
      </c>
      <c r="B13" s="541">
        <v>11502.747185985274</v>
      </c>
      <c r="C13" s="541">
        <v>13943.324327762548</v>
      </c>
      <c r="D13" s="541">
        <v>17347.29190987999</v>
      </c>
      <c r="E13" s="541">
        <v>21057.087450797146</v>
      </c>
      <c r="F13" s="541">
        <v>25306.545459014305</v>
      </c>
      <c r="G13" s="541">
        <v>29886.298952321587</v>
      </c>
      <c r="H13" s="541">
        <v>35309.42229693587</v>
      </c>
      <c r="I13" s="541">
        <v>40479.431832052986</v>
      </c>
      <c r="J13" s="542">
        <v>43485.5450909551</v>
      </c>
    </row>
    <row r="14" spans="1:10" ht="16.5" customHeight="1">
      <c r="A14" s="540" t="s">
        <v>345</v>
      </c>
      <c r="B14" s="541">
        <v>76818.26291878977</v>
      </c>
      <c r="C14" s="541">
        <v>92617.6020185885</v>
      </c>
      <c r="D14" s="541">
        <v>95304.31207648436</v>
      </c>
      <c r="E14" s="541">
        <v>105834</v>
      </c>
      <c r="F14" s="541">
        <v>122354.25615696001</v>
      </c>
      <c r="G14" s="541">
        <v>140735.3633034379</v>
      </c>
      <c r="H14" s="541">
        <v>155764.91974505543</v>
      </c>
      <c r="I14" s="541">
        <v>164976.1098503872</v>
      </c>
      <c r="J14" s="542">
        <v>175915.9468517535</v>
      </c>
    </row>
    <row r="15" spans="1:10" ht="16.5" customHeight="1">
      <c r="A15" s="540" t="s">
        <v>346</v>
      </c>
      <c r="B15" s="541">
        <v>33538.53</v>
      </c>
      <c r="C15" s="541">
        <v>39099.85</v>
      </c>
      <c r="D15" s="541">
        <v>46083.422288919195</v>
      </c>
      <c r="E15" s="541">
        <v>50111.11631975419</v>
      </c>
      <c r="F15" s="541">
        <v>58528.697901665364</v>
      </c>
      <c r="G15" s="541">
        <v>62183.29324431916</v>
      </c>
      <c r="H15" s="541">
        <v>79362.65977295328</v>
      </c>
      <c r="I15" s="541">
        <v>91406.119253993</v>
      </c>
      <c r="J15" s="542">
        <v>103562.18955700009</v>
      </c>
    </row>
    <row r="16" spans="1:10" ht="16.5" customHeight="1">
      <c r="A16" s="540" t="s">
        <v>347</v>
      </c>
      <c r="B16" s="541">
        <v>73635.56061740892</v>
      </c>
      <c r="C16" s="541">
        <v>81624.791</v>
      </c>
      <c r="D16" s="541">
        <v>93746.98434644833</v>
      </c>
      <c r="E16" s="541">
        <v>106235.85542222724</v>
      </c>
      <c r="F16" s="541">
        <v>123213.42046940132</v>
      </c>
      <c r="G16" s="541">
        <v>139157.21160053753</v>
      </c>
      <c r="H16" s="541">
        <v>152983.95543930776</v>
      </c>
      <c r="I16" s="541">
        <v>166946.8621641106</v>
      </c>
      <c r="J16" s="542">
        <v>191324.99618033424</v>
      </c>
    </row>
    <row r="17" spans="1:10" ht="16.5" customHeight="1">
      <c r="A17" s="540" t="s">
        <v>348</v>
      </c>
      <c r="B17" s="541">
        <v>14352</v>
      </c>
      <c r="C17" s="541">
        <v>18555.874496947203</v>
      </c>
      <c r="D17" s="541">
        <v>21694.904992396998</v>
      </c>
      <c r="E17" s="541">
        <v>24830.412246155</v>
      </c>
      <c r="F17" s="541">
        <v>30547.203301337606</v>
      </c>
      <c r="G17" s="541">
        <v>32236.444891526022</v>
      </c>
      <c r="H17" s="541">
        <v>44324</v>
      </c>
      <c r="I17" s="541">
        <v>51420.99</v>
      </c>
      <c r="J17" s="542">
        <v>54397</v>
      </c>
    </row>
    <row r="18" spans="1:10" ht="16.5" customHeight="1">
      <c r="A18" s="540" t="s">
        <v>85</v>
      </c>
      <c r="B18" s="541">
        <v>48722</v>
      </c>
      <c r="C18" s="541">
        <v>62641.785895121284</v>
      </c>
      <c r="D18" s="541">
        <v>61384.01614402004</v>
      </c>
      <c r="E18" s="541">
        <v>67739.15227647057</v>
      </c>
      <c r="F18" s="541">
        <v>81796.56014587599</v>
      </c>
      <c r="G18" s="541">
        <v>91565.82885624186</v>
      </c>
      <c r="H18" s="541">
        <v>115253.53241262485</v>
      </c>
      <c r="I18" s="541">
        <v>129363.17837442795</v>
      </c>
      <c r="J18" s="542">
        <v>141151.30946461193</v>
      </c>
    </row>
    <row r="19" spans="1:10" ht="16.5" customHeight="1">
      <c r="A19" s="540" t="s">
        <v>349</v>
      </c>
      <c r="B19" s="541">
        <v>10963</v>
      </c>
      <c r="C19" s="541">
        <v>13743.834163682855</v>
      </c>
      <c r="D19" s="541">
        <v>15382.014869457205</v>
      </c>
      <c r="E19" s="541">
        <v>17087.280165157714</v>
      </c>
      <c r="F19" s="541">
        <v>20430.71480238245</v>
      </c>
      <c r="G19" s="541">
        <v>22326.90972373179</v>
      </c>
      <c r="H19" s="541">
        <v>27725.18514426252</v>
      </c>
      <c r="I19" s="541">
        <v>33407.093658599944</v>
      </c>
      <c r="J19" s="542">
        <v>36994.79894615374</v>
      </c>
    </row>
    <row r="20" spans="1:10" ht="16.5" customHeight="1">
      <c r="A20" s="540" t="s">
        <v>350</v>
      </c>
      <c r="B20" s="541">
        <v>26500</v>
      </c>
      <c r="C20" s="541">
        <v>34088.699691660484</v>
      </c>
      <c r="D20" s="541">
        <v>41423.2359966825</v>
      </c>
      <c r="E20" s="541">
        <v>46946.73894586326</v>
      </c>
      <c r="F20" s="541">
        <v>55461.28968821374</v>
      </c>
      <c r="G20" s="541">
        <v>58026.454186482086</v>
      </c>
      <c r="H20" s="541">
        <v>73541.26075953047</v>
      </c>
      <c r="I20" s="541">
        <v>80018.45350435475</v>
      </c>
      <c r="J20" s="542">
        <v>89959.59274027243</v>
      </c>
    </row>
    <row r="21" spans="1:10" s="546" customFormat="1" ht="16.5" customHeight="1">
      <c r="A21" s="543" t="s">
        <v>351</v>
      </c>
      <c r="B21" s="544">
        <v>779441.8194319939</v>
      </c>
      <c r="C21" s="544">
        <v>938889.750201386</v>
      </c>
      <c r="D21" s="544">
        <v>1118571.4792560905</v>
      </c>
      <c r="E21" s="544">
        <v>1290142.4687543425</v>
      </c>
      <c r="F21" s="544">
        <v>1437473.900267071</v>
      </c>
      <c r="G21" s="544">
        <v>1580426.3418280152</v>
      </c>
      <c r="H21" s="544">
        <v>1822172.7736819154</v>
      </c>
      <c r="I21" s="544">
        <v>1962026.171306468</v>
      </c>
      <c r="J21" s="545">
        <v>2088681.9932365601</v>
      </c>
    </row>
    <row r="22" spans="1:10" ht="24">
      <c r="A22" s="547" t="s">
        <v>352</v>
      </c>
      <c r="B22" s="541">
        <v>24185.043555969045</v>
      </c>
      <c r="C22" s="541">
        <v>29361.985485376117</v>
      </c>
      <c r="D22" s="541">
        <v>35156.285865259444</v>
      </c>
      <c r="E22" s="541">
        <v>41660.19875</v>
      </c>
      <c r="F22" s="541">
        <v>49992.23</v>
      </c>
      <c r="G22" s="541">
        <v>55204.919822100004</v>
      </c>
      <c r="H22" s="541">
        <v>63434.74671425667</v>
      </c>
      <c r="I22" s="541">
        <v>72616.39725535772</v>
      </c>
      <c r="J22" s="542">
        <v>81407.3441164031</v>
      </c>
    </row>
    <row r="23" spans="1:10" s="546" customFormat="1" ht="16.5" customHeight="1">
      <c r="A23" s="548" t="s">
        <v>353</v>
      </c>
      <c r="B23" s="544">
        <v>755256.7758760249</v>
      </c>
      <c r="C23" s="544">
        <v>909527.76471601</v>
      </c>
      <c r="D23" s="544">
        <v>1083415.1933908311</v>
      </c>
      <c r="E23" s="544">
        <v>1248482.2700043425</v>
      </c>
      <c r="F23" s="544">
        <v>1387481.670267071</v>
      </c>
      <c r="G23" s="544">
        <v>1525221.422005915</v>
      </c>
      <c r="H23" s="544">
        <v>1758738.0269676587</v>
      </c>
      <c r="I23" s="544">
        <v>1889409.7740511103</v>
      </c>
      <c r="J23" s="545">
        <v>2007274.6491201571</v>
      </c>
    </row>
    <row r="24" spans="1:10" ht="16.5" customHeight="1">
      <c r="A24" s="547" t="s">
        <v>354</v>
      </c>
      <c r="B24" s="541">
        <v>60401.42515655213</v>
      </c>
      <c r="C24" s="541">
        <v>78743.76222556099</v>
      </c>
      <c r="D24" s="541">
        <v>109358.38047455001</v>
      </c>
      <c r="E24" s="541">
        <v>118471.79720932999</v>
      </c>
      <c r="F24" s="541">
        <v>139861.8953080884</v>
      </c>
      <c r="G24" s="541">
        <v>169789.6821947853</v>
      </c>
      <c r="H24" s="541">
        <v>205801.5497486319</v>
      </c>
      <c r="I24" s="541">
        <v>231060.35408062584</v>
      </c>
      <c r="J24" s="542">
        <v>241416.46221967135</v>
      </c>
    </row>
    <row r="25" spans="1:10" s="546" customFormat="1" ht="16.5" customHeight="1" thickBot="1">
      <c r="A25" s="549" t="s">
        <v>355</v>
      </c>
      <c r="B25" s="550">
        <v>815658.201032577</v>
      </c>
      <c r="C25" s="550">
        <v>988271.5269415709</v>
      </c>
      <c r="D25" s="550">
        <v>1192773.573865381</v>
      </c>
      <c r="E25" s="550">
        <v>1366954.0672136724</v>
      </c>
      <c r="F25" s="550">
        <v>1527343.5655751596</v>
      </c>
      <c r="G25" s="550">
        <v>1695011.1042007003</v>
      </c>
      <c r="H25" s="550">
        <v>1964539.5767162906</v>
      </c>
      <c r="I25" s="550">
        <v>2120470.128131736</v>
      </c>
      <c r="J25" s="551">
        <v>2248691.1113398285</v>
      </c>
    </row>
    <row r="26" spans="1:10" s="546" customFormat="1" ht="16.5" customHeight="1">
      <c r="A26" s="552" t="s">
        <v>356</v>
      </c>
      <c r="B26" s="553"/>
      <c r="C26" s="553"/>
      <c r="D26" s="553"/>
      <c r="E26" s="553"/>
      <c r="F26" s="553"/>
      <c r="G26" s="553"/>
      <c r="H26" s="553"/>
      <c r="I26" s="553"/>
      <c r="J26" s="554"/>
    </row>
    <row r="27" spans="1:10" s="546" customFormat="1" ht="16.5" customHeight="1" thickBot="1">
      <c r="A27" s="555"/>
      <c r="B27" s="553"/>
      <c r="C27" s="553"/>
      <c r="D27" s="553"/>
      <c r="E27" s="553"/>
      <c r="F27" s="553"/>
      <c r="G27" s="553"/>
      <c r="H27" s="553"/>
      <c r="I27" s="1683" t="s">
        <v>357</v>
      </c>
      <c r="J27" s="1684"/>
    </row>
    <row r="28" spans="1:10" ht="16.5" customHeight="1">
      <c r="A28" s="536" t="s">
        <v>333</v>
      </c>
      <c r="B28" s="556" t="s">
        <v>334</v>
      </c>
      <c r="C28" s="556" t="s">
        <v>301</v>
      </c>
      <c r="D28" s="557" t="s">
        <v>303</v>
      </c>
      <c r="E28" s="557" t="s">
        <v>304</v>
      </c>
      <c r="F28" s="557" t="s">
        <v>305</v>
      </c>
      <c r="G28" s="557" t="s">
        <v>193</v>
      </c>
      <c r="H28" s="557" t="s">
        <v>95</v>
      </c>
      <c r="I28" s="557" t="s">
        <v>335</v>
      </c>
      <c r="J28" s="558" t="s">
        <v>336</v>
      </c>
    </row>
    <row r="29" spans="1:10" ht="16.5" customHeight="1">
      <c r="A29" s="540" t="s">
        <v>337</v>
      </c>
      <c r="B29" s="559">
        <v>8.851818051678478</v>
      </c>
      <c r="C29" s="559">
        <v>25.543953893375956</v>
      </c>
      <c r="D29" s="559">
        <v>28.166276467101937</v>
      </c>
      <c r="E29" s="559">
        <v>20.880415573807525</v>
      </c>
      <c r="F29" s="559">
        <v>5.746247046921795</v>
      </c>
      <c r="G29" s="559">
        <v>5.475687508629747</v>
      </c>
      <c r="H29" s="559">
        <v>11.003168698280305</v>
      </c>
      <c r="I29" s="559">
        <v>4.827633835914469</v>
      </c>
      <c r="J29" s="560">
        <v>6.061162872088261</v>
      </c>
    </row>
    <row r="30" spans="1:10" ht="16.5" customHeight="1">
      <c r="A30" s="540" t="s">
        <v>338</v>
      </c>
      <c r="B30" s="559">
        <v>17.675692120474594</v>
      </c>
      <c r="C30" s="559">
        <v>5.371056441439961</v>
      </c>
      <c r="D30" s="559">
        <v>3.9408560485415904</v>
      </c>
      <c r="E30" s="559">
        <v>15.174316990352324</v>
      </c>
      <c r="F30" s="559">
        <v>19.26104837326723</v>
      </c>
      <c r="G30" s="559">
        <v>14.212063928510048</v>
      </c>
      <c r="H30" s="559">
        <v>30.288895576286478</v>
      </c>
      <c r="I30" s="559">
        <v>7.72999999999999</v>
      </c>
      <c r="J30" s="560">
        <v>12.426000000000002</v>
      </c>
    </row>
    <row r="31" spans="1:10" ht="16.5" customHeight="1">
      <c r="A31" s="540" t="s">
        <v>339</v>
      </c>
      <c r="B31" s="559">
        <v>28.036289142522662</v>
      </c>
      <c r="C31" s="559">
        <v>16.205714285714294</v>
      </c>
      <c r="D31" s="559">
        <v>16.561762391817453</v>
      </c>
      <c r="E31" s="559">
        <v>17.388872509619134</v>
      </c>
      <c r="F31" s="559">
        <v>17.388466977830078</v>
      </c>
      <c r="G31" s="559">
        <v>17.177240150030812</v>
      </c>
      <c r="H31" s="559">
        <v>14.989148231353639</v>
      </c>
      <c r="I31" s="559">
        <v>7.923715000000001</v>
      </c>
      <c r="J31" s="560">
        <v>3.2049086997908915</v>
      </c>
    </row>
    <row r="32" spans="1:10" ht="16.5" customHeight="1">
      <c r="A32" s="540" t="s">
        <v>340</v>
      </c>
      <c r="B32" s="559">
        <v>9.608602315418224</v>
      </c>
      <c r="C32" s="559">
        <v>14.44773977889524</v>
      </c>
      <c r="D32" s="559">
        <v>8.368655972736732</v>
      </c>
      <c r="E32" s="559">
        <v>13.546047878356276</v>
      </c>
      <c r="F32" s="559">
        <v>13.202672462437889</v>
      </c>
      <c r="G32" s="559">
        <v>10.035505920118794</v>
      </c>
      <c r="H32" s="559">
        <v>12.64354390532067</v>
      </c>
      <c r="I32" s="559">
        <v>5.296906485702209</v>
      </c>
      <c r="J32" s="560">
        <v>-2.870031938793403</v>
      </c>
    </row>
    <row r="33" spans="1:10" ht="16.5" customHeight="1">
      <c r="A33" s="540" t="s">
        <v>341</v>
      </c>
      <c r="B33" s="559">
        <v>2.546998180715576</v>
      </c>
      <c r="C33" s="559">
        <v>-3.8777207747029934</v>
      </c>
      <c r="D33" s="559">
        <v>4.203830166352702</v>
      </c>
      <c r="E33" s="559">
        <v>4.971452339318972</v>
      </c>
      <c r="F33" s="559">
        <v>9.478834728469735</v>
      </c>
      <c r="G33" s="559">
        <v>17.324789532803848</v>
      </c>
      <c r="H33" s="559">
        <v>3.9352616118638792</v>
      </c>
      <c r="I33" s="559">
        <v>1.2058637164390547</v>
      </c>
      <c r="J33" s="560">
        <v>-1.871160736865363</v>
      </c>
    </row>
    <row r="34" spans="1:10" ht="16.5" customHeight="1">
      <c r="A34" s="540" t="s">
        <v>342</v>
      </c>
      <c r="B34" s="559">
        <v>20.033703629792242</v>
      </c>
      <c r="C34" s="559">
        <v>17.745975140155835</v>
      </c>
      <c r="D34" s="559">
        <v>21.25573644206689</v>
      </c>
      <c r="E34" s="559">
        <v>15.612679193294213</v>
      </c>
      <c r="F34" s="559">
        <v>10.276811867109956</v>
      </c>
      <c r="G34" s="559">
        <v>11.110892907566367</v>
      </c>
      <c r="H34" s="559">
        <v>15.413603904878357</v>
      </c>
      <c r="I34" s="559">
        <v>10.228848119025045</v>
      </c>
      <c r="J34" s="560">
        <v>3.218042324930707</v>
      </c>
    </row>
    <row r="35" spans="1:10" ht="16.5" customHeight="1">
      <c r="A35" s="540" t="s">
        <v>343</v>
      </c>
      <c r="B35" s="559">
        <v>13.662143150252092</v>
      </c>
      <c r="C35" s="559">
        <v>17.86684225981685</v>
      </c>
      <c r="D35" s="559">
        <v>29.766685893292532</v>
      </c>
      <c r="E35" s="559">
        <v>11.324045590454105</v>
      </c>
      <c r="F35" s="559">
        <v>10.517034153994814</v>
      </c>
      <c r="G35" s="559">
        <v>16.000572224538104</v>
      </c>
      <c r="H35" s="559">
        <v>18.141382906573455</v>
      </c>
      <c r="I35" s="559">
        <v>6.297719583286067</v>
      </c>
      <c r="J35" s="560">
        <v>2.927119263553138</v>
      </c>
    </row>
    <row r="36" spans="1:10" ht="16.5" customHeight="1">
      <c r="A36" s="540" t="s">
        <v>344</v>
      </c>
      <c r="B36" s="559">
        <v>14.53375152209226</v>
      </c>
      <c r="C36" s="559">
        <v>21.217341408240515</v>
      </c>
      <c r="D36" s="559">
        <v>24.412883915636982</v>
      </c>
      <c r="E36" s="559">
        <v>21.38544483017708</v>
      </c>
      <c r="F36" s="559">
        <v>20.180654224600715</v>
      </c>
      <c r="G36" s="559">
        <v>18.09711049153077</v>
      </c>
      <c r="H36" s="559">
        <v>18.1458512252251</v>
      </c>
      <c r="I36" s="559">
        <v>14.642011108648958</v>
      </c>
      <c r="J36" s="560">
        <v>7.426273351301774</v>
      </c>
    </row>
    <row r="37" spans="1:10" ht="16.5" customHeight="1">
      <c r="A37" s="540" t="s">
        <v>345</v>
      </c>
      <c r="B37" s="559">
        <v>10.442719928821148</v>
      </c>
      <c r="C37" s="559">
        <v>20.567165280086286</v>
      </c>
      <c r="D37" s="559">
        <v>2.9008633341172327</v>
      </c>
      <c r="E37" s="559">
        <v>11.048490560495594</v>
      </c>
      <c r="F37" s="559">
        <v>15.60959252882816</v>
      </c>
      <c r="G37" s="559">
        <v>15.022858806724287</v>
      </c>
      <c r="H37" s="559">
        <v>10.679303402381166</v>
      </c>
      <c r="I37" s="559">
        <v>5.913520271706858</v>
      </c>
      <c r="J37" s="560">
        <v>6.631164361486867</v>
      </c>
    </row>
    <row r="38" spans="1:10" ht="16.5" customHeight="1">
      <c r="A38" s="540" t="s">
        <v>346</v>
      </c>
      <c r="B38" s="559">
        <v>17.81547054484139</v>
      </c>
      <c r="C38" s="559">
        <v>16.581883582852313</v>
      </c>
      <c r="D38" s="559">
        <v>17.860867212838926</v>
      </c>
      <c r="E38" s="559">
        <v>8.740006342374997</v>
      </c>
      <c r="F38" s="559">
        <v>16.79783289639647</v>
      </c>
      <c r="G38" s="559">
        <v>6.244108400965828</v>
      </c>
      <c r="H38" s="559">
        <v>27.626980869501566</v>
      </c>
      <c r="I38" s="559">
        <v>15.175221590978126</v>
      </c>
      <c r="J38" s="560">
        <v>13.298967730189531</v>
      </c>
    </row>
    <row r="39" spans="1:10" ht="16.5" customHeight="1">
      <c r="A39" s="540" t="s">
        <v>347</v>
      </c>
      <c r="B39" s="559">
        <v>4.018251779758614</v>
      </c>
      <c r="C39" s="559">
        <v>10.849690442503771</v>
      </c>
      <c r="D39" s="559">
        <v>14.851117164206059</v>
      </c>
      <c r="E39" s="559">
        <v>13.321891005715386</v>
      </c>
      <c r="F39" s="559">
        <v>15.981012229532013</v>
      </c>
      <c r="G39" s="559">
        <v>12.939979322378832</v>
      </c>
      <c r="H39" s="559">
        <v>9.936059856143899</v>
      </c>
      <c r="I39" s="559">
        <v>9.127039946579401</v>
      </c>
      <c r="J39" s="560">
        <v>14.602331364730702</v>
      </c>
    </row>
    <row r="40" spans="1:10" ht="16.5" customHeight="1">
      <c r="A40" s="540" t="s">
        <v>348</v>
      </c>
      <c r="B40" s="559">
        <v>17.379569804530945</v>
      </c>
      <c r="C40" s="559">
        <v>29.291210263010043</v>
      </c>
      <c r="D40" s="559">
        <v>16.916640042840484</v>
      </c>
      <c r="E40" s="559">
        <v>14.452735584031572</v>
      </c>
      <c r="F40" s="559">
        <v>23.023343303806215</v>
      </c>
      <c r="G40" s="559">
        <v>5.529938611808859</v>
      </c>
      <c r="H40" s="559">
        <v>37.496551338548585</v>
      </c>
      <c r="I40" s="559">
        <v>16.011618987456004</v>
      </c>
      <c r="J40" s="560">
        <v>5.787539290861574</v>
      </c>
    </row>
    <row r="41" spans="1:10" ht="16.5" customHeight="1">
      <c r="A41" s="540" t="s">
        <v>85</v>
      </c>
      <c r="B41" s="559">
        <v>19.01121180292631</v>
      </c>
      <c r="C41" s="559">
        <v>28.56981629473603</v>
      </c>
      <c r="D41" s="559">
        <v>-2.007876584500764</v>
      </c>
      <c r="E41" s="559">
        <v>10.353079729322403</v>
      </c>
      <c r="F41" s="559">
        <v>20.75226423270182</v>
      </c>
      <c r="G41" s="559">
        <v>11.943373526885921</v>
      </c>
      <c r="H41" s="559">
        <v>25.86958896377449</v>
      </c>
      <c r="I41" s="559">
        <v>12.242267691447807</v>
      </c>
      <c r="J41" s="560">
        <v>9.112431557660457</v>
      </c>
    </row>
    <row r="42" spans="1:10" ht="16.5" customHeight="1">
      <c r="A42" s="540" t="s">
        <v>349</v>
      </c>
      <c r="B42" s="559">
        <v>27.952847805788977</v>
      </c>
      <c r="C42" s="559">
        <v>25.365631338893138</v>
      </c>
      <c r="D42" s="559">
        <v>11.919386440962242</v>
      </c>
      <c r="E42" s="559">
        <v>11.086098343894562</v>
      </c>
      <c r="F42" s="559">
        <v>19.566804107550453</v>
      </c>
      <c r="G42" s="559">
        <v>9.281099264956822</v>
      </c>
      <c r="H42" s="559">
        <v>24.178336757427644</v>
      </c>
      <c r="I42" s="559">
        <v>20.49367203419108</v>
      </c>
      <c r="J42" s="560">
        <v>10.739351720379958</v>
      </c>
    </row>
    <row r="43" spans="1:10" ht="16.5" customHeight="1">
      <c r="A43" s="540" t="s">
        <v>350</v>
      </c>
      <c r="B43" s="559">
        <v>21.70478552401947</v>
      </c>
      <c r="C43" s="559">
        <v>28.636602610039546</v>
      </c>
      <c r="D43" s="559">
        <v>21.516034261689214</v>
      </c>
      <c r="E43" s="559">
        <v>13.33431060196051</v>
      </c>
      <c r="F43" s="559">
        <v>18.1366180772834</v>
      </c>
      <c r="G43" s="559">
        <v>4.625143974633318</v>
      </c>
      <c r="H43" s="559">
        <v>26.737471366400896</v>
      </c>
      <c r="I43" s="559">
        <v>8.807562826538671</v>
      </c>
      <c r="J43" s="560">
        <v>12.423558317553173</v>
      </c>
    </row>
    <row r="44" spans="1:10" ht="16.5" customHeight="1">
      <c r="A44" s="543" t="s">
        <v>351</v>
      </c>
      <c r="B44" s="559">
        <v>11.769729552632711</v>
      </c>
      <c r="C44" s="559">
        <v>20.456681537255392</v>
      </c>
      <c r="D44" s="559">
        <v>19.137681396155813</v>
      </c>
      <c r="E44" s="559">
        <v>15.33840194212317</v>
      </c>
      <c r="F44" s="559">
        <v>11.419779991815943</v>
      </c>
      <c r="G44" s="559">
        <v>9.944698233086854</v>
      </c>
      <c r="H44" s="559">
        <v>15.296279583285227</v>
      </c>
      <c r="I44" s="559">
        <v>7.675089851219894</v>
      </c>
      <c r="J44" s="560">
        <v>6.455358434171885</v>
      </c>
    </row>
    <row r="45" spans="1:10" ht="20.25" customHeight="1">
      <c r="A45" s="547" t="s">
        <v>352</v>
      </c>
      <c r="B45" s="559">
        <v>12.46242062761705</v>
      </c>
      <c r="C45" s="559">
        <v>21.40555139967637</v>
      </c>
      <c r="D45" s="559">
        <v>19.73402099380918</v>
      </c>
      <c r="E45" s="559">
        <v>18.49999999905441</v>
      </c>
      <c r="F45" s="559">
        <v>19.999979596832816</v>
      </c>
      <c r="G45" s="559">
        <v>10.427000000000007</v>
      </c>
      <c r="H45" s="559">
        <v>14.907778000000008</v>
      </c>
      <c r="I45" s="559">
        <v>14.474165999999997</v>
      </c>
      <c r="J45" s="560">
        <v>12.106007999999989</v>
      </c>
    </row>
    <row r="46" spans="1:10" ht="16.5" customHeight="1">
      <c r="A46" s="548" t="s">
        <v>353</v>
      </c>
      <c r="B46" s="559">
        <v>11.74768897567158</v>
      </c>
      <c r="C46" s="559">
        <v>20.42629656133117</v>
      </c>
      <c r="D46" s="559">
        <v>19.118429961191524</v>
      </c>
      <c r="E46" s="559">
        <v>15.235809652704873</v>
      </c>
      <c r="F46" s="559">
        <v>11.133470102242242</v>
      </c>
      <c r="G46" s="559">
        <v>9.927320460552892</v>
      </c>
      <c r="H46" s="559">
        <v>15.310341278489986</v>
      </c>
      <c r="I46" s="559">
        <v>7.429858516720088</v>
      </c>
      <c r="J46" s="560">
        <v>6.238184891799904</v>
      </c>
    </row>
    <row r="47" spans="1:10" ht="16.5" customHeight="1">
      <c r="A47" s="547" t="s">
        <v>354</v>
      </c>
      <c r="B47" s="559">
        <v>16.228111831419596</v>
      </c>
      <c r="C47" s="559">
        <v>30.367391202224212</v>
      </c>
      <c r="D47" s="559">
        <v>38.878785295136964</v>
      </c>
      <c r="E47" s="559">
        <v>8.333533008840476</v>
      </c>
      <c r="F47" s="559">
        <v>18.055012756296634</v>
      </c>
      <c r="G47" s="559">
        <v>21.39809904675741</v>
      </c>
      <c r="H47" s="559">
        <v>21.209691359533394</v>
      </c>
      <c r="I47" s="559">
        <v>12.273379069713172</v>
      </c>
      <c r="J47" s="560">
        <v>4.481992672542972</v>
      </c>
    </row>
    <row r="48" spans="1:10" ht="16.5" customHeight="1" hidden="1">
      <c r="A48" s="561" t="s">
        <v>358</v>
      </c>
      <c r="B48" s="559"/>
      <c r="C48" s="559"/>
      <c r="D48" s="559" t="e">
        <v>#REF!</v>
      </c>
      <c r="E48" s="559" t="e">
        <v>#REF!</v>
      </c>
      <c r="F48" s="559" t="e">
        <v>#REF!</v>
      </c>
      <c r="G48" s="559" t="e">
        <v>#REF!</v>
      </c>
      <c r="H48" s="559" t="e">
        <v>#REF!</v>
      </c>
      <c r="I48" s="559" t="e">
        <v>#REF!</v>
      </c>
      <c r="J48" s="560" t="e">
        <v>#REF!</v>
      </c>
    </row>
    <row r="49" spans="1:10" ht="16.5" customHeight="1" hidden="1">
      <c r="A49" s="561" t="s">
        <v>359</v>
      </c>
      <c r="B49" s="559"/>
      <c r="C49" s="559"/>
      <c r="D49" s="559" t="e">
        <v>#REF!</v>
      </c>
      <c r="E49" s="559" t="e">
        <v>#REF!</v>
      </c>
      <c r="F49" s="559" t="e">
        <v>#REF!</v>
      </c>
      <c r="G49" s="559" t="e">
        <v>#REF!</v>
      </c>
      <c r="H49" s="559" t="e">
        <v>#REF!</v>
      </c>
      <c r="I49" s="559" t="e">
        <v>#REF!</v>
      </c>
      <c r="J49" s="560" t="e">
        <v>#REF!</v>
      </c>
    </row>
    <row r="50" spans="1:10" ht="16.5" customHeight="1" thickBot="1">
      <c r="A50" s="549" t="s">
        <v>355</v>
      </c>
      <c r="B50" s="562">
        <v>12.067598275082432</v>
      </c>
      <c r="C50" s="562">
        <v>21.16245820742995</v>
      </c>
      <c r="D50" s="562">
        <v>20.692900822174636</v>
      </c>
      <c r="E50" s="562">
        <v>14.602980579443141</v>
      </c>
      <c r="F50" s="562">
        <v>11.733349511034902</v>
      </c>
      <c r="G50" s="562">
        <v>10.977722524558601</v>
      </c>
      <c r="H50" s="562">
        <v>15.901280637491126</v>
      </c>
      <c r="I50" s="562">
        <v>7.937256813939172</v>
      </c>
      <c r="J50" s="563">
        <v>6.0468186515347355</v>
      </c>
    </row>
    <row r="51" ht="16.5" customHeight="1">
      <c r="A51" s="564" t="s">
        <v>360</v>
      </c>
    </row>
    <row r="52" ht="16.5" customHeight="1">
      <c r="B52" s="565"/>
    </row>
  </sheetData>
  <sheetProtection/>
  <mergeCells count="4">
    <mergeCell ref="A1:J1"/>
    <mergeCell ref="A2:J2"/>
    <mergeCell ref="A3:J3"/>
    <mergeCell ref="I27:J27"/>
  </mergeCells>
  <printOptions horizontalCentered="1" verticalCentered="1"/>
  <pageMargins left="0.5" right="0.5" top="1" bottom="1" header="0.5" footer="0.5"/>
  <pageSetup fitToHeight="1" fitToWidth="1" horizontalDpi="600" verticalDpi="600" orientation="portrait" paperSize="9" scale="68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66"/>
  <sheetViews>
    <sheetView zoomScalePageLayoutView="0" workbookViewId="0" topLeftCell="A40">
      <selection activeCell="C61" sqref="C61"/>
    </sheetView>
  </sheetViews>
  <sheetFormatPr defaultColWidth="9.140625" defaultRowHeight="12.75"/>
  <cols>
    <col min="1" max="1" width="9.140625" style="393" customWidth="1"/>
    <col min="2" max="2" width="6.140625" style="393" customWidth="1"/>
    <col min="3" max="3" width="29.421875" style="393" bestFit="1" customWidth="1"/>
    <col min="4" max="6" width="11.7109375" style="393" customWidth="1"/>
    <col min="7" max="7" width="9.00390625" style="393" customWidth="1"/>
    <col min="8" max="15" width="8.421875" style="393" customWidth="1"/>
    <col min="16" max="16384" width="9.140625" style="393" customWidth="1"/>
  </cols>
  <sheetData>
    <row r="1" spans="2:15" ht="12.75">
      <c r="B1" s="1810" t="s">
        <v>1255</v>
      </c>
      <c r="C1" s="1810"/>
      <c r="D1" s="1810"/>
      <c r="E1" s="1810"/>
      <c r="F1" s="1810"/>
      <c r="G1" s="1810"/>
      <c r="H1" s="1810"/>
      <c r="I1" s="1292"/>
      <c r="J1" s="1292"/>
      <c r="K1" s="1292"/>
      <c r="L1" s="1292"/>
      <c r="M1" s="1292"/>
      <c r="N1" s="1292"/>
      <c r="O1" s="1292"/>
    </row>
    <row r="2" spans="2:15" ht="15" customHeight="1">
      <c r="B2" s="1816" t="s">
        <v>31</v>
      </c>
      <c r="C2" s="1816"/>
      <c r="D2" s="1816"/>
      <c r="E2" s="1816"/>
      <c r="F2" s="1816"/>
      <c r="G2" s="1816"/>
      <c r="H2" s="1816"/>
      <c r="I2" s="1314"/>
      <c r="J2" s="1314"/>
      <c r="K2" s="1314"/>
      <c r="L2" s="1314"/>
      <c r="M2" s="1314"/>
      <c r="N2" s="1314"/>
      <c r="O2" s="1314"/>
    </row>
    <row r="3" spans="2:15" ht="15" customHeight="1" thickBot="1">
      <c r="B3" s="1817" t="s">
        <v>259</v>
      </c>
      <c r="C3" s="1817"/>
      <c r="D3" s="1817"/>
      <c r="E3" s="1817"/>
      <c r="F3" s="1817"/>
      <c r="G3" s="1817"/>
      <c r="H3" s="1817"/>
      <c r="I3" s="1315"/>
      <c r="J3" s="1315"/>
      <c r="K3" s="1315"/>
      <c r="L3" s="1315"/>
      <c r="M3" s="1315"/>
      <c r="N3" s="1315"/>
      <c r="O3" s="1315"/>
    </row>
    <row r="4" spans="2:15" ht="15" customHeight="1" thickTop="1">
      <c r="B4" s="1316"/>
      <c r="C4" s="1317"/>
      <c r="D4" s="1818" t="s">
        <v>206</v>
      </c>
      <c r="E4" s="1818"/>
      <c r="F4" s="1818"/>
      <c r="G4" s="1819" t="s">
        <v>99</v>
      </c>
      <c r="H4" s="1820"/>
      <c r="I4" s="1318"/>
      <c r="J4" s="1318"/>
      <c r="K4" s="1318"/>
      <c r="L4" s="1318"/>
      <c r="M4" s="1318"/>
      <c r="N4" s="1318"/>
      <c r="O4" s="1318"/>
    </row>
    <row r="5" spans="2:15" ht="15" customHeight="1">
      <c r="B5" s="1319"/>
      <c r="C5" s="1320"/>
      <c r="D5" s="1321" t="s">
        <v>95</v>
      </c>
      <c r="E5" s="1321" t="s">
        <v>947</v>
      </c>
      <c r="F5" s="1321" t="s">
        <v>948</v>
      </c>
      <c r="G5" s="1321" t="s">
        <v>96</v>
      </c>
      <c r="H5" s="1322" t="s">
        <v>948</v>
      </c>
      <c r="I5" s="1323"/>
      <c r="J5" s="1323"/>
      <c r="K5" s="1323"/>
      <c r="L5" s="1323"/>
      <c r="M5" s="1323"/>
      <c r="N5" s="1323"/>
      <c r="O5" s="1323"/>
    </row>
    <row r="6" spans="2:15" ht="15" customHeight="1">
      <c r="B6" s="1324"/>
      <c r="C6" s="1325" t="s">
        <v>949</v>
      </c>
      <c r="D6" s="1326">
        <v>381509.7</v>
      </c>
      <c r="E6" s="1326">
        <v>390887.1</v>
      </c>
      <c r="F6" s="1326">
        <v>371598.05066400004</v>
      </c>
      <c r="G6" s="1326">
        <v>2.457971579752737</v>
      </c>
      <c r="H6" s="1327">
        <v>-4.934685574428002</v>
      </c>
      <c r="I6" s="1328"/>
      <c r="J6" s="1328"/>
      <c r="K6" s="1328"/>
      <c r="L6" s="1328"/>
      <c r="M6" s="1328"/>
      <c r="N6" s="1328"/>
      <c r="O6" s="1328"/>
    </row>
    <row r="7" spans="2:15" ht="15" customHeight="1">
      <c r="B7" s="1329">
        <v>1</v>
      </c>
      <c r="C7" s="1330" t="s">
        <v>1031</v>
      </c>
      <c r="D7" s="1331">
        <v>8582.475901</v>
      </c>
      <c r="E7" s="1331">
        <v>9407.052904999999</v>
      </c>
      <c r="F7" s="1331">
        <v>9493.602615</v>
      </c>
      <c r="G7" s="1331">
        <v>9.607682136385876</v>
      </c>
      <c r="H7" s="1332">
        <v>0.9200512729549786</v>
      </c>
      <c r="I7" s="1333"/>
      <c r="J7" s="1333"/>
      <c r="K7" s="1333"/>
      <c r="L7" s="1333"/>
      <c r="M7" s="1333"/>
      <c r="N7" s="1333"/>
      <c r="O7" s="1333"/>
    </row>
    <row r="8" spans="2:15" ht="15" customHeight="1">
      <c r="B8" s="1329">
        <v>2</v>
      </c>
      <c r="C8" s="1330" t="s">
        <v>1032</v>
      </c>
      <c r="D8" s="1331">
        <v>1960.0019690000004</v>
      </c>
      <c r="E8" s="1331">
        <v>3197.6229510000003</v>
      </c>
      <c r="F8" s="1331">
        <v>3173.9169730000003</v>
      </c>
      <c r="G8" s="1331">
        <v>63.14386421925067</v>
      </c>
      <c r="H8" s="1332">
        <v>-0.7413625171969187</v>
      </c>
      <c r="I8" s="1333"/>
      <c r="J8" s="1333"/>
      <c r="K8" s="1333"/>
      <c r="L8" s="1333"/>
      <c r="M8" s="1333"/>
      <c r="N8" s="1333"/>
      <c r="O8" s="1333"/>
    </row>
    <row r="9" spans="2:15" ht="15" customHeight="1">
      <c r="B9" s="1329">
        <v>3</v>
      </c>
      <c r="C9" s="1330" t="s">
        <v>1033</v>
      </c>
      <c r="D9" s="1331">
        <v>4832.582957999999</v>
      </c>
      <c r="E9" s="1331">
        <v>4659.830828</v>
      </c>
      <c r="F9" s="1331">
        <v>4685.673349000001</v>
      </c>
      <c r="G9" s="1331">
        <v>-3.5747369781623775</v>
      </c>
      <c r="H9" s="1332">
        <v>0.554580669425107</v>
      </c>
      <c r="I9" s="1333"/>
      <c r="J9" s="1333"/>
      <c r="K9" s="1333"/>
      <c r="L9" s="1333"/>
      <c r="M9" s="1333"/>
      <c r="N9" s="1333"/>
      <c r="O9" s="1333"/>
    </row>
    <row r="10" spans="2:15" ht="15" customHeight="1">
      <c r="B10" s="1329">
        <v>4</v>
      </c>
      <c r="C10" s="1330" t="s">
        <v>1034</v>
      </c>
      <c r="D10" s="1331">
        <v>1000.0938939999999</v>
      </c>
      <c r="E10" s="1331">
        <v>649.206875</v>
      </c>
      <c r="F10" s="1331">
        <v>456.45037</v>
      </c>
      <c r="G10" s="1331">
        <v>-35.08540759073966</v>
      </c>
      <c r="H10" s="1332">
        <v>-29.691075745308453</v>
      </c>
      <c r="I10" s="1333"/>
      <c r="J10" s="1333"/>
      <c r="K10" s="1333"/>
      <c r="L10" s="1333"/>
      <c r="M10" s="1333"/>
      <c r="N10" s="1333"/>
      <c r="O10" s="1333"/>
    </row>
    <row r="11" spans="2:15" ht="15" customHeight="1">
      <c r="B11" s="1329">
        <v>5</v>
      </c>
      <c r="C11" s="1330" t="s">
        <v>1035</v>
      </c>
      <c r="D11" s="1331">
        <v>1414.349683</v>
      </c>
      <c r="E11" s="1331">
        <v>1650.438614</v>
      </c>
      <c r="F11" s="1331">
        <v>1961.346271</v>
      </c>
      <c r="G11" s="1331">
        <v>16.692401733298937</v>
      </c>
      <c r="H11" s="1332">
        <v>18.837880691998876</v>
      </c>
      <c r="I11" s="1333"/>
      <c r="J11" s="1333"/>
      <c r="K11" s="1333"/>
      <c r="L11" s="1333"/>
      <c r="M11" s="1333"/>
      <c r="N11" s="1333"/>
      <c r="O11" s="1333"/>
    </row>
    <row r="12" spans="2:15" ht="15" customHeight="1">
      <c r="B12" s="1329">
        <v>6</v>
      </c>
      <c r="C12" s="1330" t="s">
        <v>1036</v>
      </c>
      <c r="D12" s="1331">
        <v>9718.323783</v>
      </c>
      <c r="E12" s="1331">
        <v>10125.485721</v>
      </c>
      <c r="F12" s="1331">
        <v>11689.474994</v>
      </c>
      <c r="G12" s="1331">
        <v>4.189631330376514</v>
      </c>
      <c r="H12" s="1332">
        <v>15.446066648993707</v>
      </c>
      <c r="I12" s="1333"/>
      <c r="J12" s="1333"/>
      <c r="K12" s="1333"/>
      <c r="L12" s="1333"/>
      <c r="M12" s="1333"/>
      <c r="N12" s="1333"/>
      <c r="O12" s="1333"/>
    </row>
    <row r="13" spans="2:15" ht="15" customHeight="1">
      <c r="B13" s="1329">
        <v>7</v>
      </c>
      <c r="C13" s="1330" t="s">
        <v>1037</v>
      </c>
      <c r="D13" s="1331">
        <v>8035.173686</v>
      </c>
      <c r="E13" s="1331">
        <v>5954.699147</v>
      </c>
      <c r="F13" s="1331">
        <v>1599.00335</v>
      </c>
      <c r="G13" s="1331">
        <v>-25.892091699584455</v>
      </c>
      <c r="H13" s="1332">
        <v>-73.14720172209567</v>
      </c>
      <c r="I13" s="1333"/>
      <c r="J13" s="1333"/>
      <c r="K13" s="1333"/>
      <c r="L13" s="1333"/>
      <c r="M13" s="1333"/>
      <c r="N13" s="1333"/>
      <c r="O13" s="1333"/>
    </row>
    <row r="14" spans="2:15" ht="15" customHeight="1">
      <c r="B14" s="1329">
        <v>8</v>
      </c>
      <c r="C14" s="1330" t="s">
        <v>957</v>
      </c>
      <c r="D14" s="1331">
        <v>3023.055242</v>
      </c>
      <c r="E14" s="1331">
        <v>3095.0847769999996</v>
      </c>
      <c r="F14" s="1331">
        <v>3338.894247</v>
      </c>
      <c r="G14" s="1331">
        <v>2.382673462240348</v>
      </c>
      <c r="H14" s="1332">
        <v>7.87731152993878</v>
      </c>
      <c r="I14" s="1333"/>
      <c r="J14" s="1333"/>
      <c r="K14" s="1333"/>
      <c r="L14" s="1333"/>
      <c r="M14" s="1333"/>
      <c r="N14" s="1333"/>
      <c r="O14" s="1333"/>
    </row>
    <row r="15" spans="2:15" ht="15" customHeight="1">
      <c r="B15" s="1329">
        <v>9</v>
      </c>
      <c r="C15" s="1330" t="s">
        <v>1038</v>
      </c>
      <c r="D15" s="1331">
        <v>8798.727772</v>
      </c>
      <c r="E15" s="1331">
        <v>6208.214558000001</v>
      </c>
      <c r="F15" s="1331">
        <v>9155.392117000001</v>
      </c>
      <c r="G15" s="1331">
        <v>-29.44190661567839</v>
      </c>
      <c r="H15" s="1332">
        <v>47.472224606062014</v>
      </c>
      <c r="I15" s="1333"/>
      <c r="J15" s="1333"/>
      <c r="K15" s="1333"/>
      <c r="L15" s="1333"/>
      <c r="M15" s="1333"/>
      <c r="N15" s="1333"/>
      <c r="O15" s="1333"/>
    </row>
    <row r="16" spans="2:15" ht="15" customHeight="1">
      <c r="B16" s="1329">
        <v>10</v>
      </c>
      <c r="C16" s="1330" t="s">
        <v>1039</v>
      </c>
      <c r="D16" s="1331">
        <v>6524.5714499999995</v>
      </c>
      <c r="E16" s="1331">
        <v>7153.043563000001</v>
      </c>
      <c r="F16" s="1331">
        <v>6964.777185</v>
      </c>
      <c r="G16" s="1331">
        <v>9.632389158678038</v>
      </c>
      <c r="H16" s="1332">
        <v>-2.6319758343683475</v>
      </c>
      <c r="I16" s="1333"/>
      <c r="J16" s="1333"/>
      <c r="K16" s="1333"/>
      <c r="L16" s="1333"/>
      <c r="M16" s="1333"/>
      <c r="N16" s="1333"/>
      <c r="O16" s="1333"/>
    </row>
    <row r="17" spans="2:15" ht="15" customHeight="1">
      <c r="B17" s="1329">
        <v>11</v>
      </c>
      <c r="C17" s="1330" t="s">
        <v>1040</v>
      </c>
      <c r="D17" s="1331">
        <v>245.88361600000002</v>
      </c>
      <c r="E17" s="1331">
        <v>245.26328999999998</v>
      </c>
      <c r="F17" s="1331">
        <v>306.79571</v>
      </c>
      <c r="G17" s="1331">
        <v>-0.2522843978347993</v>
      </c>
      <c r="H17" s="1332">
        <v>25.088312237840398</v>
      </c>
      <c r="I17" s="1333"/>
      <c r="J17" s="1333"/>
      <c r="K17" s="1333"/>
      <c r="L17" s="1333"/>
      <c r="M17" s="1333"/>
      <c r="N17" s="1333"/>
      <c r="O17" s="1333"/>
    </row>
    <row r="18" spans="2:15" ht="15" customHeight="1">
      <c r="B18" s="1329">
        <v>12</v>
      </c>
      <c r="C18" s="1330" t="s">
        <v>1041</v>
      </c>
      <c r="D18" s="1331">
        <v>1605.5634589999997</v>
      </c>
      <c r="E18" s="1331">
        <v>1865.9680540000002</v>
      </c>
      <c r="F18" s="1331">
        <v>2189.034112</v>
      </c>
      <c r="G18" s="1331">
        <v>16.218891476403513</v>
      </c>
      <c r="H18" s="1332">
        <v>17.31358997853451</v>
      </c>
      <c r="I18" s="1333"/>
      <c r="J18" s="1333"/>
      <c r="K18" s="1333"/>
      <c r="L18" s="1333"/>
      <c r="M18" s="1333"/>
      <c r="N18" s="1333"/>
      <c r="O18" s="1333"/>
    </row>
    <row r="19" spans="2:15" ht="15" customHeight="1">
      <c r="B19" s="1329">
        <v>13</v>
      </c>
      <c r="C19" s="1330" t="s">
        <v>1042</v>
      </c>
      <c r="D19" s="1331">
        <v>1275.3413329999998</v>
      </c>
      <c r="E19" s="1331">
        <v>1188.3142620000003</v>
      </c>
      <c r="F19" s="1331">
        <v>1167.4484870000001</v>
      </c>
      <c r="G19" s="1331">
        <v>-6.823825806326283</v>
      </c>
      <c r="H19" s="1332">
        <v>-1.7559138745740484</v>
      </c>
      <c r="I19" s="1333"/>
      <c r="J19" s="1333"/>
      <c r="K19" s="1333"/>
      <c r="L19" s="1333"/>
      <c r="M19" s="1333"/>
      <c r="N19" s="1333"/>
      <c r="O19" s="1333"/>
    </row>
    <row r="20" spans="2:15" ht="15" customHeight="1">
      <c r="B20" s="1329">
        <v>14</v>
      </c>
      <c r="C20" s="1330" t="s">
        <v>1043</v>
      </c>
      <c r="D20" s="1331">
        <v>3450.0757760000006</v>
      </c>
      <c r="E20" s="1331">
        <v>3738.0943299999994</v>
      </c>
      <c r="F20" s="1331">
        <v>4330.558399</v>
      </c>
      <c r="G20" s="1331">
        <v>8.34818052413695</v>
      </c>
      <c r="H20" s="1332">
        <v>15.849361110156906</v>
      </c>
      <c r="I20" s="1333"/>
      <c r="J20" s="1333"/>
      <c r="K20" s="1333"/>
      <c r="L20" s="1333"/>
      <c r="M20" s="1333"/>
      <c r="N20" s="1333"/>
      <c r="O20" s="1333"/>
    </row>
    <row r="21" spans="2:15" ht="15" customHeight="1">
      <c r="B21" s="1329">
        <v>15</v>
      </c>
      <c r="C21" s="1330" t="s">
        <v>1044</v>
      </c>
      <c r="D21" s="1331">
        <v>7665.598706000001</v>
      </c>
      <c r="E21" s="1331">
        <v>10720.306996000001</v>
      </c>
      <c r="F21" s="1331">
        <v>12213.679804</v>
      </c>
      <c r="G21" s="1331">
        <v>39.84957218813224</v>
      </c>
      <c r="H21" s="1332">
        <v>13.930317560469206</v>
      </c>
      <c r="I21" s="1333"/>
      <c r="J21" s="1333"/>
      <c r="K21" s="1333"/>
      <c r="L21" s="1333"/>
      <c r="M21" s="1333"/>
      <c r="N21" s="1333"/>
      <c r="O21" s="1333"/>
    </row>
    <row r="22" spans="2:15" ht="15" customHeight="1">
      <c r="B22" s="1329">
        <v>16</v>
      </c>
      <c r="C22" s="1330" t="s">
        <v>1045</v>
      </c>
      <c r="D22" s="1331">
        <v>1869.8261169999998</v>
      </c>
      <c r="E22" s="1331">
        <v>1901.681031</v>
      </c>
      <c r="F22" s="1331">
        <v>2027.7346610000004</v>
      </c>
      <c r="G22" s="1331">
        <v>1.7036297498672894</v>
      </c>
      <c r="H22" s="1332">
        <v>6.628536959939851</v>
      </c>
      <c r="I22" s="1333"/>
      <c r="J22" s="1333"/>
      <c r="K22" s="1333"/>
      <c r="L22" s="1333"/>
      <c r="M22" s="1333"/>
      <c r="N22" s="1333"/>
      <c r="O22" s="1333"/>
    </row>
    <row r="23" spans="2:15" ht="15" customHeight="1">
      <c r="B23" s="1329">
        <v>17</v>
      </c>
      <c r="C23" s="1330" t="s">
        <v>960</v>
      </c>
      <c r="D23" s="1331">
        <v>2453.321352</v>
      </c>
      <c r="E23" s="1331">
        <v>3706.0659219999993</v>
      </c>
      <c r="F23" s="1331">
        <v>5016.83104</v>
      </c>
      <c r="G23" s="1331">
        <v>51.06320739346825</v>
      </c>
      <c r="H23" s="1332">
        <v>35.36810044902384</v>
      </c>
      <c r="I23" s="1333"/>
      <c r="J23" s="1333"/>
      <c r="K23" s="1333"/>
      <c r="L23" s="1333"/>
      <c r="M23" s="1333"/>
      <c r="N23" s="1333"/>
      <c r="O23" s="1333"/>
    </row>
    <row r="24" spans="2:15" ht="15" customHeight="1">
      <c r="B24" s="1329">
        <v>18</v>
      </c>
      <c r="C24" s="1330" t="s">
        <v>1046</v>
      </c>
      <c r="D24" s="1331">
        <v>3084.262349</v>
      </c>
      <c r="E24" s="1331">
        <v>3152.0728110000005</v>
      </c>
      <c r="F24" s="1331">
        <v>3696.2069020000004</v>
      </c>
      <c r="G24" s="1331">
        <v>2.1985957848879707</v>
      </c>
      <c r="H24" s="1332">
        <v>17.262738636655172</v>
      </c>
      <c r="I24" s="1333"/>
      <c r="J24" s="1333"/>
      <c r="K24" s="1333"/>
      <c r="L24" s="1333"/>
      <c r="M24" s="1333"/>
      <c r="N24" s="1333"/>
      <c r="O24" s="1333"/>
    </row>
    <row r="25" spans="2:15" ht="15" customHeight="1">
      <c r="B25" s="1329">
        <v>19</v>
      </c>
      <c r="C25" s="1330" t="s">
        <v>1047</v>
      </c>
      <c r="D25" s="1331">
        <v>11681.827448</v>
      </c>
      <c r="E25" s="1331">
        <v>13259.228892</v>
      </c>
      <c r="F25" s="1331">
        <v>13420.954682000001</v>
      </c>
      <c r="G25" s="1331">
        <v>13.503036669746905</v>
      </c>
      <c r="H25" s="1332">
        <v>1.2197224387428633</v>
      </c>
      <c r="I25" s="1333"/>
      <c r="J25" s="1333"/>
      <c r="K25" s="1333"/>
      <c r="L25" s="1333"/>
      <c r="M25" s="1333"/>
      <c r="N25" s="1333"/>
      <c r="O25" s="1333"/>
    </row>
    <row r="26" spans="2:15" ht="15" customHeight="1">
      <c r="B26" s="1329">
        <v>20</v>
      </c>
      <c r="C26" s="1330" t="s">
        <v>1048</v>
      </c>
      <c r="D26" s="1331">
        <v>673.3182790000001</v>
      </c>
      <c r="E26" s="1331">
        <v>705.7052170000001</v>
      </c>
      <c r="F26" s="1331">
        <v>613.5769830000002</v>
      </c>
      <c r="G26" s="1331">
        <v>4.810048829819465</v>
      </c>
      <c r="H26" s="1332">
        <v>-13.054775815834716</v>
      </c>
      <c r="I26" s="1333"/>
      <c r="J26" s="1333"/>
      <c r="K26" s="1333"/>
      <c r="L26" s="1333"/>
      <c r="M26" s="1333"/>
      <c r="N26" s="1333"/>
      <c r="O26" s="1333"/>
    </row>
    <row r="27" spans="2:15" ht="15" customHeight="1">
      <c r="B27" s="1329">
        <v>21</v>
      </c>
      <c r="C27" s="1330" t="s">
        <v>1049</v>
      </c>
      <c r="D27" s="1331">
        <v>1568.2749169999997</v>
      </c>
      <c r="E27" s="1331">
        <v>1767.3365080000003</v>
      </c>
      <c r="F27" s="1331">
        <v>1784.57838</v>
      </c>
      <c r="G27" s="1331">
        <v>12.693029062837496</v>
      </c>
      <c r="H27" s="1332">
        <v>0.9755851204313899</v>
      </c>
      <c r="I27" s="1333"/>
      <c r="J27" s="1333"/>
      <c r="K27" s="1333"/>
      <c r="L27" s="1333"/>
      <c r="M27" s="1333"/>
      <c r="N27" s="1333"/>
      <c r="O27" s="1333"/>
    </row>
    <row r="28" spans="2:15" ht="15" customHeight="1">
      <c r="B28" s="1329">
        <v>22</v>
      </c>
      <c r="C28" s="1330" t="s">
        <v>972</v>
      </c>
      <c r="D28" s="1331">
        <v>1618.8348290000001</v>
      </c>
      <c r="E28" s="1331">
        <v>1952.3863099999999</v>
      </c>
      <c r="F28" s="1331">
        <v>2689.719463</v>
      </c>
      <c r="G28" s="1331">
        <v>20.604417141558784</v>
      </c>
      <c r="H28" s="1332">
        <v>37.765740787231806</v>
      </c>
      <c r="I28" s="1333"/>
      <c r="J28" s="1333"/>
      <c r="K28" s="1333"/>
      <c r="L28" s="1333"/>
      <c r="M28" s="1333"/>
      <c r="N28" s="1333"/>
      <c r="O28" s="1333"/>
    </row>
    <row r="29" spans="2:15" ht="15" customHeight="1">
      <c r="B29" s="1329">
        <v>23</v>
      </c>
      <c r="C29" s="1330" t="s">
        <v>1050</v>
      </c>
      <c r="D29" s="1331">
        <v>24674.817402</v>
      </c>
      <c r="E29" s="1331">
        <v>26335.611867999996</v>
      </c>
      <c r="F29" s="1331">
        <v>22657.287172999997</v>
      </c>
      <c r="G29" s="1331">
        <v>6.7307264687818105</v>
      </c>
      <c r="H29" s="1332">
        <v>-13.967113099314304</v>
      </c>
      <c r="I29" s="1333"/>
      <c r="J29" s="1333"/>
      <c r="K29" s="1333"/>
      <c r="L29" s="1333"/>
      <c r="M29" s="1333"/>
      <c r="N29" s="1333"/>
      <c r="O29" s="1333"/>
    </row>
    <row r="30" spans="2:15" ht="15" customHeight="1">
      <c r="B30" s="1329">
        <v>24</v>
      </c>
      <c r="C30" s="1330" t="s">
        <v>1051</v>
      </c>
      <c r="D30" s="1331">
        <v>6480.264775</v>
      </c>
      <c r="E30" s="1331">
        <v>5392.015167</v>
      </c>
      <c r="F30" s="1331">
        <v>7888.906099000001</v>
      </c>
      <c r="G30" s="1331">
        <v>-16.79328925259847</v>
      </c>
      <c r="H30" s="1332">
        <v>46.30719415036842</v>
      </c>
      <c r="I30" s="1333"/>
      <c r="J30" s="1333"/>
      <c r="K30" s="1333"/>
      <c r="L30" s="1333"/>
      <c r="M30" s="1333"/>
      <c r="N30" s="1333"/>
      <c r="O30" s="1333"/>
    </row>
    <row r="31" spans="2:15" ht="15" customHeight="1">
      <c r="B31" s="1329">
        <v>25</v>
      </c>
      <c r="C31" s="1330" t="s">
        <v>1052</v>
      </c>
      <c r="D31" s="1331">
        <v>15296.342685999998</v>
      </c>
      <c r="E31" s="1331">
        <v>17846.584865</v>
      </c>
      <c r="F31" s="1331">
        <v>19163.931645000004</v>
      </c>
      <c r="G31" s="1331">
        <v>16.67223486915023</v>
      </c>
      <c r="H31" s="1332">
        <v>7.38150626556866</v>
      </c>
      <c r="I31" s="1333"/>
      <c r="J31" s="1333"/>
      <c r="K31" s="1333"/>
      <c r="L31" s="1333"/>
      <c r="M31" s="1333"/>
      <c r="N31" s="1333"/>
      <c r="O31" s="1333"/>
    </row>
    <row r="32" spans="2:15" ht="15" customHeight="1">
      <c r="B32" s="1329">
        <v>26</v>
      </c>
      <c r="C32" s="1330" t="s">
        <v>1053</v>
      </c>
      <c r="D32" s="1331">
        <v>61.450349</v>
      </c>
      <c r="E32" s="1331">
        <v>29.925051000000003</v>
      </c>
      <c r="F32" s="1331">
        <v>22.670173</v>
      </c>
      <c r="G32" s="1331">
        <v>-51.30206502163234</v>
      </c>
      <c r="H32" s="1332">
        <v>-24.24349418819706</v>
      </c>
      <c r="I32" s="1333"/>
      <c r="J32" s="1333"/>
      <c r="K32" s="1333"/>
      <c r="L32" s="1333"/>
      <c r="M32" s="1333"/>
      <c r="N32" s="1333"/>
      <c r="O32" s="1333"/>
    </row>
    <row r="33" spans="2:15" ht="15" customHeight="1">
      <c r="B33" s="1329">
        <v>27</v>
      </c>
      <c r="C33" s="1330" t="s">
        <v>1054</v>
      </c>
      <c r="D33" s="1331">
        <v>15966.810107000001</v>
      </c>
      <c r="E33" s="1331">
        <v>18892.904827000002</v>
      </c>
      <c r="F33" s="1331">
        <v>19323.284094</v>
      </c>
      <c r="G33" s="1331">
        <v>18.326107095851114</v>
      </c>
      <c r="H33" s="1332">
        <v>2.2779941514601774</v>
      </c>
      <c r="I33" s="1333"/>
      <c r="J33" s="1333"/>
      <c r="K33" s="1333"/>
      <c r="L33" s="1333"/>
      <c r="M33" s="1333"/>
      <c r="N33" s="1333"/>
      <c r="O33" s="1333"/>
    </row>
    <row r="34" spans="2:15" ht="15" customHeight="1">
      <c r="B34" s="1329">
        <v>28</v>
      </c>
      <c r="C34" s="1330" t="s">
        <v>1055</v>
      </c>
      <c r="D34" s="1331">
        <v>354.848597</v>
      </c>
      <c r="E34" s="1331">
        <v>546.323329</v>
      </c>
      <c r="F34" s="1331">
        <v>576.7810400000001</v>
      </c>
      <c r="G34" s="1331">
        <v>53.95955729254297</v>
      </c>
      <c r="H34" s="1332">
        <v>5.575033937457974</v>
      </c>
      <c r="I34" s="1333"/>
      <c r="J34" s="1333"/>
      <c r="K34" s="1333"/>
      <c r="L34" s="1333"/>
      <c r="M34" s="1333"/>
      <c r="N34" s="1333"/>
      <c r="O34" s="1333"/>
    </row>
    <row r="35" spans="2:15" ht="15" customHeight="1">
      <c r="B35" s="1329">
        <v>29</v>
      </c>
      <c r="C35" s="1330" t="s">
        <v>979</v>
      </c>
      <c r="D35" s="1331">
        <v>4817.524169</v>
      </c>
      <c r="E35" s="1331">
        <v>5140.356022999999</v>
      </c>
      <c r="F35" s="1331">
        <v>5542.03357</v>
      </c>
      <c r="G35" s="1331">
        <v>6.70119843045876</v>
      </c>
      <c r="H35" s="1332">
        <v>7.814197016757902</v>
      </c>
      <c r="I35" s="1333"/>
      <c r="J35" s="1333"/>
      <c r="K35" s="1333"/>
      <c r="L35" s="1333"/>
      <c r="M35" s="1333"/>
      <c r="N35" s="1333"/>
      <c r="O35" s="1333"/>
    </row>
    <row r="36" spans="2:15" ht="15" customHeight="1">
      <c r="B36" s="1329">
        <v>30</v>
      </c>
      <c r="C36" s="1330" t="s">
        <v>1056</v>
      </c>
      <c r="D36" s="1331">
        <v>131736.47952700002</v>
      </c>
      <c r="E36" s="1331">
        <v>110057.822611</v>
      </c>
      <c r="F36" s="1331">
        <v>65607.890719</v>
      </c>
      <c r="G36" s="1331">
        <v>-16.456077309669467</v>
      </c>
      <c r="H36" s="1332">
        <v>-40.38779873840366</v>
      </c>
      <c r="I36" s="1333"/>
      <c r="J36" s="1333"/>
      <c r="K36" s="1333"/>
      <c r="L36" s="1333"/>
      <c r="M36" s="1333"/>
      <c r="N36" s="1333"/>
      <c r="O36" s="1333"/>
    </row>
    <row r="37" spans="2:15" ht="15" customHeight="1">
      <c r="B37" s="1329">
        <v>31</v>
      </c>
      <c r="C37" s="1330" t="s">
        <v>1057</v>
      </c>
      <c r="D37" s="1331">
        <v>1006.1412469999999</v>
      </c>
      <c r="E37" s="1331">
        <v>1342.354183</v>
      </c>
      <c r="F37" s="1331">
        <v>1421.0486449999999</v>
      </c>
      <c r="G37" s="1331">
        <v>33.41607721604521</v>
      </c>
      <c r="H37" s="1332">
        <v>5.862421631832461</v>
      </c>
      <c r="I37" s="1333"/>
      <c r="J37" s="1333"/>
      <c r="K37" s="1333"/>
      <c r="L37" s="1333"/>
      <c r="M37" s="1333"/>
      <c r="N37" s="1333"/>
      <c r="O37" s="1333"/>
    </row>
    <row r="38" spans="2:15" ht="15" customHeight="1">
      <c r="B38" s="1329">
        <v>32</v>
      </c>
      <c r="C38" s="1330" t="s">
        <v>982</v>
      </c>
      <c r="D38" s="1331">
        <v>2211.654462</v>
      </c>
      <c r="E38" s="1331">
        <v>2069.265931</v>
      </c>
      <c r="F38" s="1331">
        <v>2512.7632599999997</v>
      </c>
      <c r="G38" s="1331">
        <v>-6.438100229781739</v>
      </c>
      <c r="H38" s="1332">
        <v>21.432592222966434</v>
      </c>
      <c r="I38" s="1333"/>
      <c r="J38" s="1333"/>
      <c r="K38" s="1333"/>
      <c r="L38" s="1333"/>
      <c r="M38" s="1333"/>
      <c r="N38" s="1333"/>
      <c r="O38" s="1333"/>
    </row>
    <row r="39" spans="2:15" ht="15" customHeight="1">
      <c r="B39" s="1329">
        <v>33</v>
      </c>
      <c r="C39" s="1330" t="s">
        <v>1058</v>
      </c>
      <c r="D39" s="1331">
        <v>1038.24465</v>
      </c>
      <c r="E39" s="1331">
        <v>1178.4421259999997</v>
      </c>
      <c r="F39" s="1331">
        <v>1514.7811859999997</v>
      </c>
      <c r="G39" s="1331">
        <v>13.503317931857353</v>
      </c>
      <c r="H39" s="1332">
        <v>28.540990904800708</v>
      </c>
      <c r="I39" s="1333"/>
      <c r="J39" s="1333"/>
      <c r="K39" s="1333"/>
      <c r="L39" s="1333"/>
      <c r="M39" s="1333"/>
      <c r="N39" s="1333"/>
      <c r="O39" s="1333"/>
    </row>
    <row r="40" spans="2:15" ht="15" customHeight="1">
      <c r="B40" s="1329">
        <v>34</v>
      </c>
      <c r="C40" s="1330" t="s">
        <v>1059</v>
      </c>
      <c r="D40" s="1331">
        <v>275.49232700000005</v>
      </c>
      <c r="E40" s="1331">
        <v>132.51553599999997</v>
      </c>
      <c r="F40" s="1331">
        <v>198.93955500000004</v>
      </c>
      <c r="G40" s="1331">
        <v>-51.898647253431506</v>
      </c>
      <c r="H40" s="1332">
        <v>50.125457742554886</v>
      </c>
      <c r="I40" s="1333"/>
      <c r="J40" s="1333"/>
      <c r="K40" s="1333"/>
      <c r="L40" s="1333"/>
      <c r="M40" s="1333"/>
      <c r="N40" s="1333"/>
      <c r="O40" s="1333"/>
    </row>
    <row r="41" spans="2:15" ht="15" customHeight="1">
      <c r="B41" s="1329">
        <v>35</v>
      </c>
      <c r="C41" s="1330" t="s">
        <v>1014</v>
      </c>
      <c r="D41" s="1331">
        <v>4133.171139</v>
      </c>
      <c r="E41" s="1331">
        <v>4605.93894</v>
      </c>
      <c r="F41" s="1331">
        <v>4458.804342999999</v>
      </c>
      <c r="G41" s="1331">
        <v>11.438379517824274</v>
      </c>
      <c r="H41" s="1332">
        <v>-3.1944539195302752</v>
      </c>
      <c r="I41" s="1333"/>
      <c r="J41" s="1333"/>
      <c r="K41" s="1333"/>
      <c r="L41" s="1333"/>
      <c r="M41" s="1333"/>
      <c r="N41" s="1333"/>
      <c r="O41" s="1333"/>
    </row>
    <row r="42" spans="2:15" ht="15" customHeight="1">
      <c r="B42" s="1329">
        <v>36</v>
      </c>
      <c r="C42" s="1330" t="s">
        <v>1060</v>
      </c>
      <c r="D42" s="1331">
        <v>17263.191703999997</v>
      </c>
      <c r="E42" s="1331">
        <v>24758.762463</v>
      </c>
      <c r="F42" s="1331">
        <v>21863.241303000003</v>
      </c>
      <c r="G42" s="1331">
        <v>43.41937972723332</v>
      </c>
      <c r="H42" s="1331">
        <v>-11.694934931934185</v>
      </c>
      <c r="I42" s="1333"/>
      <c r="J42" s="1333"/>
      <c r="K42" s="1333"/>
      <c r="L42" s="1333"/>
      <c r="M42" s="1333"/>
      <c r="N42" s="1333"/>
      <c r="O42" s="1333"/>
    </row>
    <row r="43" spans="2:15" ht="15" customHeight="1">
      <c r="B43" s="1329">
        <v>37</v>
      </c>
      <c r="C43" s="1330" t="s">
        <v>1061</v>
      </c>
      <c r="D43" s="1331">
        <v>1228.4143049999998</v>
      </c>
      <c r="E43" s="1331">
        <v>1162.879738</v>
      </c>
      <c r="F43" s="1331">
        <v>1282.671357</v>
      </c>
      <c r="G43" s="1331">
        <v>-5.334891227923279</v>
      </c>
      <c r="H43" s="1332">
        <v>10.301290415982805</v>
      </c>
      <c r="I43" s="1333"/>
      <c r="J43" s="1333"/>
      <c r="K43" s="1333"/>
      <c r="L43" s="1333"/>
      <c r="M43" s="1333"/>
      <c r="N43" s="1333"/>
      <c r="O43" s="1333"/>
    </row>
    <row r="44" spans="2:15" ht="15" customHeight="1">
      <c r="B44" s="1329">
        <v>38</v>
      </c>
      <c r="C44" s="1330" t="s">
        <v>1062</v>
      </c>
      <c r="D44" s="1331">
        <v>2819.6000969999996</v>
      </c>
      <c r="E44" s="1331">
        <v>3369.2158710000003</v>
      </c>
      <c r="F44" s="1331">
        <v>4236.133757</v>
      </c>
      <c r="G44" s="1331">
        <v>19.492685313239335</v>
      </c>
      <c r="H44" s="1332">
        <v>25.73055331544232</v>
      </c>
      <c r="I44" s="1333"/>
      <c r="J44" s="1333"/>
      <c r="K44" s="1333"/>
      <c r="L44" s="1333"/>
      <c r="M44" s="1333"/>
      <c r="N44" s="1333"/>
      <c r="O44" s="1333"/>
    </row>
    <row r="45" spans="2:15" ht="15" customHeight="1">
      <c r="B45" s="1329">
        <v>39</v>
      </c>
      <c r="C45" s="1330" t="s">
        <v>1063</v>
      </c>
      <c r="D45" s="1331">
        <v>611.732608</v>
      </c>
      <c r="E45" s="1331">
        <v>786.678666</v>
      </c>
      <c r="F45" s="1331">
        <v>887.9875370000001</v>
      </c>
      <c r="G45" s="1331">
        <v>28.59845228325642</v>
      </c>
      <c r="H45" s="1332">
        <v>12.878049879644252</v>
      </c>
      <c r="I45" s="1333"/>
      <c r="J45" s="1333"/>
      <c r="K45" s="1333"/>
      <c r="L45" s="1333"/>
      <c r="M45" s="1333"/>
      <c r="N45" s="1333"/>
      <c r="O45" s="1333"/>
    </row>
    <row r="46" spans="2:15" ht="15" customHeight="1">
      <c r="B46" s="1329">
        <v>40</v>
      </c>
      <c r="C46" s="1330" t="s">
        <v>1064</v>
      </c>
      <c r="D46" s="1331">
        <v>45.19714400000001</v>
      </c>
      <c r="E46" s="1331">
        <v>52.826040000000006</v>
      </c>
      <c r="F46" s="1331">
        <v>317.02127900000005</v>
      </c>
      <c r="G46" s="1331">
        <v>16.879155019175542</v>
      </c>
      <c r="H46" s="1332">
        <v>500.12311920408945</v>
      </c>
      <c r="I46" s="1333"/>
      <c r="J46" s="1333"/>
      <c r="K46" s="1333"/>
      <c r="L46" s="1333"/>
      <c r="M46" s="1333"/>
      <c r="N46" s="1333"/>
      <c r="O46" s="1333"/>
    </row>
    <row r="47" spans="2:15" ht="15" customHeight="1">
      <c r="B47" s="1329">
        <v>41</v>
      </c>
      <c r="C47" s="1330" t="s">
        <v>1065</v>
      </c>
      <c r="D47" s="1331">
        <v>62.270457</v>
      </c>
      <c r="E47" s="1331">
        <v>19.270944</v>
      </c>
      <c r="F47" s="1331">
        <v>356.387025</v>
      </c>
      <c r="G47" s="1331">
        <v>-69.0528303012133</v>
      </c>
      <c r="H47" s="1332" t="s">
        <v>313</v>
      </c>
      <c r="I47" s="1333"/>
      <c r="J47" s="1333"/>
      <c r="K47" s="1333"/>
      <c r="L47" s="1333"/>
      <c r="M47" s="1333"/>
      <c r="N47" s="1333"/>
      <c r="O47" s="1333"/>
    </row>
    <row r="48" spans="2:15" ht="15" customHeight="1">
      <c r="B48" s="1329">
        <v>42</v>
      </c>
      <c r="C48" s="1330" t="s">
        <v>1019</v>
      </c>
      <c r="D48" s="1331">
        <v>46.01518900000001</v>
      </c>
      <c r="E48" s="1331">
        <v>68.54099199999999</v>
      </c>
      <c r="F48" s="1331">
        <v>61.142269999999996</v>
      </c>
      <c r="G48" s="1331">
        <v>48.952972897709884</v>
      </c>
      <c r="H48" s="1332">
        <v>-10.794594277246517</v>
      </c>
      <c r="I48" s="1333"/>
      <c r="J48" s="1333"/>
      <c r="K48" s="1333"/>
      <c r="L48" s="1333"/>
      <c r="M48" s="1333"/>
      <c r="N48" s="1333"/>
      <c r="O48" s="1333"/>
    </row>
    <row r="49" spans="2:15" ht="15" customHeight="1">
      <c r="B49" s="1329">
        <v>43</v>
      </c>
      <c r="C49" s="1330" t="s">
        <v>1066</v>
      </c>
      <c r="D49" s="1331">
        <v>3809.645136</v>
      </c>
      <c r="E49" s="1331">
        <v>3816.70232</v>
      </c>
      <c r="F49" s="1331">
        <v>4166.667229</v>
      </c>
      <c r="G49" s="1331">
        <v>0.1852451802744497</v>
      </c>
      <c r="H49" s="1332">
        <v>9.16930060712724</v>
      </c>
      <c r="I49" s="1333"/>
      <c r="J49" s="1333"/>
      <c r="K49" s="1333"/>
      <c r="L49" s="1333"/>
      <c r="M49" s="1333"/>
      <c r="N49" s="1333"/>
      <c r="O49" s="1333"/>
    </row>
    <row r="50" spans="2:15" ht="15" customHeight="1">
      <c r="B50" s="1329">
        <v>44</v>
      </c>
      <c r="C50" s="1330" t="s">
        <v>996</v>
      </c>
      <c r="D50" s="1331">
        <v>9594.229838000001</v>
      </c>
      <c r="E50" s="1331">
        <v>7210.495954999999</v>
      </c>
      <c r="F50" s="1331">
        <v>6654.695231</v>
      </c>
      <c r="G50" s="1331">
        <v>-24.845494878168466</v>
      </c>
      <c r="H50" s="1332">
        <v>-7.708217679736563</v>
      </c>
      <c r="I50" s="1333"/>
      <c r="J50" s="1333"/>
      <c r="K50" s="1333"/>
      <c r="L50" s="1333"/>
      <c r="M50" s="1333"/>
      <c r="N50" s="1333"/>
      <c r="O50" s="1333"/>
    </row>
    <row r="51" spans="2:15" ht="15" customHeight="1">
      <c r="B51" s="1329">
        <v>45</v>
      </c>
      <c r="C51" s="1330" t="s">
        <v>1067</v>
      </c>
      <c r="D51" s="1331">
        <v>2134.239914</v>
      </c>
      <c r="E51" s="1331">
        <v>2037.6599680000002</v>
      </c>
      <c r="F51" s="1331">
        <v>2765.7237010000003</v>
      </c>
      <c r="G51" s="1331">
        <v>-4.525261914860806</v>
      </c>
      <c r="H51" s="1332">
        <v>35.73038408928494</v>
      </c>
      <c r="I51" s="1333"/>
      <c r="J51" s="1333"/>
      <c r="K51" s="1333"/>
      <c r="L51" s="1333"/>
      <c r="M51" s="1333"/>
      <c r="N51" s="1333"/>
      <c r="O51" s="1333"/>
    </row>
    <row r="52" spans="2:15" ht="15" customHeight="1">
      <c r="B52" s="1329">
        <v>46</v>
      </c>
      <c r="C52" s="1330" t="s">
        <v>1068</v>
      </c>
      <c r="D52" s="1331">
        <v>3642.830986</v>
      </c>
      <c r="E52" s="1331">
        <v>4326.465386999999</v>
      </c>
      <c r="F52" s="1331">
        <v>4081.092678</v>
      </c>
      <c r="G52" s="1331">
        <v>18.766569287109917</v>
      </c>
      <c r="H52" s="1332">
        <v>-5.671435850088756</v>
      </c>
      <c r="I52" s="1333"/>
      <c r="J52" s="1333"/>
      <c r="K52" s="1333"/>
      <c r="L52" s="1333"/>
      <c r="M52" s="1333"/>
      <c r="N52" s="1333"/>
      <c r="O52" s="1333"/>
    </row>
    <row r="53" spans="2:15" ht="15" customHeight="1">
      <c r="B53" s="1329">
        <v>47</v>
      </c>
      <c r="C53" s="1330" t="s">
        <v>1020</v>
      </c>
      <c r="D53" s="1331">
        <v>6969.372932</v>
      </c>
      <c r="E53" s="1331">
        <v>7988.701175</v>
      </c>
      <c r="F53" s="1331">
        <v>7725.553115999999</v>
      </c>
      <c r="G53" s="1331">
        <v>14.625824345254017</v>
      </c>
      <c r="H53" s="1332">
        <v>-3.2940030329774004</v>
      </c>
      <c r="I53" s="1333"/>
      <c r="J53" s="1333"/>
      <c r="K53" s="1333"/>
      <c r="L53" s="1333"/>
      <c r="M53" s="1333"/>
      <c r="N53" s="1333"/>
      <c r="O53" s="1333"/>
    </row>
    <row r="54" spans="2:15" ht="15" customHeight="1">
      <c r="B54" s="1329">
        <v>48</v>
      </c>
      <c r="C54" s="1330" t="s">
        <v>1069</v>
      </c>
      <c r="D54" s="1331">
        <v>32983.072551000005</v>
      </c>
      <c r="E54" s="1331">
        <v>44126.274313999995</v>
      </c>
      <c r="F54" s="1331">
        <v>62940.214993</v>
      </c>
      <c r="G54" s="1331">
        <v>33.78460798571703</v>
      </c>
      <c r="H54" s="1332">
        <v>42.6365945720255</v>
      </c>
      <c r="I54" s="1333"/>
      <c r="J54" s="1333"/>
      <c r="K54" s="1333"/>
      <c r="L54" s="1333"/>
      <c r="M54" s="1333"/>
      <c r="N54" s="1333"/>
      <c r="O54" s="1333"/>
    </row>
    <row r="55" spans="2:15" ht="15" customHeight="1">
      <c r="B55" s="1329">
        <v>49</v>
      </c>
      <c r="C55" s="1330" t="s">
        <v>1070</v>
      </c>
      <c r="D55" s="1331">
        <v>1165.166165</v>
      </c>
      <c r="E55" s="1331">
        <v>1289.4897730000002</v>
      </c>
      <c r="F55" s="1331">
        <v>1394.747592</v>
      </c>
      <c r="G55" s="1331">
        <v>10.670032458417637</v>
      </c>
      <c r="H55" s="1332">
        <v>8.162749422596605</v>
      </c>
      <c r="I55" s="1333"/>
      <c r="J55" s="1333"/>
      <c r="K55" s="1333"/>
      <c r="L55" s="1333"/>
      <c r="M55" s="1333"/>
      <c r="N55" s="1333"/>
      <c r="O55" s="1333"/>
    </row>
    <row r="56" spans="2:15" ht="15" customHeight="1">
      <c r="B56" s="1334"/>
      <c r="C56" s="1335" t="s">
        <v>1001</v>
      </c>
      <c r="D56" s="1336">
        <v>96437.33073900001</v>
      </c>
      <c r="E56" s="1336">
        <v>100768.736173</v>
      </c>
      <c r="F56" s="1336">
        <v>105614.536969</v>
      </c>
      <c r="G56" s="1336">
        <v>4.491419869057339</v>
      </c>
      <c r="H56" s="1337">
        <v>4.808833552978896</v>
      </c>
      <c r="I56" s="1328"/>
      <c r="J56" s="1328"/>
      <c r="K56" s="1328"/>
      <c r="L56" s="1328"/>
      <c r="M56" s="1328"/>
      <c r="N56" s="1328"/>
      <c r="O56" s="1328"/>
    </row>
    <row r="57" spans="2:15" ht="15" customHeight="1" thickBot="1">
      <c r="B57" s="1338"/>
      <c r="C57" s="1339" t="s">
        <v>1002</v>
      </c>
      <c r="D57" s="1340">
        <v>477947.035721</v>
      </c>
      <c r="E57" s="1340">
        <v>491655.86379800003</v>
      </c>
      <c r="F57" s="1340">
        <v>477212.567633</v>
      </c>
      <c r="G57" s="1340">
        <v>2.8682734806210846</v>
      </c>
      <c r="H57" s="1341">
        <v>-2.9376800377050216</v>
      </c>
      <c r="I57" s="1328"/>
      <c r="J57" s="1328"/>
      <c r="K57" s="1328"/>
      <c r="L57" s="1328"/>
      <c r="M57" s="1328"/>
      <c r="N57" s="1328"/>
      <c r="O57" s="1328"/>
    </row>
    <row r="58" ht="13.5" thickTop="1">
      <c r="B58" s="393" t="s">
        <v>1071</v>
      </c>
    </row>
    <row r="64" spans="4:5" ht="12.75">
      <c r="D64" s="1291"/>
      <c r="E64" s="1291"/>
    </row>
    <row r="65" spans="4:5" ht="12.75">
      <c r="D65" s="1291"/>
      <c r="E65" s="1291"/>
    </row>
    <row r="66" spans="4:5" ht="12.75">
      <c r="D66" s="1291"/>
      <c r="E66" s="1291"/>
    </row>
  </sheetData>
  <sheetProtection/>
  <mergeCells count="5">
    <mergeCell ref="B1:H1"/>
    <mergeCell ref="B2:H2"/>
    <mergeCell ref="B3:H3"/>
    <mergeCell ref="D4:F4"/>
    <mergeCell ref="G4:H4"/>
  </mergeCells>
  <printOptions/>
  <pageMargins left="0.75" right="0.75" top="1" bottom="1" header="0.5" footer="0.5"/>
  <pageSetup fitToHeight="1" fitToWidth="1" horizontalDpi="600" verticalDpi="600" orientation="portrait" scale="77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57"/>
  <sheetViews>
    <sheetView zoomScalePageLayoutView="0" workbookViewId="0" topLeftCell="A1">
      <selection activeCell="B1" sqref="B1:H1"/>
    </sheetView>
  </sheetViews>
  <sheetFormatPr defaultColWidth="9.140625" defaultRowHeight="12.75"/>
  <cols>
    <col min="1" max="1" width="9.140625" style="393" customWidth="1"/>
    <col min="2" max="2" width="6.140625" style="393" customWidth="1"/>
    <col min="3" max="3" width="41.140625" style="393" bestFit="1" customWidth="1"/>
    <col min="4" max="8" width="10.7109375" style="393" customWidth="1"/>
    <col min="9" max="16384" width="9.140625" style="393" customWidth="1"/>
  </cols>
  <sheetData>
    <row r="1" spans="2:8" ht="12.75">
      <c r="B1" s="1810" t="s">
        <v>1282</v>
      </c>
      <c r="C1" s="1810"/>
      <c r="D1" s="1810"/>
      <c r="E1" s="1810"/>
      <c r="F1" s="1810"/>
      <c r="G1" s="1810"/>
      <c r="H1" s="1810"/>
    </row>
    <row r="2" spans="2:8" ht="15" customHeight="1">
      <c r="B2" s="1821" t="s">
        <v>36</v>
      </c>
      <c r="C2" s="1821"/>
      <c r="D2" s="1821"/>
      <c r="E2" s="1821"/>
      <c r="F2" s="1821"/>
      <c r="G2" s="1821"/>
      <c r="H2" s="1821"/>
    </row>
    <row r="3" spans="2:8" ht="15" customHeight="1" thickBot="1">
      <c r="B3" s="1822" t="s">
        <v>259</v>
      </c>
      <c r="C3" s="1822"/>
      <c r="D3" s="1822"/>
      <c r="E3" s="1822"/>
      <c r="F3" s="1822"/>
      <c r="G3" s="1822"/>
      <c r="H3" s="1822"/>
    </row>
    <row r="4" spans="2:8" ht="15" customHeight="1" thickTop="1">
      <c r="B4" s="1342"/>
      <c r="C4" s="1343"/>
      <c r="D4" s="1823" t="s">
        <v>206</v>
      </c>
      <c r="E4" s="1823"/>
      <c r="F4" s="1823"/>
      <c r="G4" s="1824" t="s">
        <v>99</v>
      </c>
      <c r="H4" s="1825"/>
    </row>
    <row r="5" spans="2:8" ht="15" customHeight="1">
      <c r="B5" s="1344"/>
      <c r="C5" s="1345"/>
      <c r="D5" s="1346" t="s">
        <v>95</v>
      </c>
      <c r="E5" s="1346" t="s">
        <v>947</v>
      </c>
      <c r="F5" s="1346" t="s">
        <v>948</v>
      </c>
      <c r="G5" s="1347" t="s">
        <v>96</v>
      </c>
      <c r="H5" s="1348" t="s">
        <v>948</v>
      </c>
    </row>
    <row r="6" spans="2:8" ht="15" customHeight="1">
      <c r="B6" s="1324"/>
      <c r="C6" s="1325" t="s">
        <v>1006</v>
      </c>
      <c r="D6" s="1326">
        <v>53983.558569</v>
      </c>
      <c r="E6" s="1326">
        <v>69539.494666</v>
      </c>
      <c r="F6" s="1326">
        <v>81535.053252</v>
      </c>
      <c r="G6" s="1326">
        <v>28.81606272235075</v>
      </c>
      <c r="H6" s="1327">
        <v>17.24999389715869</v>
      </c>
    </row>
    <row r="7" spans="2:8" ht="15" customHeight="1">
      <c r="B7" s="1329">
        <v>1</v>
      </c>
      <c r="C7" s="1330" t="s">
        <v>1072</v>
      </c>
      <c r="D7" s="1331">
        <v>1076.2894770000003</v>
      </c>
      <c r="E7" s="1331">
        <v>1437.7486540000002</v>
      </c>
      <c r="F7" s="1331">
        <v>1704.9794630000001</v>
      </c>
      <c r="G7" s="1331">
        <v>33.583825237009165</v>
      </c>
      <c r="H7" s="1332">
        <v>18.586754246406684</v>
      </c>
    </row>
    <row r="8" spans="2:8" ht="15" customHeight="1">
      <c r="B8" s="1329">
        <v>2</v>
      </c>
      <c r="C8" s="1330" t="s">
        <v>1073</v>
      </c>
      <c r="D8" s="1331">
        <v>476.7747</v>
      </c>
      <c r="E8" s="1331">
        <v>540.192579</v>
      </c>
      <c r="F8" s="1331">
        <v>569.8733020000001</v>
      </c>
      <c r="G8" s="1331">
        <v>13.301435457879805</v>
      </c>
      <c r="H8" s="1332">
        <v>5.494470704307858</v>
      </c>
    </row>
    <row r="9" spans="2:8" ht="15" customHeight="1">
      <c r="B9" s="1329">
        <v>3</v>
      </c>
      <c r="C9" s="1330" t="s">
        <v>1074</v>
      </c>
      <c r="D9" s="1331">
        <v>256.285968</v>
      </c>
      <c r="E9" s="1331">
        <v>469.6484819999999</v>
      </c>
      <c r="F9" s="1331">
        <v>255.59769200000002</v>
      </c>
      <c r="G9" s="1331">
        <v>83.25173464042317</v>
      </c>
      <c r="H9" s="1332">
        <v>-45.5768086566497</v>
      </c>
    </row>
    <row r="10" spans="2:8" ht="15" customHeight="1">
      <c r="B10" s="1329">
        <v>4</v>
      </c>
      <c r="C10" s="1330" t="s">
        <v>1075</v>
      </c>
      <c r="D10" s="1331">
        <v>1008.2631390000003</v>
      </c>
      <c r="E10" s="1331">
        <v>1187.3324440000001</v>
      </c>
      <c r="F10" s="1331">
        <v>1367.305876</v>
      </c>
      <c r="G10" s="1331">
        <v>17.76017569953035</v>
      </c>
      <c r="H10" s="1332">
        <v>15.157796193430698</v>
      </c>
    </row>
    <row r="11" spans="2:8" ht="15" customHeight="1">
      <c r="B11" s="1329">
        <v>5</v>
      </c>
      <c r="C11" s="1330" t="s">
        <v>1037</v>
      </c>
      <c r="D11" s="1331">
        <v>4700.001519999999</v>
      </c>
      <c r="E11" s="1331">
        <v>7620.022801</v>
      </c>
      <c r="F11" s="1331">
        <v>16119.632629999998</v>
      </c>
      <c r="G11" s="1331" t="s">
        <v>313</v>
      </c>
      <c r="H11" s="1332" t="s">
        <v>313</v>
      </c>
    </row>
    <row r="12" spans="2:8" ht="15" customHeight="1">
      <c r="B12" s="1329">
        <v>6</v>
      </c>
      <c r="C12" s="1330" t="s">
        <v>1076</v>
      </c>
      <c r="D12" s="1331">
        <v>287.24961800000005</v>
      </c>
      <c r="E12" s="1331">
        <v>281.677007</v>
      </c>
      <c r="F12" s="1331">
        <v>345.490689</v>
      </c>
      <c r="G12" s="1331">
        <v>-1.9399890028748672</v>
      </c>
      <c r="H12" s="1332">
        <v>22.654913398735445</v>
      </c>
    </row>
    <row r="13" spans="2:8" ht="15" customHeight="1">
      <c r="B13" s="1329">
        <v>7</v>
      </c>
      <c r="C13" s="1330" t="s">
        <v>1043</v>
      </c>
      <c r="D13" s="1331">
        <v>149.12887100000003</v>
      </c>
      <c r="E13" s="1331">
        <v>196.11491999999998</v>
      </c>
      <c r="F13" s="1331">
        <v>198.100302</v>
      </c>
      <c r="G13" s="1331">
        <v>31.50701047015903</v>
      </c>
      <c r="H13" s="1332">
        <v>1.0123564285675002</v>
      </c>
    </row>
    <row r="14" spans="2:8" ht="15" customHeight="1">
      <c r="B14" s="1329">
        <v>8</v>
      </c>
      <c r="C14" s="1330" t="s">
        <v>1077</v>
      </c>
      <c r="D14" s="1331">
        <v>6547.958158</v>
      </c>
      <c r="E14" s="1331">
        <v>9091.266391999998</v>
      </c>
      <c r="F14" s="1331">
        <v>8960.504175</v>
      </c>
      <c r="G14" s="1331">
        <v>38.84124138595325</v>
      </c>
      <c r="H14" s="1332">
        <v>-1.4383278562276445</v>
      </c>
    </row>
    <row r="15" spans="2:8" ht="15" customHeight="1">
      <c r="B15" s="1329">
        <v>9</v>
      </c>
      <c r="C15" s="1330" t="s">
        <v>1078</v>
      </c>
      <c r="D15" s="1331">
        <v>200.22254599999997</v>
      </c>
      <c r="E15" s="1331">
        <v>214.05509300000003</v>
      </c>
      <c r="F15" s="1331">
        <v>231.854687</v>
      </c>
      <c r="G15" s="1331">
        <v>6.908586108978994</v>
      </c>
      <c r="H15" s="1332">
        <v>8.315426533672792</v>
      </c>
    </row>
    <row r="16" spans="2:8" ht="15" customHeight="1">
      <c r="B16" s="1329">
        <v>10</v>
      </c>
      <c r="C16" s="1330" t="s">
        <v>1079</v>
      </c>
      <c r="D16" s="1331">
        <v>372.521152</v>
      </c>
      <c r="E16" s="1331">
        <v>451.122289</v>
      </c>
      <c r="F16" s="1331">
        <v>508.63830699999994</v>
      </c>
      <c r="G16" s="1331">
        <v>21.09977824829663</v>
      </c>
      <c r="H16" s="1332">
        <v>12.749540291501745</v>
      </c>
    </row>
    <row r="17" spans="2:8" ht="15" customHeight="1">
      <c r="B17" s="1329">
        <v>11</v>
      </c>
      <c r="C17" s="1330" t="s">
        <v>964</v>
      </c>
      <c r="D17" s="1331">
        <v>0</v>
      </c>
      <c r="E17" s="1331">
        <v>0</v>
      </c>
      <c r="F17" s="1331">
        <v>0</v>
      </c>
      <c r="G17" s="1331" t="s">
        <v>313</v>
      </c>
      <c r="H17" s="1332" t="s">
        <v>313</v>
      </c>
    </row>
    <row r="18" spans="2:8" ht="15" customHeight="1">
      <c r="B18" s="1329">
        <v>12</v>
      </c>
      <c r="C18" s="1330" t="s">
        <v>1080</v>
      </c>
      <c r="D18" s="1331">
        <v>513.60986</v>
      </c>
      <c r="E18" s="1331">
        <v>908.224332</v>
      </c>
      <c r="F18" s="1331">
        <v>1196.6725760000002</v>
      </c>
      <c r="G18" s="1331">
        <v>76.83156082712276</v>
      </c>
      <c r="H18" s="1332">
        <v>31.759581178012326</v>
      </c>
    </row>
    <row r="19" spans="2:8" ht="15" customHeight="1">
      <c r="B19" s="1329">
        <v>13</v>
      </c>
      <c r="C19" s="1330" t="s">
        <v>1081</v>
      </c>
      <c r="D19" s="1331">
        <v>795.2531159999999</v>
      </c>
      <c r="E19" s="1331">
        <v>1598.39907</v>
      </c>
      <c r="F19" s="1331">
        <v>1281.847271</v>
      </c>
      <c r="G19" s="1331">
        <v>100.99249381627072</v>
      </c>
      <c r="H19" s="1332">
        <v>-19.804303252003265</v>
      </c>
    </row>
    <row r="20" spans="2:8" ht="15" customHeight="1">
      <c r="B20" s="1329">
        <v>14</v>
      </c>
      <c r="C20" s="1330" t="s">
        <v>1052</v>
      </c>
      <c r="D20" s="1331">
        <v>410.696218</v>
      </c>
      <c r="E20" s="1331">
        <v>475.5097650000001</v>
      </c>
      <c r="F20" s="1331">
        <v>562.061775</v>
      </c>
      <c r="G20" s="1331">
        <v>15.781383942522709</v>
      </c>
      <c r="H20" s="1332">
        <v>18.201941657286454</v>
      </c>
    </row>
    <row r="21" spans="2:8" ht="15" customHeight="1">
      <c r="B21" s="1329">
        <v>15</v>
      </c>
      <c r="C21" s="1330" t="s">
        <v>1082</v>
      </c>
      <c r="D21" s="1331">
        <v>650.783261</v>
      </c>
      <c r="E21" s="1331">
        <v>703.63363</v>
      </c>
      <c r="F21" s="1331">
        <v>834.8991219999999</v>
      </c>
      <c r="G21" s="1331">
        <v>8.121040009355738</v>
      </c>
      <c r="H21" s="1332">
        <v>18.655374956992873</v>
      </c>
    </row>
    <row r="22" spans="2:8" ht="15" customHeight="1">
      <c r="B22" s="1329">
        <v>16</v>
      </c>
      <c r="C22" s="1330" t="s">
        <v>1083</v>
      </c>
      <c r="D22" s="1331">
        <v>644.125072</v>
      </c>
      <c r="E22" s="1331">
        <v>750.747355</v>
      </c>
      <c r="F22" s="1331">
        <v>648.1160130000001</v>
      </c>
      <c r="G22" s="1331">
        <v>16.553040338724756</v>
      </c>
      <c r="H22" s="1332">
        <v>-13.670556588241311</v>
      </c>
    </row>
    <row r="23" spans="2:8" ht="15" customHeight="1">
      <c r="B23" s="1329">
        <v>17</v>
      </c>
      <c r="C23" s="1330" t="s">
        <v>1084</v>
      </c>
      <c r="D23" s="1331">
        <v>5040.289104</v>
      </c>
      <c r="E23" s="1331">
        <v>8323.427758</v>
      </c>
      <c r="F23" s="1331">
        <v>7917.739271</v>
      </c>
      <c r="G23" s="1331">
        <v>65.137903526099</v>
      </c>
      <c r="H23" s="1332">
        <v>-4.874055482851702</v>
      </c>
    </row>
    <row r="24" spans="2:8" ht="15" customHeight="1">
      <c r="B24" s="1329">
        <v>18</v>
      </c>
      <c r="C24" s="1330" t="s">
        <v>1085</v>
      </c>
      <c r="D24" s="1331">
        <v>294.36402</v>
      </c>
      <c r="E24" s="1331">
        <v>457.084332</v>
      </c>
      <c r="F24" s="1331">
        <v>636.1598039999999</v>
      </c>
      <c r="G24" s="1331">
        <v>55.27860096488698</v>
      </c>
      <c r="H24" s="1332">
        <v>39.17777518569591</v>
      </c>
    </row>
    <row r="25" spans="2:8" ht="15" customHeight="1">
      <c r="B25" s="1329">
        <v>19</v>
      </c>
      <c r="C25" s="1330" t="s">
        <v>1086</v>
      </c>
      <c r="D25" s="1331">
        <v>208.124608</v>
      </c>
      <c r="E25" s="1331">
        <v>256.150359</v>
      </c>
      <c r="F25" s="1331">
        <v>250.579172</v>
      </c>
      <c r="G25" s="1331">
        <v>23.075479378200185</v>
      </c>
      <c r="H25" s="1332">
        <v>-2.1749674768170024</v>
      </c>
    </row>
    <row r="26" spans="2:8" ht="15" customHeight="1">
      <c r="B26" s="1329">
        <v>20</v>
      </c>
      <c r="C26" s="1330" t="s">
        <v>1057</v>
      </c>
      <c r="D26" s="1331">
        <v>153.597872</v>
      </c>
      <c r="E26" s="1331">
        <v>492.554392</v>
      </c>
      <c r="F26" s="1331">
        <v>270.066689</v>
      </c>
      <c r="G26" s="1331">
        <v>220.6778750163935</v>
      </c>
      <c r="H26" s="1332">
        <v>-45.170179499688636</v>
      </c>
    </row>
    <row r="27" spans="2:8" ht="15" customHeight="1">
      <c r="B27" s="1329">
        <v>21</v>
      </c>
      <c r="C27" s="1330" t="s">
        <v>1087</v>
      </c>
      <c r="D27" s="1331">
        <v>248.962522</v>
      </c>
      <c r="E27" s="1331">
        <v>354.99270700000005</v>
      </c>
      <c r="F27" s="1331">
        <v>295.479383</v>
      </c>
      <c r="G27" s="1331">
        <v>42.58881382957716</v>
      </c>
      <c r="H27" s="1332">
        <v>-16.76466102724754</v>
      </c>
    </row>
    <row r="28" spans="2:8" ht="15" customHeight="1">
      <c r="B28" s="1329">
        <v>22</v>
      </c>
      <c r="C28" s="1330" t="s">
        <v>1088</v>
      </c>
      <c r="D28" s="1331">
        <v>134.779688</v>
      </c>
      <c r="E28" s="1331">
        <v>50.32472200000001</v>
      </c>
      <c r="F28" s="1331">
        <v>0</v>
      </c>
      <c r="G28" s="1331">
        <v>-62.66149391887596</v>
      </c>
      <c r="H28" s="1332">
        <v>-100</v>
      </c>
    </row>
    <row r="29" spans="2:8" ht="15" customHeight="1">
      <c r="B29" s="1329">
        <v>23</v>
      </c>
      <c r="C29" s="1330" t="s">
        <v>1089</v>
      </c>
      <c r="D29" s="1331">
        <v>1485.6681980000003</v>
      </c>
      <c r="E29" s="1331">
        <v>1537.924569</v>
      </c>
      <c r="F29" s="1331">
        <v>1337.460419</v>
      </c>
      <c r="G29" s="1331">
        <v>3.5173648510715196</v>
      </c>
      <c r="H29" s="1332">
        <v>-13.034719260018534</v>
      </c>
    </row>
    <row r="30" spans="2:8" ht="15" customHeight="1">
      <c r="B30" s="1329">
        <v>24</v>
      </c>
      <c r="C30" s="1330" t="s">
        <v>1090</v>
      </c>
      <c r="D30" s="1331">
        <v>543.953459</v>
      </c>
      <c r="E30" s="1331">
        <v>517.623162</v>
      </c>
      <c r="F30" s="1331">
        <v>750.811853</v>
      </c>
      <c r="G30" s="1331">
        <v>-4.840542249405928</v>
      </c>
      <c r="H30" s="1332">
        <v>45.04989500450526</v>
      </c>
    </row>
    <row r="31" spans="2:8" ht="15" customHeight="1">
      <c r="B31" s="1329">
        <v>25</v>
      </c>
      <c r="C31" s="1330" t="s">
        <v>1014</v>
      </c>
      <c r="D31" s="1331">
        <v>6088.213176999999</v>
      </c>
      <c r="E31" s="1331">
        <v>4080.3944679999995</v>
      </c>
      <c r="F31" s="1331">
        <v>5617.877780999999</v>
      </c>
      <c r="G31" s="1331">
        <v>-32.97878458962509</v>
      </c>
      <c r="H31" s="1332">
        <v>37.67977152840311</v>
      </c>
    </row>
    <row r="32" spans="2:8" ht="15" customHeight="1">
      <c r="B32" s="1329">
        <v>26</v>
      </c>
      <c r="C32" s="1330" t="s">
        <v>1091</v>
      </c>
      <c r="D32" s="1331">
        <v>57.58934599999999</v>
      </c>
      <c r="E32" s="1331">
        <v>50.87126</v>
      </c>
      <c r="F32" s="1331">
        <v>49.337109</v>
      </c>
      <c r="G32" s="1331">
        <v>-11.665501462718453</v>
      </c>
      <c r="H32" s="1332">
        <v>-3.0157519196497162</v>
      </c>
    </row>
    <row r="33" spans="2:8" ht="15" customHeight="1">
      <c r="B33" s="1329">
        <v>27</v>
      </c>
      <c r="C33" s="1330" t="s">
        <v>990</v>
      </c>
      <c r="D33" s="1331">
        <v>2220.3031759999994</v>
      </c>
      <c r="E33" s="1331">
        <v>1685.738323</v>
      </c>
      <c r="F33" s="1331">
        <v>2409.341308</v>
      </c>
      <c r="G33" s="1331">
        <v>-24.07620989684156</v>
      </c>
      <c r="H33" s="1332">
        <v>42.92498872020957</v>
      </c>
    </row>
    <row r="34" spans="2:8" ht="15" customHeight="1">
      <c r="B34" s="1329">
        <v>28</v>
      </c>
      <c r="C34" s="1330" t="s">
        <v>1092</v>
      </c>
      <c r="D34" s="1331">
        <v>244.931467</v>
      </c>
      <c r="E34" s="1331">
        <v>225.23485300000004</v>
      </c>
      <c r="F34" s="1331">
        <v>201.803431</v>
      </c>
      <c r="G34" s="1331">
        <v>-8.04168375801217</v>
      </c>
      <c r="H34" s="1332">
        <v>-10.403106663070503</v>
      </c>
    </row>
    <row r="35" spans="2:8" ht="15" customHeight="1">
      <c r="B35" s="1329">
        <v>29</v>
      </c>
      <c r="C35" s="1330" t="s">
        <v>1093</v>
      </c>
      <c r="D35" s="1331">
        <v>825.5173970000001</v>
      </c>
      <c r="E35" s="1331">
        <v>709.088789</v>
      </c>
      <c r="F35" s="1331">
        <v>820.041136</v>
      </c>
      <c r="G35" s="1331">
        <v>-14.103713431492963</v>
      </c>
      <c r="H35" s="1332">
        <v>15.64717264201451</v>
      </c>
    </row>
    <row r="36" spans="2:8" ht="15" customHeight="1">
      <c r="B36" s="1329">
        <v>30</v>
      </c>
      <c r="C36" s="1330" t="s">
        <v>1094</v>
      </c>
      <c r="D36" s="1331">
        <v>34.830971</v>
      </c>
      <c r="E36" s="1331">
        <v>548.3309960000001</v>
      </c>
      <c r="F36" s="1331">
        <v>173.28607599999998</v>
      </c>
      <c r="G36" s="1331">
        <v>1474.2627330142482</v>
      </c>
      <c r="H36" s="1332">
        <v>-68.39754140034061</v>
      </c>
    </row>
    <row r="37" spans="2:8" ht="15" customHeight="1">
      <c r="B37" s="1329">
        <v>31</v>
      </c>
      <c r="C37" s="1330" t="s">
        <v>1095</v>
      </c>
      <c r="D37" s="1331">
        <v>565.569313</v>
      </c>
      <c r="E37" s="1331">
        <v>1046.987676</v>
      </c>
      <c r="F37" s="1331">
        <v>458.45849699999997</v>
      </c>
      <c r="G37" s="1331">
        <v>85.12101911017226</v>
      </c>
      <c r="H37" s="1332">
        <v>-56.21166251435418</v>
      </c>
    </row>
    <row r="38" spans="2:8" ht="15" customHeight="1">
      <c r="B38" s="1329">
        <v>32</v>
      </c>
      <c r="C38" s="1330" t="s">
        <v>1096</v>
      </c>
      <c r="D38" s="1331">
        <v>11204.784005</v>
      </c>
      <c r="E38" s="1331">
        <v>15397.3618</v>
      </c>
      <c r="F38" s="1331">
        <v>17989.784369</v>
      </c>
      <c r="G38" s="1331">
        <v>37.417747572189825</v>
      </c>
      <c r="H38" s="1332">
        <v>16.836797125855682</v>
      </c>
    </row>
    <row r="39" spans="2:8" ht="15" customHeight="1">
      <c r="B39" s="1329">
        <v>33</v>
      </c>
      <c r="C39" s="1330" t="s">
        <v>1097</v>
      </c>
      <c r="D39" s="1331">
        <v>282.516877</v>
      </c>
      <c r="E39" s="1331">
        <v>348.891896</v>
      </c>
      <c r="F39" s="1331">
        <v>313.823696</v>
      </c>
      <c r="G39" s="1331">
        <v>23.49417836726262</v>
      </c>
      <c r="H39" s="1332">
        <v>-10.05130827114425</v>
      </c>
    </row>
    <row r="40" spans="2:8" ht="15" customHeight="1">
      <c r="B40" s="1329">
        <v>34</v>
      </c>
      <c r="C40" s="1330" t="s">
        <v>1098</v>
      </c>
      <c r="D40" s="1331">
        <v>437.7411139999999</v>
      </c>
      <c r="E40" s="1331">
        <v>510.694024</v>
      </c>
      <c r="F40" s="1331">
        <v>617.180874</v>
      </c>
      <c r="G40" s="1331">
        <v>16.665766058246035</v>
      </c>
      <c r="H40" s="1332">
        <v>20.8513992715137</v>
      </c>
    </row>
    <row r="41" spans="2:8" ht="15" customHeight="1">
      <c r="B41" s="1329">
        <v>35</v>
      </c>
      <c r="C41" s="1330" t="s">
        <v>1099</v>
      </c>
      <c r="D41" s="1331">
        <v>1193.5332420000002</v>
      </c>
      <c r="E41" s="1331">
        <v>1322.3939439999997</v>
      </c>
      <c r="F41" s="1331">
        <v>1583.373374</v>
      </c>
      <c r="G41" s="1331">
        <v>10.796574193783485</v>
      </c>
      <c r="H41" s="1332">
        <v>19.73537697931262</v>
      </c>
    </row>
    <row r="42" spans="2:8" ht="15" customHeight="1">
      <c r="B42" s="1329">
        <v>36</v>
      </c>
      <c r="C42" s="1330" t="s">
        <v>1100</v>
      </c>
      <c r="D42" s="1331">
        <v>166.87055</v>
      </c>
      <c r="E42" s="1331">
        <v>198.039975</v>
      </c>
      <c r="F42" s="1331">
        <v>136.04118599999998</v>
      </c>
      <c r="G42" s="1331">
        <v>18.67880521757732</v>
      </c>
      <c r="H42" s="1332">
        <v>-31.30619916509282</v>
      </c>
    </row>
    <row r="43" spans="2:8" ht="15" customHeight="1">
      <c r="B43" s="1329">
        <v>37</v>
      </c>
      <c r="C43" s="1330" t="s">
        <v>1101</v>
      </c>
      <c r="D43" s="1331">
        <v>3269.638076</v>
      </c>
      <c r="E43" s="1331">
        <v>4440.640184</v>
      </c>
      <c r="F43" s="1331">
        <v>3684.5597410000005</v>
      </c>
      <c r="G43" s="1331">
        <v>35.81442596339522</v>
      </c>
      <c r="H43" s="1332">
        <v>-17.02638384718088</v>
      </c>
    </row>
    <row r="44" spans="2:8" ht="15" customHeight="1">
      <c r="B44" s="1329">
        <v>38</v>
      </c>
      <c r="C44" s="1330" t="s">
        <v>1102</v>
      </c>
      <c r="D44" s="1331">
        <v>490.720364</v>
      </c>
      <c r="E44" s="1331">
        <v>258.938206</v>
      </c>
      <c r="F44" s="1331">
        <v>486.512343</v>
      </c>
      <c r="G44" s="1331">
        <v>-47.233042482826335</v>
      </c>
      <c r="H44" s="1332">
        <v>87.8874309494521</v>
      </c>
    </row>
    <row r="45" spans="2:8" ht="15" customHeight="1">
      <c r="B45" s="1329">
        <v>39</v>
      </c>
      <c r="C45" s="1330" t="s">
        <v>1103</v>
      </c>
      <c r="D45" s="1331">
        <v>173.42999700000001</v>
      </c>
      <c r="E45" s="1331">
        <v>158.84525299999999</v>
      </c>
      <c r="F45" s="1331">
        <v>206.06952</v>
      </c>
      <c r="G45" s="1331">
        <v>-8.409585568983218</v>
      </c>
      <c r="H45" s="1332">
        <v>29.729731363139962</v>
      </c>
    </row>
    <row r="46" spans="2:8" ht="15" customHeight="1">
      <c r="B46" s="1329">
        <v>40</v>
      </c>
      <c r="C46" s="1330" t="s">
        <v>1104</v>
      </c>
      <c r="D46" s="1331">
        <v>528.46735</v>
      </c>
      <c r="E46" s="1331">
        <v>641.2662050000001</v>
      </c>
      <c r="F46" s="1331">
        <v>543.69234</v>
      </c>
      <c r="G46" s="1331">
        <v>21.34452677161609</v>
      </c>
      <c r="H46" s="1332">
        <v>-15.215812752833301</v>
      </c>
    </row>
    <row r="47" spans="2:8" ht="15" customHeight="1">
      <c r="B47" s="1329"/>
      <c r="C47" s="1335" t="s">
        <v>1105</v>
      </c>
      <c r="D47" s="1336">
        <v>19335.04836899997</v>
      </c>
      <c r="E47" s="1336">
        <v>30626.915783999997</v>
      </c>
      <c r="F47" s="1336">
        <v>34159.26438799999</v>
      </c>
      <c r="G47" s="1336">
        <v>58.401030085367466</v>
      </c>
      <c r="H47" s="1337">
        <v>11.53347803256554</v>
      </c>
    </row>
    <row r="48" spans="2:8" ht="15" customHeight="1" thickBot="1">
      <c r="B48" s="1349"/>
      <c r="C48" s="1339" t="s">
        <v>1106</v>
      </c>
      <c r="D48" s="1340">
        <v>73318.60693799997</v>
      </c>
      <c r="E48" s="1340">
        <v>100166.41044999998</v>
      </c>
      <c r="F48" s="1340">
        <v>115694.31763999996</v>
      </c>
      <c r="G48" s="1340">
        <v>36.61799457633336</v>
      </c>
      <c r="H48" s="1341">
        <v>15.502110058891489</v>
      </c>
    </row>
    <row r="49" spans="2:8" ht="15" customHeight="1" thickTop="1">
      <c r="B49" s="1289" t="s">
        <v>1004</v>
      </c>
      <c r="C49" s="1289"/>
      <c r="D49" s="1289"/>
      <c r="E49" s="1350"/>
      <c r="F49" s="1350"/>
      <c r="G49" s="1350"/>
      <c r="H49" s="1351"/>
    </row>
    <row r="50" spans="2:8" ht="15" customHeight="1">
      <c r="B50" s="1352"/>
      <c r="C50" s="1353"/>
      <c r="D50" s="1353"/>
      <c r="E50" s="1354"/>
      <c r="F50" s="1354"/>
      <c r="G50" s="1354"/>
      <c r="H50" s="1333"/>
    </row>
    <row r="51" spans="2:8" ht="15" customHeight="1">
      <c r="B51" s="1352"/>
      <c r="C51" s="1353"/>
      <c r="D51" s="1353"/>
      <c r="E51" s="1354"/>
      <c r="F51" s="1354"/>
      <c r="G51" s="1354"/>
      <c r="H51" s="1333"/>
    </row>
    <row r="52" spans="2:8" ht="15" customHeight="1">
      <c r="B52" s="1352"/>
      <c r="C52" s="1353"/>
      <c r="D52" s="1353"/>
      <c r="E52" s="1354"/>
      <c r="F52" s="1354"/>
      <c r="G52" s="1354"/>
      <c r="H52" s="1333"/>
    </row>
    <row r="53" spans="2:9" ht="15" customHeight="1">
      <c r="B53" s="1352"/>
      <c r="C53" s="1353"/>
      <c r="D53" s="1355"/>
      <c r="E53" s="1356"/>
      <c r="F53" s="1356"/>
      <c r="G53" s="1356"/>
      <c r="H53" s="1357"/>
      <c r="I53" s="1313"/>
    </row>
    <row r="54" spans="2:8" ht="15" customHeight="1">
      <c r="B54" s="1352"/>
      <c r="C54" s="1353"/>
      <c r="D54" s="1353"/>
      <c r="E54" s="1354"/>
      <c r="F54" s="1354"/>
      <c r="G54" s="1354"/>
      <c r="H54" s="1333"/>
    </row>
    <row r="55" spans="2:8" ht="15" customHeight="1">
      <c r="B55" s="1352"/>
      <c r="C55" s="1353"/>
      <c r="D55" s="1353"/>
      <c r="E55" s="1354"/>
      <c r="F55" s="1354"/>
      <c r="G55" s="1354"/>
      <c r="H55" s="1333"/>
    </row>
    <row r="56" spans="2:8" ht="15" customHeight="1">
      <c r="B56" s="1353"/>
      <c r="C56" s="1358"/>
      <c r="D56" s="1358"/>
      <c r="E56" s="1359"/>
      <c r="F56" s="1359"/>
      <c r="G56" s="1359"/>
      <c r="H56" s="1328"/>
    </row>
    <row r="57" spans="2:8" ht="15" customHeight="1">
      <c r="B57" s="1353"/>
      <c r="C57" s="1358"/>
      <c r="D57" s="1358"/>
      <c r="E57" s="1359"/>
      <c r="F57" s="1359"/>
      <c r="G57" s="1359"/>
      <c r="H57" s="1328"/>
    </row>
  </sheetData>
  <sheetProtection/>
  <mergeCells count="5">
    <mergeCell ref="B1:H1"/>
    <mergeCell ref="B2:H2"/>
    <mergeCell ref="B3:H3"/>
    <mergeCell ref="D4:F4"/>
    <mergeCell ref="G4:H4"/>
  </mergeCells>
  <printOptions horizontalCentered="1"/>
  <pageMargins left="0.7" right="0.7" top="0.75" bottom="0.75" header="0.3" footer="0.3"/>
  <pageSetup fitToHeight="1" fitToWidth="1" horizontalDpi="600" verticalDpi="600" orientation="portrait" scale="91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77"/>
  <sheetViews>
    <sheetView zoomScalePageLayoutView="0" workbookViewId="0" topLeftCell="A1">
      <selection activeCell="L10" sqref="L10"/>
    </sheetView>
  </sheetViews>
  <sheetFormatPr defaultColWidth="9.140625" defaultRowHeight="12.75"/>
  <cols>
    <col min="1" max="1" width="9.140625" style="31" customWidth="1"/>
    <col min="2" max="2" width="4.7109375" style="31" customWidth="1"/>
    <col min="3" max="3" width="30.00390625" style="31" bestFit="1" customWidth="1"/>
    <col min="4" max="8" width="10.7109375" style="31" customWidth="1"/>
    <col min="9" max="16384" width="9.140625" style="31" customWidth="1"/>
  </cols>
  <sheetData>
    <row r="1" spans="2:8" ht="12.75">
      <c r="B1" s="1810" t="s">
        <v>1284</v>
      </c>
      <c r="C1" s="1810"/>
      <c r="D1" s="1810"/>
      <c r="E1" s="1810"/>
      <c r="F1" s="1810"/>
      <c r="G1" s="1810"/>
      <c r="H1" s="1810"/>
    </row>
    <row r="2" spans="2:8" ht="15" customHeight="1">
      <c r="B2" s="1826" t="s">
        <v>32</v>
      </c>
      <c r="C2" s="1826"/>
      <c r="D2" s="1826"/>
      <c r="E2" s="1826"/>
      <c r="F2" s="1826"/>
      <c r="G2" s="1826"/>
      <c r="H2" s="1826"/>
    </row>
    <row r="3" spans="2:8" ht="15" customHeight="1" thickBot="1">
      <c r="B3" s="1827" t="s">
        <v>259</v>
      </c>
      <c r="C3" s="1827"/>
      <c r="D3" s="1827"/>
      <c r="E3" s="1827"/>
      <c r="F3" s="1827"/>
      <c r="G3" s="1827"/>
      <c r="H3" s="1827"/>
    </row>
    <row r="4" spans="2:8" ht="15" customHeight="1" thickTop="1">
      <c r="B4" s="1360"/>
      <c r="C4" s="1361"/>
      <c r="D4" s="1828" t="s">
        <v>206</v>
      </c>
      <c r="E4" s="1828"/>
      <c r="F4" s="1828"/>
      <c r="G4" s="1829" t="s">
        <v>99</v>
      </c>
      <c r="H4" s="1830"/>
    </row>
    <row r="5" spans="2:8" ht="15" customHeight="1">
      <c r="B5" s="1362"/>
      <c r="C5" s="1363"/>
      <c r="D5" s="1364" t="s">
        <v>95</v>
      </c>
      <c r="E5" s="1364" t="s">
        <v>96</v>
      </c>
      <c r="F5" s="1364" t="s">
        <v>97</v>
      </c>
      <c r="G5" s="1364" t="s">
        <v>96</v>
      </c>
      <c r="H5" s="1365" t="s">
        <v>97</v>
      </c>
    </row>
    <row r="6" spans="2:8" ht="15" customHeight="1">
      <c r="B6" s="1366"/>
      <c r="C6" s="1367" t="s">
        <v>949</v>
      </c>
      <c r="D6" s="1368">
        <v>126072.78153899997</v>
      </c>
      <c r="E6" s="1368">
        <v>133584.996935</v>
      </c>
      <c r="F6" s="1368">
        <v>123472.80018299996</v>
      </c>
      <c r="G6" s="1368">
        <v>5.958633817939642</v>
      </c>
      <c r="H6" s="1369">
        <v>-7.569859627964405</v>
      </c>
    </row>
    <row r="7" spans="2:8" ht="15" customHeight="1">
      <c r="B7" s="1370">
        <v>1</v>
      </c>
      <c r="C7" s="1371" t="s">
        <v>1107</v>
      </c>
      <c r="D7" s="1372">
        <v>2178.963614</v>
      </c>
      <c r="E7" s="1372">
        <v>16984.403324</v>
      </c>
      <c r="F7" s="1372">
        <v>7679.238510000001</v>
      </c>
      <c r="G7" s="1372">
        <v>679.471635729664</v>
      </c>
      <c r="H7" s="1373">
        <v>-54.78652759529816</v>
      </c>
    </row>
    <row r="8" spans="2:8" ht="15" customHeight="1">
      <c r="B8" s="1370">
        <v>2</v>
      </c>
      <c r="C8" s="1371" t="s">
        <v>1073</v>
      </c>
      <c r="D8" s="1372">
        <v>20.073013</v>
      </c>
      <c r="E8" s="1372">
        <v>31.328103</v>
      </c>
      <c r="F8" s="1372">
        <v>52.140698</v>
      </c>
      <c r="G8" s="1372">
        <v>56.070755297174344</v>
      </c>
      <c r="H8" s="1373">
        <v>66.43426510695525</v>
      </c>
    </row>
    <row r="9" spans="2:8" ht="15" customHeight="1">
      <c r="B9" s="1370">
        <v>3</v>
      </c>
      <c r="C9" s="1371" t="s">
        <v>1108</v>
      </c>
      <c r="D9" s="1372">
        <v>7382.598451999999</v>
      </c>
      <c r="E9" s="1372">
        <v>4377.279486</v>
      </c>
      <c r="F9" s="1372">
        <v>2097.764152</v>
      </c>
      <c r="G9" s="1372">
        <v>-40.70814612957632</v>
      </c>
      <c r="H9" s="1373">
        <v>-52.076074678134</v>
      </c>
    </row>
    <row r="10" spans="2:8" ht="15" customHeight="1">
      <c r="B10" s="1370">
        <v>4</v>
      </c>
      <c r="C10" s="1371" t="s">
        <v>1109</v>
      </c>
      <c r="D10" s="1372">
        <v>3.901220999999999</v>
      </c>
      <c r="E10" s="1372">
        <v>2.226328</v>
      </c>
      <c r="F10" s="1372">
        <v>2.263178999999999</v>
      </c>
      <c r="G10" s="1372">
        <v>-42.93253317358846</v>
      </c>
      <c r="H10" s="1373">
        <v>1.6552367845168874</v>
      </c>
    </row>
    <row r="11" spans="2:8" ht="15" customHeight="1">
      <c r="B11" s="1370">
        <v>5</v>
      </c>
      <c r="C11" s="1371" t="s">
        <v>1074</v>
      </c>
      <c r="D11" s="1372">
        <v>859.6899260000002</v>
      </c>
      <c r="E11" s="1372">
        <v>591.448777</v>
      </c>
      <c r="F11" s="1372">
        <v>245.113974</v>
      </c>
      <c r="G11" s="1372">
        <v>-31.202081225737217</v>
      </c>
      <c r="H11" s="1373">
        <v>-58.557024119097974</v>
      </c>
    </row>
    <row r="12" spans="2:8" ht="15" customHeight="1">
      <c r="B12" s="1370">
        <v>6</v>
      </c>
      <c r="C12" s="1371" t="s">
        <v>1037</v>
      </c>
      <c r="D12" s="1372">
        <v>1382.7027970000001</v>
      </c>
      <c r="E12" s="1372">
        <v>956.8064270000001</v>
      </c>
      <c r="F12" s="1372">
        <v>1686.5686050000002</v>
      </c>
      <c r="G12" s="1372">
        <v>-30.801729115183093</v>
      </c>
      <c r="H12" s="1373">
        <v>76.27061832016727</v>
      </c>
    </row>
    <row r="13" spans="2:8" ht="15" customHeight="1">
      <c r="B13" s="1370">
        <v>7</v>
      </c>
      <c r="C13" s="1371" t="s">
        <v>1110</v>
      </c>
      <c r="D13" s="1372">
        <v>29.456484</v>
      </c>
      <c r="E13" s="1372">
        <v>31.205982</v>
      </c>
      <c r="F13" s="1372">
        <v>37.056787</v>
      </c>
      <c r="G13" s="1372">
        <v>5.939262812221571</v>
      </c>
      <c r="H13" s="1373">
        <v>18.748985370817678</v>
      </c>
    </row>
    <row r="14" spans="2:8" ht="15" customHeight="1">
      <c r="B14" s="1370">
        <v>8</v>
      </c>
      <c r="C14" s="1371" t="s">
        <v>1111</v>
      </c>
      <c r="D14" s="1372">
        <v>62.884628</v>
      </c>
      <c r="E14" s="1372">
        <v>75.019568</v>
      </c>
      <c r="F14" s="1372">
        <v>49.304449000000005</v>
      </c>
      <c r="G14" s="1372">
        <v>19.29714842234577</v>
      </c>
      <c r="H14" s="1373">
        <v>-34.27788200539891</v>
      </c>
    </row>
    <row r="15" spans="2:8" ht="15" customHeight="1">
      <c r="B15" s="1370">
        <v>9</v>
      </c>
      <c r="C15" s="1371" t="s">
        <v>1112</v>
      </c>
      <c r="D15" s="1372">
        <v>9.314627000000002</v>
      </c>
      <c r="E15" s="1372">
        <v>29.950971</v>
      </c>
      <c r="F15" s="1372">
        <v>22.913381</v>
      </c>
      <c r="G15" s="1372">
        <v>221.54772273758243</v>
      </c>
      <c r="H15" s="1373">
        <v>-23.497034536876953</v>
      </c>
    </row>
    <row r="16" spans="2:8" ht="15" customHeight="1">
      <c r="B16" s="1370">
        <v>10</v>
      </c>
      <c r="C16" s="1371" t="s">
        <v>1113</v>
      </c>
      <c r="D16" s="1372">
        <v>1343.6417069999998</v>
      </c>
      <c r="E16" s="1372">
        <v>1360.418458</v>
      </c>
      <c r="F16" s="1372">
        <v>1345.888491</v>
      </c>
      <c r="G16" s="1372">
        <v>1.248603025092038</v>
      </c>
      <c r="H16" s="1373">
        <v>-1.0680512980808317</v>
      </c>
    </row>
    <row r="17" spans="2:8" ht="15" customHeight="1">
      <c r="B17" s="1370">
        <v>11</v>
      </c>
      <c r="C17" s="1371" t="s">
        <v>1114</v>
      </c>
      <c r="D17" s="1372">
        <v>2993.262688</v>
      </c>
      <c r="E17" s="1372">
        <v>2531.4285979999995</v>
      </c>
      <c r="F17" s="1372">
        <v>1717.7200990000001</v>
      </c>
      <c r="G17" s="1372">
        <v>-15.4291199316216</v>
      </c>
      <c r="H17" s="1373">
        <v>-32.144240593745536</v>
      </c>
    </row>
    <row r="18" spans="2:8" ht="15" customHeight="1">
      <c r="B18" s="1370">
        <v>12</v>
      </c>
      <c r="C18" s="1371" t="s">
        <v>1076</v>
      </c>
      <c r="D18" s="1372">
        <v>885.8750940000001</v>
      </c>
      <c r="E18" s="1372">
        <v>1093.233625</v>
      </c>
      <c r="F18" s="1372">
        <v>1112.518765</v>
      </c>
      <c r="G18" s="1372">
        <v>23.407197290501983</v>
      </c>
      <c r="H18" s="1373">
        <v>1.7640456311431194</v>
      </c>
    </row>
    <row r="19" spans="2:8" ht="15" customHeight="1">
      <c r="B19" s="1370">
        <v>13</v>
      </c>
      <c r="C19" s="1371" t="s">
        <v>1115</v>
      </c>
      <c r="D19" s="1372">
        <v>8.205255000000001</v>
      </c>
      <c r="E19" s="1372">
        <v>13.750065</v>
      </c>
      <c r="F19" s="1372">
        <v>9.695153000000001</v>
      </c>
      <c r="G19" s="1372">
        <v>67.57632760956238</v>
      </c>
      <c r="H19" s="1373">
        <v>-29.490129683023298</v>
      </c>
    </row>
    <row r="20" spans="2:8" ht="15" customHeight="1">
      <c r="B20" s="1370">
        <v>14</v>
      </c>
      <c r="C20" s="1371" t="s">
        <v>1116</v>
      </c>
      <c r="D20" s="1372">
        <v>4133.5744429999995</v>
      </c>
      <c r="E20" s="1372">
        <v>5104.240538</v>
      </c>
      <c r="F20" s="1372">
        <v>3118.9932859999994</v>
      </c>
      <c r="G20" s="1372">
        <v>23.482487333541897</v>
      </c>
      <c r="H20" s="1373">
        <v>-38.89407713488914</v>
      </c>
    </row>
    <row r="21" spans="2:8" ht="15" customHeight="1">
      <c r="B21" s="1370">
        <v>15</v>
      </c>
      <c r="C21" s="1371" t="s">
        <v>1117</v>
      </c>
      <c r="D21" s="1372">
        <v>14778.458035000001</v>
      </c>
      <c r="E21" s="1372">
        <v>12843.857850999999</v>
      </c>
      <c r="F21" s="1372">
        <v>12719.662918</v>
      </c>
      <c r="G21" s="1372">
        <v>-13.090676844757866</v>
      </c>
      <c r="H21" s="1373">
        <v>-0.9669597284614042</v>
      </c>
    </row>
    <row r="22" spans="2:8" ht="15" customHeight="1">
      <c r="B22" s="1370">
        <v>16</v>
      </c>
      <c r="C22" s="1371" t="s">
        <v>1118</v>
      </c>
      <c r="D22" s="1372">
        <v>0.710304</v>
      </c>
      <c r="E22" s="1372">
        <v>0</v>
      </c>
      <c r="F22" s="1372">
        <v>4.063470000000001</v>
      </c>
      <c r="G22" s="1372">
        <v>-100</v>
      </c>
      <c r="H22" s="1373" t="s">
        <v>313</v>
      </c>
    </row>
    <row r="23" spans="2:8" ht="15" customHeight="1">
      <c r="B23" s="1370">
        <v>17</v>
      </c>
      <c r="C23" s="1371" t="s">
        <v>1119</v>
      </c>
      <c r="D23" s="1372">
        <v>3.226065</v>
      </c>
      <c r="E23" s="1372">
        <v>3.30674</v>
      </c>
      <c r="F23" s="1372">
        <v>7.303791</v>
      </c>
      <c r="G23" s="1372">
        <v>2.5007245669259532</v>
      </c>
      <c r="H23" s="1373">
        <v>120.87587775271115</v>
      </c>
    </row>
    <row r="24" spans="2:8" ht="15" customHeight="1">
      <c r="B24" s="1370">
        <v>18</v>
      </c>
      <c r="C24" s="1371" t="s">
        <v>1120</v>
      </c>
      <c r="D24" s="1372">
        <v>54.872102</v>
      </c>
      <c r="E24" s="1372">
        <v>22.535098</v>
      </c>
      <c r="F24" s="1372">
        <v>214.602401</v>
      </c>
      <c r="G24" s="1372">
        <v>-58.93159332587623</v>
      </c>
      <c r="H24" s="1373">
        <v>852.3029409501568</v>
      </c>
    </row>
    <row r="25" spans="2:8" ht="15" customHeight="1">
      <c r="B25" s="1370">
        <v>19</v>
      </c>
      <c r="C25" s="1371" t="s">
        <v>1121</v>
      </c>
      <c r="D25" s="1372">
        <v>2351.954371</v>
      </c>
      <c r="E25" s="1372">
        <v>3039.1788640000004</v>
      </c>
      <c r="F25" s="1372">
        <v>2661.285212</v>
      </c>
      <c r="G25" s="1372">
        <v>29.219295300691044</v>
      </c>
      <c r="H25" s="1373">
        <v>-12.434070810252933</v>
      </c>
    </row>
    <row r="26" spans="2:8" ht="15" customHeight="1">
      <c r="B26" s="1370">
        <v>20</v>
      </c>
      <c r="C26" s="1371" t="s">
        <v>1077</v>
      </c>
      <c r="D26" s="1372">
        <v>1556.160905</v>
      </c>
      <c r="E26" s="1372">
        <v>1913.2548029999998</v>
      </c>
      <c r="F26" s="1372">
        <v>1770.571058</v>
      </c>
      <c r="G26" s="1372">
        <v>22.947106359801523</v>
      </c>
      <c r="H26" s="1373">
        <v>-7.457644678391532</v>
      </c>
    </row>
    <row r="27" spans="2:8" ht="15" customHeight="1">
      <c r="B27" s="1370">
        <v>21</v>
      </c>
      <c r="C27" s="1371" t="s">
        <v>1078</v>
      </c>
      <c r="D27" s="1372">
        <v>16.818925</v>
      </c>
      <c r="E27" s="1372">
        <v>13.038574</v>
      </c>
      <c r="F27" s="1372">
        <v>11.652035000000001</v>
      </c>
      <c r="G27" s="1372">
        <v>-22.476769472484108</v>
      </c>
      <c r="H27" s="1373">
        <v>-10.634130695580652</v>
      </c>
    </row>
    <row r="28" spans="2:8" ht="15" customHeight="1">
      <c r="B28" s="1370">
        <v>22</v>
      </c>
      <c r="C28" s="1371" t="s">
        <v>1122</v>
      </c>
      <c r="D28" s="1372">
        <v>11.077572</v>
      </c>
      <c r="E28" s="1372">
        <v>9.635912999999999</v>
      </c>
      <c r="F28" s="1372">
        <v>8.767838</v>
      </c>
      <c r="G28" s="1372">
        <v>-13.01421466725742</v>
      </c>
      <c r="H28" s="1373">
        <v>-9.00874675809132</v>
      </c>
    </row>
    <row r="29" spans="2:8" ht="15" customHeight="1">
      <c r="B29" s="1370">
        <v>23</v>
      </c>
      <c r="C29" s="1371" t="s">
        <v>1123</v>
      </c>
      <c r="D29" s="1372">
        <v>3.3156619999999997</v>
      </c>
      <c r="E29" s="1372">
        <v>2.6083439999999998</v>
      </c>
      <c r="F29" s="1372">
        <v>2.490454</v>
      </c>
      <c r="G29" s="1372">
        <v>-21.33263281962998</v>
      </c>
      <c r="H29" s="1373">
        <v>-4.5197259257214455</v>
      </c>
    </row>
    <row r="30" spans="2:8" ht="15" customHeight="1">
      <c r="B30" s="1370">
        <v>24</v>
      </c>
      <c r="C30" s="1371" t="s">
        <v>1080</v>
      </c>
      <c r="D30" s="1372">
        <v>187.866474</v>
      </c>
      <c r="E30" s="1372">
        <v>240.41413099999997</v>
      </c>
      <c r="F30" s="1372">
        <v>188.94016299999998</v>
      </c>
      <c r="G30" s="1372">
        <v>27.970747457579876</v>
      </c>
      <c r="H30" s="1373">
        <v>-21.41054179548206</v>
      </c>
    </row>
    <row r="31" spans="2:8" ht="15" customHeight="1">
      <c r="B31" s="1370">
        <v>25</v>
      </c>
      <c r="C31" s="1371" t="s">
        <v>1124</v>
      </c>
      <c r="D31" s="1372">
        <v>24794.067197999997</v>
      </c>
      <c r="E31" s="1372">
        <v>6389.569160000001</v>
      </c>
      <c r="F31" s="1372">
        <v>16074.278783000002</v>
      </c>
      <c r="G31" s="1372">
        <v>-74.22944324150492</v>
      </c>
      <c r="H31" s="1373">
        <v>151.57062049861275</v>
      </c>
    </row>
    <row r="32" spans="2:8" ht="15" customHeight="1">
      <c r="B32" s="1370">
        <v>26</v>
      </c>
      <c r="C32" s="1371" t="s">
        <v>1049</v>
      </c>
      <c r="D32" s="1372">
        <v>64.28633299999998</v>
      </c>
      <c r="E32" s="1372">
        <v>100.133594</v>
      </c>
      <c r="F32" s="1372">
        <v>107.55874</v>
      </c>
      <c r="G32" s="1372">
        <v>55.76186932298663</v>
      </c>
      <c r="H32" s="1373">
        <v>7.415239684695621</v>
      </c>
    </row>
    <row r="33" spans="2:8" ht="15" customHeight="1">
      <c r="B33" s="1370">
        <v>27</v>
      </c>
      <c r="C33" s="1371" t="s">
        <v>1050</v>
      </c>
      <c r="D33" s="1372">
        <v>0</v>
      </c>
      <c r="E33" s="1372">
        <v>0</v>
      </c>
      <c r="F33" s="1372">
        <v>11.583809</v>
      </c>
      <c r="G33" s="1372" t="s">
        <v>313</v>
      </c>
      <c r="H33" s="1373" t="s">
        <v>313</v>
      </c>
    </row>
    <row r="34" spans="2:8" ht="15" customHeight="1">
      <c r="B34" s="1370">
        <v>28</v>
      </c>
      <c r="C34" s="1371" t="s">
        <v>1125</v>
      </c>
      <c r="D34" s="1372">
        <v>0.009951999999999999</v>
      </c>
      <c r="E34" s="1372">
        <v>41.078621000000005</v>
      </c>
      <c r="F34" s="1372">
        <v>51.886709</v>
      </c>
      <c r="G34" s="1372" t="s">
        <v>313</v>
      </c>
      <c r="H34" s="1373">
        <v>26.310737159360812</v>
      </c>
    </row>
    <row r="35" spans="2:8" ht="15" customHeight="1">
      <c r="B35" s="1370">
        <v>29</v>
      </c>
      <c r="C35" s="1371" t="s">
        <v>1081</v>
      </c>
      <c r="D35" s="1372">
        <v>3821.52622</v>
      </c>
      <c r="E35" s="1372">
        <v>4217.268938</v>
      </c>
      <c r="F35" s="1372">
        <v>5316.79661</v>
      </c>
      <c r="G35" s="1372">
        <v>10.355619593262915</v>
      </c>
      <c r="H35" s="1373">
        <v>26.07203116909686</v>
      </c>
    </row>
    <row r="36" spans="2:8" ht="15" customHeight="1">
      <c r="B36" s="1370">
        <v>30</v>
      </c>
      <c r="C36" s="1371" t="s">
        <v>1052</v>
      </c>
      <c r="D36" s="1372">
        <v>2811.67069</v>
      </c>
      <c r="E36" s="1372">
        <v>5312.862658</v>
      </c>
      <c r="F36" s="1372">
        <v>9030.008614</v>
      </c>
      <c r="G36" s="1372">
        <v>88.95750049590623</v>
      </c>
      <c r="H36" s="1373">
        <v>69.96503006534147</v>
      </c>
    </row>
    <row r="37" spans="2:8" ht="15" customHeight="1">
      <c r="B37" s="1370">
        <v>31</v>
      </c>
      <c r="C37" s="1371" t="s">
        <v>1083</v>
      </c>
      <c r="D37" s="1372">
        <v>381.96217599999994</v>
      </c>
      <c r="E37" s="1372">
        <v>421.603853</v>
      </c>
      <c r="F37" s="1372">
        <v>627.924571</v>
      </c>
      <c r="G37" s="1372">
        <v>10.378429983601322</v>
      </c>
      <c r="H37" s="1373">
        <v>48.93710447186069</v>
      </c>
    </row>
    <row r="38" spans="2:8" ht="15" customHeight="1">
      <c r="B38" s="1370">
        <v>32</v>
      </c>
      <c r="C38" s="1371" t="s">
        <v>1126</v>
      </c>
      <c r="D38" s="1372">
        <v>5729.494222999999</v>
      </c>
      <c r="E38" s="1372">
        <v>5955.623903999999</v>
      </c>
      <c r="F38" s="1372">
        <v>6670.214846</v>
      </c>
      <c r="G38" s="1372">
        <v>3.9467651453813204</v>
      </c>
      <c r="H38" s="1373">
        <v>11.99859080288897</v>
      </c>
    </row>
    <row r="39" spans="2:8" ht="15" customHeight="1">
      <c r="B39" s="1370">
        <v>33</v>
      </c>
      <c r="C39" s="1371" t="s">
        <v>1085</v>
      </c>
      <c r="D39" s="1372">
        <v>2683.538655</v>
      </c>
      <c r="E39" s="1372">
        <v>938.169285</v>
      </c>
      <c r="F39" s="1372">
        <v>564.521799</v>
      </c>
      <c r="G39" s="1372">
        <v>-65.03984456299922</v>
      </c>
      <c r="H39" s="1373">
        <v>-39.827298971954725</v>
      </c>
    </row>
    <row r="40" spans="2:8" ht="15" customHeight="1">
      <c r="B40" s="1370">
        <v>34</v>
      </c>
      <c r="C40" s="1371" t="s">
        <v>1127</v>
      </c>
      <c r="D40" s="1372">
        <v>1669.5469010000002</v>
      </c>
      <c r="E40" s="1372">
        <v>2262.4159609999997</v>
      </c>
      <c r="F40" s="1372">
        <v>1724.108405</v>
      </c>
      <c r="G40" s="1372">
        <v>35.51077598628055</v>
      </c>
      <c r="H40" s="1373">
        <v>-23.79348295271329</v>
      </c>
    </row>
    <row r="41" spans="2:8" ht="15" customHeight="1">
      <c r="B41" s="1370">
        <v>35</v>
      </c>
      <c r="C41" s="1371" t="s">
        <v>1128</v>
      </c>
      <c r="D41" s="1372">
        <v>429.12359900000007</v>
      </c>
      <c r="E41" s="1372">
        <v>465.486963</v>
      </c>
      <c r="F41" s="1372">
        <v>744.342279</v>
      </c>
      <c r="G41" s="1372">
        <v>8.473867222576104</v>
      </c>
      <c r="H41" s="1373">
        <v>59.90614950906797</v>
      </c>
    </row>
    <row r="42" spans="2:8" ht="15" customHeight="1">
      <c r="B42" s="1370">
        <v>36</v>
      </c>
      <c r="C42" s="1371" t="s">
        <v>1086</v>
      </c>
      <c r="D42" s="1372">
        <v>76.926683</v>
      </c>
      <c r="E42" s="1372">
        <v>122.05490699999999</v>
      </c>
      <c r="F42" s="1372">
        <v>68.54044900000001</v>
      </c>
      <c r="G42" s="1372">
        <v>58.66394109310548</v>
      </c>
      <c r="H42" s="1373">
        <v>-43.84457726062582</v>
      </c>
    </row>
    <row r="43" spans="2:8" ht="15" customHeight="1">
      <c r="B43" s="1370">
        <v>37</v>
      </c>
      <c r="C43" s="1371" t="s">
        <v>1056</v>
      </c>
      <c r="D43" s="1372">
        <v>1827.947294</v>
      </c>
      <c r="E43" s="1372">
        <v>2035.4619539999999</v>
      </c>
      <c r="F43" s="1372">
        <v>3116.211158</v>
      </c>
      <c r="G43" s="1372">
        <v>11.352332787774571</v>
      </c>
      <c r="H43" s="1373">
        <v>53.09601596218292</v>
      </c>
    </row>
    <row r="44" spans="2:8" ht="15" customHeight="1">
      <c r="B44" s="1370">
        <v>38</v>
      </c>
      <c r="C44" s="1371" t="s">
        <v>1129</v>
      </c>
      <c r="D44" s="1372">
        <v>52.731081999999994</v>
      </c>
      <c r="E44" s="1372">
        <v>351.577157</v>
      </c>
      <c r="F44" s="1372">
        <v>215.60371800000001</v>
      </c>
      <c r="G44" s="1372">
        <v>566.7360950416304</v>
      </c>
      <c r="H44" s="1373">
        <v>-38.675276903726704</v>
      </c>
    </row>
    <row r="45" spans="2:8" ht="15" customHeight="1">
      <c r="B45" s="1370">
        <v>39</v>
      </c>
      <c r="C45" s="1371" t="s">
        <v>1130</v>
      </c>
      <c r="D45" s="1372">
        <v>7791.417334000001</v>
      </c>
      <c r="E45" s="1372">
        <v>6579.615177</v>
      </c>
      <c r="F45" s="1372">
        <v>9122.338127</v>
      </c>
      <c r="G45" s="1372">
        <v>-15.553038748315629</v>
      </c>
      <c r="H45" s="1373">
        <v>38.6454660583868</v>
      </c>
    </row>
    <row r="46" spans="2:8" ht="15" customHeight="1">
      <c r="B46" s="1370">
        <v>40</v>
      </c>
      <c r="C46" s="1371" t="s">
        <v>1131</v>
      </c>
      <c r="D46" s="1372">
        <v>115.95511400000001</v>
      </c>
      <c r="E46" s="1372">
        <v>555.534033</v>
      </c>
      <c r="F46" s="1372">
        <v>221.15651199999996</v>
      </c>
      <c r="G46" s="1372">
        <v>379.0940337482657</v>
      </c>
      <c r="H46" s="1373">
        <v>-60.19028558777785</v>
      </c>
    </row>
    <row r="47" spans="2:8" ht="15" customHeight="1">
      <c r="B47" s="1370">
        <v>41</v>
      </c>
      <c r="C47" s="1371" t="s">
        <v>1089</v>
      </c>
      <c r="D47" s="1372">
        <v>7.281407000000001</v>
      </c>
      <c r="E47" s="1372">
        <v>17.120677999999998</v>
      </c>
      <c r="F47" s="1372">
        <v>2.038861</v>
      </c>
      <c r="G47" s="1372">
        <v>135.12870520766108</v>
      </c>
      <c r="H47" s="1373">
        <v>-88.09123680732738</v>
      </c>
    </row>
    <row r="48" spans="2:8" ht="15" customHeight="1">
      <c r="B48" s="1370">
        <v>42</v>
      </c>
      <c r="C48" s="1371" t="s">
        <v>1090</v>
      </c>
      <c r="D48" s="1372">
        <v>1004.108357</v>
      </c>
      <c r="E48" s="1372">
        <v>940.793568</v>
      </c>
      <c r="F48" s="1372">
        <v>908.922088</v>
      </c>
      <c r="G48" s="1372">
        <v>-6.30557335357382</v>
      </c>
      <c r="H48" s="1373">
        <v>-3.387722990895284</v>
      </c>
    </row>
    <row r="49" spans="2:8" ht="15" customHeight="1">
      <c r="B49" s="1370">
        <v>43</v>
      </c>
      <c r="C49" s="1371" t="s">
        <v>1014</v>
      </c>
      <c r="D49" s="1372">
        <v>679.94529</v>
      </c>
      <c r="E49" s="1372">
        <v>959.342046</v>
      </c>
      <c r="F49" s="1372">
        <v>1504.5935780000002</v>
      </c>
      <c r="G49" s="1372">
        <v>41.09106425312544</v>
      </c>
      <c r="H49" s="1373">
        <v>56.835988193516556</v>
      </c>
    </row>
    <row r="50" spans="2:8" ht="15" customHeight="1">
      <c r="B50" s="1370">
        <v>44</v>
      </c>
      <c r="C50" s="1371" t="s">
        <v>1132</v>
      </c>
      <c r="D50" s="1372">
        <v>123.13858500000002</v>
      </c>
      <c r="E50" s="1372">
        <v>165.77943599999998</v>
      </c>
      <c r="F50" s="1372">
        <v>225.184092</v>
      </c>
      <c r="G50" s="1372">
        <v>34.628342529679</v>
      </c>
      <c r="H50" s="1373">
        <v>35.833549343237024</v>
      </c>
    </row>
    <row r="51" spans="2:8" ht="15" customHeight="1">
      <c r="B51" s="1370">
        <v>45</v>
      </c>
      <c r="C51" s="1371" t="s">
        <v>1133</v>
      </c>
      <c r="D51" s="1372">
        <v>12711.232387</v>
      </c>
      <c r="E51" s="1372">
        <v>24699.321574999998</v>
      </c>
      <c r="F51" s="1372">
        <v>7242.755784999999</v>
      </c>
      <c r="G51" s="1372">
        <v>94.31099064997369</v>
      </c>
      <c r="H51" s="1373">
        <v>-70.67629666261391</v>
      </c>
    </row>
    <row r="52" spans="2:8" ht="15" customHeight="1">
      <c r="B52" s="1370">
        <v>46</v>
      </c>
      <c r="C52" s="1371" t="s">
        <v>1134</v>
      </c>
      <c r="D52" s="1372">
        <v>724.678292</v>
      </c>
      <c r="E52" s="1372">
        <v>424.337969</v>
      </c>
      <c r="F52" s="1372">
        <v>342.762357</v>
      </c>
      <c r="G52" s="1372">
        <v>-41.44464189359215</v>
      </c>
      <c r="H52" s="1373">
        <v>-19.22420757968986</v>
      </c>
    </row>
    <row r="53" spans="2:8" ht="15" customHeight="1">
      <c r="B53" s="1370">
        <v>47</v>
      </c>
      <c r="C53" s="1371" t="s">
        <v>1094</v>
      </c>
      <c r="D53" s="1372">
        <v>2.0237340000000006</v>
      </c>
      <c r="E53" s="1372">
        <v>6.7851669999999995</v>
      </c>
      <c r="F53" s="1372">
        <v>61.294713</v>
      </c>
      <c r="G53" s="1372">
        <v>235.27958713941644</v>
      </c>
      <c r="H53" s="1373">
        <v>803.3633660011611</v>
      </c>
    </row>
    <row r="54" spans="2:8" ht="15" customHeight="1">
      <c r="B54" s="1370">
        <v>48</v>
      </c>
      <c r="C54" s="1371" t="s">
        <v>1095</v>
      </c>
      <c r="D54" s="1372">
        <v>799.436845</v>
      </c>
      <c r="E54" s="1372">
        <v>950.670152</v>
      </c>
      <c r="F54" s="1372">
        <v>768.7826680000001</v>
      </c>
      <c r="G54" s="1372">
        <v>18.917480216964492</v>
      </c>
      <c r="H54" s="1373">
        <v>-19.132554400424667</v>
      </c>
    </row>
    <row r="55" spans="2:8" ht="15" customHeight="1">
      <c r="B55" s="1370">
        <v>49</v>
      </c>
      <c r="C55" s="1371" t="s">
        <v>1135</v>
      </c>
      <c r="D55" s="1372">
        <v>161.12985</v>
      </c>
      <c r="E55" s="1372">
        <v>159.931616</v>
      </c>
      <c r="F55" s="1372">
        <v>158.636961</v>
      </c>
      <c r="G55" s="1372">
        <v>-0.7436449546747639</v>
      </c>
      <c r="H55" s="1373">
        <v>-0.8095053575898277</v>
      </c>
    </row>
    <row r="56" spans="2:8" ht="15" customHeight="1">
      <c r="B56" s="1370">
        <v>50</v>
      </c>
      <c r="C56" s="1371" t="s">
        <v>1136</v>
      </c>
      <c r="D56" s="1372">
        <v>380.598147</v>
      </c>
      <c r="E56" s="1372">
        <v>495.02263500000004</v>
      </c>
      <c r="F56" s="1372">
        <v>553.51373</v>
      </c>
      <c r="G56" s="1372">
        <v>30.064383892021453</v>
      </c>
      <c r="H56" s="1373">
        <v>11.815842522029314</v>
      </c>
    </row>
    <row r="57" spans="2:8" ht="15" customHeight="1">
      <c r="B57" s="1370">
        <v>51</v>
      </c>
      <c r="C57" s="1371" t="s">
        <v>1137</v>
      </c>
      <c r="D57" s="1372">
        <v>3384.054047</v>
      </c>
      <c r="E57" s="1372">
        <v>3856.1571999999996</v>
      </c>
      <c r="F57" s="1372">
        <v>5488.179918</v>
      </c>
      <c r="G57" s="1372">
        <v>13.950815987071024</v>
      </c>
      <c r="H57" s="1373">
        <v>42.32251522318643</v>
      </c>
    </row>
    <row r="58" spans="2:8" ht="15" customHeight="1">
      <c r="B58" s="1370">
        <v>52</v>
      </c>
      <c r="C58" s="1371" t="s">
        <v>1138</v>
      </c>
      <c r="D58" s="1372">
        <v>173.964181</v>
      </c>
      <c r="E58" s="1372">
        <v>290.920566</v>
      </c>
      <c r="F58" s="1372">
        <v>120.446136</v>
      </c>
      <c r="G58" s="1372">
        <v>67.230152970398</v>
      </c>
      <c r="H58" s="1373">
        <v>-58.5982738669634</v>
      </c>
    </row>
    <row r="59" spans="2:8" ht="15" customHeight="1">
      <c r="B59" s="1370">
        <v>53</v>
      </c>
      <c r="C59" s="1371" t="s">
        <v>1139</v>
      </c>
      <c r="D59" s="1372">
        <v>150.51003800000004</v>
      </c>
      <c r="E59" s="1372">
        <v>117.49787</v>
      </c>
      <c r="F59" s="1372">
        <v>112.13377700000001</v>
      </c>
      <c r="G59" s="1372">
        <v>-21.933532433232145</v>
      </c>
      <c r="H59" s="1373">
        <v>-4.565268289544306</v>
      </c>
    </row>
    <row r="60" spans="2:8" ht="15" customHeight="1">
      <c r="B60" s="1370">
        <v>54</v>
      </c>
      <c r="C60" s="1371" t="s">
        <v>1066</v>
      </c>
      <c r="D60" s="1372">
        <v>902.1211020000001</v>
      </c>
      <c r="E60" s="1372">
        <v>869.031051</v>
      </c>
      <c r="F60" s="1372">
        <v>709.659347</v>
      </c>
      <c r="G60" s="1372">
        <v>-3.668027599247978</v>
      </c>
      <c r="H60" s="1373">
        <v>-18.33901145610504</v>
      </c>
    </row>
    <row r="61" spans="2:8" ht="15" customHeight="1">
      <c r="B61" s="1370">
        <v>55</v>
      </c>
      <c r="C61" s="1371" t="s">
        <v>1140</v>
      </c>
      <c r="D61" s="1372">
        <v>2609.181455</v>
      </c>
      <c r="E61" s="1372">
        <v>2641.306849</v>
      </c>
      <c r="F61" s="1372">
        <v>2941.10127</v>
      </c>
      <c r="G61" s="1372">
        <v>1.2312441489432615</v>
      </c>
      <c r="H61" s="1373">
        <v>11.350230705436687</v>
      </c>
    </row>
    <row r="62" spans="2:8" ht="15" customHeight="1">
      <c r="B62" s="1370">
        <v>56</v>
      </c>
      <c r="C62" s="1371" t="s">
        <v>1098</v>
      </c>
      <c r="D62" s="1372">
        <v>81.136953</v>
      </c>
      <c r="E62" s="1372">
        <v>107.529994</v>
      </c>
      <c r="F62" s="1372">
        <v>85.236209</v>
      </c>
      <c r="G62" s="1372">
        <v>32.52900192098659</v>
      </c>
      <c r="H62" s="1373">
        <v>-20.732619960901317</v>
      </c>
    </row>
    <row r="63" spans="2:8" ht="15" customHeight="1">
      <c r="B63" s="1370">
        <v>57</v>
      </c>
      <c r="C63" s="1371" t="s">
        <v>1099</v>
      </c>
      <c r="D63" s="1372">
        <v>4966.8707380000005</v>
      </c>
      <c r="E63" s="1372">
        <v>4772.281489999999</v>
      </c>
      <c r="F63" s="1372">
        <v>5876.905686</v>
      </c>
      <c r="G63" s="1372">
        <v>-3.9177433491727243</v>
      </c>
      <c r="H63" s="1373">
        <v>23.146668911183625</v>
      </c>
    </row>
    <row r="64" spans="2:8" ht="15" customHeight="1">
      <c r="B64" s="1370">
        <v>58</v>
      </c>
      <c r="C64" s="1371" t="s">
        <v>1141</v>
      </c>
      <c r="D64" s="1372">
        <v>355.382623</v>
      </c>
      <c r="E64" s="1372">
        <v>408.96213400000005</v>
      </c>
      <c r="F64" s="1372">
        <v>463.08743000000004</v>
      </c>
      <c r="G64" s="1372">
        <v>15.076570302650964</v>
      </c>
      <c r="H64" s="1373">
        <v>13.234794006625549</v>
      </c>
    </row>
    <row r="65" spans="2:8" ht="15" customHeight="1">
      <c r="B65" s="1370">
        <v>59</v>
      </c>
      <c r="C65" s="1371" t="s">
        <v>1142</v>
      </c>
      <c r="D65" s="1372">
        <v>0.301276</v>
      </c>
      <c r="E65" s="1372">
        <v>0.7081559999999999</v>
      </c>
      <c r="F65" s="1372">
        <v>1.3911309999999997</v>
      </c>
      <c r="G65" s="1372">
        <v>135.0522444535907</v>
      </c>
      <c r="H65" s="1373">
        <v>96.44414507537886</v>
      </c>
    </row>
    <row r="66" spans="2:8" ht="15" customHeight="1">
      <c r="B66" s="1370">
        <v>60</v>
      </c>
      <c r="C66" s="1371" t="s">
        <v>1101</v>
      </c>
      <c r="D66" s="1372">
        <v>1777.689255</v>
      </c>
      <c r="E66" s="1372">
        <v>1792.4187040000002</v>
      </c>
      <c r="F66" s="1372">
        <v>1364.292158</v>
      </c>
      <c r="G66" s="1372">
        <v>0.8285727642540053</v>
      </c>
      <c r="H66" s="1373">
        <v>-23.885409421614696</v>
      </c>
    </row>
    <row r="67" spans="2:8" ht="15" customHeight="1">
      <c r="B67" s="1370">
        <v>61</v>
      </c>
      <c r="C67" s="1371" t="s">
        <v>1143</v>
      </c>
      <c r="D67" s="1372">
        <v>375.28064399999994</v>
      </c>
      <c r="E67" s="1372">
        <v>383.8394939999999</v>
      </c>
      <c r="F67" s="1372">
        <v>487.439431</v>
      </c>
      <c r="G67" s="1372">
        <v>2.28065319563882</v>
      </c>
      <c r="H67" s="1373">
        <v>26.9904318392</v>
      </c>
    </row>
    <row r="68" spans="2:8" ht="15" customHeight="1">
      <c r="B68" s="1370">
        <v>62</v>
      </c>
      <c r="C68" s="1371" t="s">
        <v>1104</v>
      </c>
      <c r="D68" s="1372">
        <v>1726.1988409999997</v>
      </c>
      <c r="E68" s="1372">
        <v>1877.148748</v>
      </c>
      <c r="F68" s="1372">
        <v>1854.813945</v>
      </c>
      <c r="G68" s="1372">
        <v>8.744641892619626</v>
      </c>
      <c r="H68" s="1373">
        <v>-1.1898259540591312</v>
      </c>
    </row>
    <row r="69" spans="2:8" ht="15" customHeight="1">
      <c r="B69" s="1370">
        <v>63</v>
      </c>
      <c r="C69" s="1371" t="s">
        <v>1144</v>
      </c>
      <c r="D69" s="1372">
        <v>367.4303489999999</v>
      </c>
      <c r="E69" s="1372">
        <v>413.090149</v>
      </c>
      <c r="F69" s="1372">
        <v>349.65058100000005</v>
      </c>
      <c r="G69" s="1372">
        <v>12.42679058065508</v>
      </c>
      <c r="H69" s="1373">
        <v>-15.357318046332779</v>
      </c>
    </row>
    <row r="70" spans="2:8" ht="15" customHeight="1">
      <c r="B70" s="1370">
        <v>64</v>
      </c>
      <c r="C70" s="1371" t="s">
        <v>1145</v>
      </c>
      <c r="D70" s="1372">
        <v>100.279325</v>
      </c>
      <c r="E70" s="1372">
        <v>215.972955</v>
      </c>
      <c r="F70" s="1372">
        <v>1416.384333</v>
      </c>
      <c r="G70" s="1372">
        <v>115.37136892375375</v>
      </c>
      <c r="H70" s="1373">
        <v>555.8156010783849</v>
      </c>
    </row>
    <row r="71" spans="2:8" ht="15" customHeight="1">
      <c r="B71" s="1374"/>
      <c r="C71" s="1375" t="s">
        <v>1001</v>
      </c>
      <c r="D71" s="1376">
        <v>37027.383609000084</v>
      </c>
      <c r="E71" s="1376">
        <v>49276.87776499998</v>
      </c>
      <c r="F71" s="1376">
        <v>57219.437911</v>
      </c>
      <c r="G71" s="1376">
        <v>33.08225686522033</v>
      </c>
      <c r="H71" s="1377">
        <v>16.11782342192396</v>
      </c>
    </row>
    <row r="72" spans="2:8" ht="15" customHeight="1" thickBot="1">
      <c r="B72" s="1378"/>
      <c r="C72" s="1379" t="s">
        <v>1002</v>
      </c>
      <c r="D72" s="1380">
        <v>163100.16514800006</v>
      </c>
      <c r="E72" s="1380">
        <v>182861.8747</v>
      </c>
      <c r="F72" s="1380">
        <v>180692.238094</v>
      </c>
      <c r="G72" s="1380">
        <v>12.116302600961689</v>
      </c>
      <c r="H72" s="1381">
        <v>-1.1865986879768116</v>
      </c>
    </row>
    <row r="73" ht="13.5" thickTop="1">
      <c r="B73" s="393" t="s">
        <v>1004</v>
      </c>
    </row>
    <row r="75" spans="4:6" ht="12.75">
      <c r="D75" s="1382"/>
      <c r="E75" s="1382"/>
      <c r="F75" s="1382"/>
    </row>
    <row r="77" ht="12.75">
      <c r="D77" s="52"/>
    </row>
  </sheetData>
  <sheetProtection/>
  <mergeCells count="5">
    <mergeCell ref="B1:H1"/>
    <mergeCell ref="B2:H2"/>
    <mergeCell ref="B3:H3"/>
    <mergeCell ref="D4:F4"/>
    <mergeCell ref="G4:H4"/>
  </mergeCells>
  <printOptions horizontalCentered="1"/>
  <pageMargins left="0.75" right="0.75" top="1" bottom="1" header="0.5" footer="0.5"/>
  <pageSetup fitToHeight="1" fitToWidth="1" horizontalDpi="600" verticalDpi="600" orientation="portrait" scale="61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19"/>
  <sheetViews>
    <sheetView zoomScalePageLayoutView="0" workbookViewId="0" topLeftCell="A1">
      <selection activeCell="C1" sqref="C1:I1"/>
    </sheetView>
  </sheetViews>
  <sheetFormatPr defaultColWidth="9.140625" defaultRowHeight="12.75"/>
  <cols>
    <col min="1" max="2" width="9.140625" style="8" customWidth="1"/>
    <col min="3" max="3" width="27.28125" style="8" customWidth="1"/>
    <col min="4" max="4" width="12.140625" style="8" customWidth="1"/>
    <col min="5" max="5" width="11.7109375" style="8" customWidth="1"/>
    <col min="6" max="6" width="10.8515625" style="8" customWidth="1"/>
    <col min="7" max="7" width="13.140625" style="8" customWidth="1"/>
    <col min="8" max="8" width="12.57421875" style="8" customWidth="1"/>
    <col min="9" max="9" width="12.28125" style="8" customWidth="1"/>
    <col min="10" max="16384" width="9.140625" style="8" customWidth="1"/>
  </cols>
  <sheetData>
    <row r="1" spans="3:9" ht="15">
      <c r="C1" s="1810" t="s">
        <v>1296</v>
      </c>
      <c r="D1" s="1810"/>
      <c r="E1" s="1810"/>
      <c r="F1" s="1810"/>
      <c r="G1" s="1810"/>
      <c r="H1" s="1810"/>
      <c r="I1" s="1810"/>
    </row>
    <row r="2" spans="2:13" ht="23.25">
      <c r="B2" s="1831" t="s">
        <v>1146</v>
      </c>
      <c r="C2" s="1831"/>
      <c r="D2" s="1831"/>
      <c r="E2" s="1831"/>
      <c r="F2" s="1831"/>
      <c r="G2" s="1831"/>
      <c r="H2" s="1831"/>
      <c r="I2" s="1831"/>
      <c r="J2" s="1383"/>
      <c r="K2" s="1383"/>
      <c r="L2" s="1383"/>
      <c r="M2" s="1383"/>
    </row>
    <row r="3" spans="2:13" ht="18.75">
      <c r="B3" s="1832" t="s">
        <v>1147</v>
      </c>
      <c r="C3" s="1832"/>
      <c r="D3" s="1832"/>
      <c r="E3" s="1832"/>
      <c r="F3" s="1832"/>
      <c r="G3" s="1832"/>
      <c r="H3" s="1832"/>
      <c r="I3" s="1832"/>
      <c r="J3" s="1384"/>
      <c r="K3" s="1384"/>
      <c r="L3" s="1384"/>
      <c r="M3" s="1384"/>
    </row>
    <row r="4" spans="2:13" ht="18.75">
      <c r="B4" s="1833" t="s">
        <v>1148</v>
      </c>
      <c r="C4" s="1833"/>
      <c r="D4" s="1833"/>
      <c r="E4" s="1833"/>
      <c r="F4" s="1833"/>
      <c r="G4" s="1833"/>
      <c r="H4" s="1833"/>
      <c r="I4" s="1833"/>
      <c r="J4" s="1384"/>
      <c r="K4" s="1384"/>
      <c r="L4" s="1384"/>
      <c r="M4" s="1384"/>
    </row>
    <row r="5" spans="3:9" ht="15.75" thickBot="1">
      <c r="C5" s="1834" t="s">
        <v>1149</v>
      </c>
      <c r="D5" s="1834"/>
      <c r="E5" s="1834"/>
      <c r="F5" s="1834"/>
      <c r="G5" s="1834"/>
      <c r="H5" s="1834"/>
      <c r="I5" s="1834"/>
    </row>
    <row r="6" spans="2:9" ht="15.75" customHeight="1" thickTop="1">
      <c r="B6" s="1835" t="s">
        <v>1150</v>
      </c>
      <c r="C6" s="1837" t="s">
        <v>1151</v>
      </c>
      <c r="D6" s="1839" t="s">
        <v>1152</v>
      </c>
      <c r="E6" s="1840"/>
      <c r="F6" s="1841" t="s">
        <v>1153</v>
      </c>
      <c r="G6" s="1839" t="s">
        <v>1154</v>
      </c>
      <c r="H6" s="1840"/>
      <c r="I6" s="1843" t="s">
        <v>1153</v>
      </c>
    </row>
    <row r="7" spans="2:9" ht="15" customHeight="1">
      <c r="B7" s="1836"/>
      <c r="C7" s="1838"/>
      <c r="D7" s="1385" t="s">
        <v>96</v>
      </c>
      <c r="E7" s="1386" t="s">
        <v>131</v>
      </c>
      <c r="F7" s="1842"/>
      <c r="G7" s="1386" t="s">
        <v>96</v>
      </c>
      <c r="H7" s="1385" t="s">
        <v>131</v>
      </c>
      <c r="I7" s="1844"/>
    </row>
    <row r="8" spans="2:9" ht="15">
      <c r="B8" s="1387">
        <v>1</v>
      </c>
      <c r="C8" s="1263" t="s">
        <v>1155</v>
      </c>
      <c r="D8" s="1388">
        <v>20562.420154</v>
      </c>
      <c r="E8" s="1388">
        <v>9636.583958</v>
      </c>
      <c r="F8" s="1388">
        <v>-53.13497202261283</v>
      </c>
      <c r="G8" s="1388">
        <v>318775.85327</v>
      </c>
      <c r="H8" s="1388">
        <v>182716.11232800002</v>
      </c>
      <c r="I8" s="1389">
        <v>-42.681947062897116</v>
      </c>
    </row>
    <row r="9" spans="2:9" ht="15">
      <c r="B9" s="1390">
        <v>2</v>
      </c>
      <c r="C9" s="1263" t="s">
        <v>1156</v>
      </c>
      <c r="D9" s="1331">
        <v>2996.7107260000002</v>
      </c>
      <c r="E9" s="1331">
        <v>3726.697301</v>
      </c>
      <c r="F9" s="1331">
        <v>24.359594293386593</v>
      </c>
      <c r="G9" s="1331">
        <v>80958.285638</v>
      </c>
      <c r="H9" s="1331">
        <v>106018.051949</v>
      </c>
      <c r="I9" s="1332">
        <v>30.953924127115556</v>
      </c>
    </row>
    <row r="10" spans="2:9" ht="15">
      <c r="B10" s="1390">
        <v>3</v>
      </c>
      <c r="C10" s="1263" t="s">
        <v>1157</v>
      </c>
      <c r="D10" s="1331">
        <v>4826.230885000001</v>
      </c>
      <c r="E10" s="1331">
        <v>4314.731108</v>
      </c>
      <c r="F10" s="1331">
        <v>-10.598327953802425</v>
      </c>
      <c r="G10" s="1331">
        <v>101218.60931500001</v>
      </c>
      <c r="H10" s="1331">
        <v>180713.90747900002</v>
      </c>
      <c r="I10" s="1332">
        <v>78.53822404989245</v>
      </c>
    </row>
    <row r="11" spans="2:9" ht="15">
      <c r="B11" s="1390">
        <v>4</v>
      </c>
      <c r="C11" s="1263" t="s">
        <v>1158</v>
      </c>
      <c r="D11" s="1331">
        <v>25489.06645</v>
      </c>
      <c r="E11" s="1331">
        <v>21222.857174999994</v>
      </c>
      <c r="F11" s="1331">
        <v>-16.737408894000524</v>
      </c>
      <c r="G11" s="1331">
        <v>94427.73809700001</v>
      </c>
      <c r="H11" s="1331">
        <v>113907.499907</v>
      </c>
      <c r="I11" s="1332">
        <v>20.629279280193686</v>
      </c>
    </row>
    <row r="12" spans="2:9" ht="15">
      <c r="B12" s="1390">
        <v>5</v>
      </c>
      <c r="C12" s="1263" t="s">
        <v>1159</v>
      </c>
      <c r="D12" s="1331">
        <v>19607.192887</v>
      </c>
      <c r="E12" s="1331">
        <v>22305.755042</v>
      </c>
      <c r="F12" s="1331">
        <v>13.763123413699901</v>
      </c>
      <c r="G12" s="1331">
        <v>101185.22105400001</v>
      </c>
      <c r="H12" s="1331">
        <v>92990.424069</v>
      </c>
      <c r="I12" s="1332">
        <v>-8.098808205030906</v>
      </c>
    </row>
    <row r="13" spans="2:9" ht="15">
      <c r="B13" s="1390">
        <v>6</v>
      </c>
      <c r="C13" s="1263" t="s">
        <v>1160</v>
      </c>
      <c r="D13" s="1331">
        <v>2334.030429</v>
      </c>
      <c r="E13" s="1331">
        <v>1875.0079890000002</v>
      </c>
      <c r="F13" s="1331">
        <v>-19.66651481046307</v>
      </c>
      <c r="G13" s="1331">
        <v>21145.881758</v>
      </c>
      <c r="H13" s="1331">
        <v>25834.583983</v>
      </c>
      <c r="I13" s="1332">
        <v>22.173122306551022</v>
      </c>
    </row>
    <row r="14" spans="2:9" ht="15">
      <c r="B14" s="1390">
        <v>7</v>
      </c>
      <c r="C14" s="1263" t="s">
        <v>1161</v>
      </c>
      <c r="D14" s="1331">
        <v>6413.125262</v>
      </c>
      <c r="E14" s="1331">
        <v>5296.56646</v>
      </c>
      <c r="F14" s="1331">
        <v>-17.410525389485215</v>
      </c>
      <c r="G14" s="1331">
        <v>23666.202318000003</v>
      </c>
      <c r="H14" s="1331">
        <v>29917.074081</v>
      </c>
      <c r="I14" s="1332">
        <v>26.41265243577216</v>
      </c>
    </row>
    <row r="15" spans="2:9" ht="15">
      <c r="B15" s="1390">
        <v>8</v>
      </c>
      <c r="C15" s="1263" t="s">
        <v>1162</v>
      </c>
      <c r="D15" s="1331">
        <v>491.341338</v>
      </c>
      <c r="E15" s="1331">
        <v>434.67601499999995</v>
      </c>
      <c r="F15" s="1331">
        <v>-11.532781514100904</v>
      </c>
      <c r="G15" s="1331">
        <v>6688.082338</v>
      </c>
      <c r="H15" s="1331">
        <v>13643.396193999999</v>
      </c>
      <c r="I15" s="1332">
        <v>103.99563738146068</v>
      </c>
    </row>
    <row r="16" spans="2:9" ht="15">
      <c r="B16" s="1390">
        <v>9</v>
      </c>
      <c r="C16" s="1263" t="s">
        <v>1163</v>
      </c>
      <c r="D16" s="1331">
        <v>1074.063134</v>
      </c>
      <c r="E16" s="1331">
        <v>725.255816</v>
      </c>
      <c r="F16" s="1331">
        <v>-32.47549487160781</v>
      </c>
      <c r="G16" s="1331">
        <v>7481.033364</v>
      </c>
      <c r="H16" s="1331">
        <v>12962.890439</v>
      </c>
      <c r="I16" s="1332">
        <v>73.27673609076021</v>
      </c>
    </row>
    <row r="17" spans="2:9" ht="15">
      <c r="B17" s="1391">
        <v>10</v>
      </c>
      <c r="C17" s="1263" t="s">
        <v>1164</v>
      </c>
      <c r="D17" s="1331">
        <v>1524.9464350000053</v>
      </c>
      <c r="E17" s="1331">
        <v>579.0070919000136</v>
      </c>
      <c r="F17" s="1331">
        <v>-62.03098819664367</v>
      </c>
      <c r="G17" s="1331">
        <v>19137.26511399995</v>
      </c>
      <c r="H17" s="1331">
        <v>14895.162651000079</v>
      </c>
      <c r="I17" s="1332">
        <v>-22.16671210713669</v>
      </c>
    </row>
    <row r="18" spans="2:9" ht="16.5" thickBot="1">
      <c r="B18" s="1845" t="s">
        <v>216</v>
      </c>
      <c r="C18" s="1846"/>
      <c r="D18" s="1392">
        <v>85319.12770000001</v>
      </c>
      <c r="E18" s="1392">
        <v>70117.1379559</v>
      </c>
      <c r="F18" s="1392">
        <v>-17.81779790055215</v>
      </c>
      <c r="G18" s="1392">
        <v>774684.172266</v>
      </c>
      <c r="H18" s="1392">
        <v>773599.1030800003</v>
      </c>
      <c r="I18" s="1393">
        <v>-0.1400660068768218</v>
      </c>
    </row>
    <row r="19" ht="15.75" thickTop="1">
      <c r="J19" s="30"/>
    </row>
  </sheetData>
  <sheetProtection/>
  <mergeCells count="12">
    <mergeCell ref="I6:I7"/>
    <mergeCell ref="B18:C18"/>
    <mergeCell ref="C1:I1"/>
    <mergeCell ref="B2:I2"/>
    <mergeCell ref="B3:I3"/>
    <mergeCell ref="B4:I4"/>
    <mergeCell ref="C5:I5"/>
    <mergeCell ref="B6:B7"/>
    <mergeCell ref="C6:C7"/>
    <mergeCell ref="D6:E6"/>
    <mergeCell ref="F6:F7"/>
    <mergeCell ref="G6:H6"/>
  </mergeCells>
  <printOptions/>
  <pageMargins left="0.7" right="0.7" top="0.75" bottom="0.75" header="0.3" footer="0.3"/>
  <pageSetup fitToHeight="1" fitToWidth="1" horizontalDpi="600" verticalDpi="600" orientation="portrait" paperSize="9" scale="81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"/>
  <sheetViews>
    <sheetView zoomScalePageLayoutView="0" workbookViewId="0" topLeftCell="A1">
      <selection activeCell="F11" sqref="F11"/>
    </sheetView>
  </sheetViews>
  <sheetFormatPr defaultColWidth="9.140625" defaultRowHeight="21" customHeight="1"/>
  <cols>
    <col min="1" max="11" width="12.7109375" style="1394" customWidth="1"/>
    <col min="12" max="16384" width="9.140625" style="1394" customWidth="1"/>
  </cols>
  <sheetData>
    <row r="1" spans="1:11" ht="12.75">
      <c r="A1" s="1847" t="s">
        <v>1308</v>
      </c>
      <c r="B1" s="1847"/>
      <c r="C1" s="1847"/>
      <c r="D1" s="1847"/>
      <c r="E1" s="1847"/>
      <c r="F1" s="1847"/>
      <c r="G1" s="1847"/>
      <c r="H1" s="1847"/>
      <c r="I1" s="1847"/>
      <c r="J1" s="1847"/>
      <c r="K1" s="1847"/>
    </row>
    <row r="2" spans="1:11" ht="15.75">
      <c r="A2" s="1848" t="s">
        <v>1166</v>
      </c>
      <c r="B2" s="1848"/>
      <c r="C2" s="1848"/>
      <c r="D2" s="1848"/>
      <c r="E2" s="1848"/>
      <c r="F2" s="1848"/>
      <c r="G2" s="1848"/>
      <c r="H2" s="1848"/>
      <c r="I2" s="1848"/>
      <c r="J2" s="1848"/>
      <c r="K2" s="1848"/>
    </row>
    <row r="3" spans="1:11" ht="15.75" customHeight="1" thickBot="1">
      <c r="A3" s="1849" t="s">
        <v>259</v>
      </c>
      <c r="B3" s="1849"/>
      <c r="C3" s="1849"/>
      <c r="D3" s="1849"/>
      <c r="E3" s="1849"/>
      <c r="F3" s="1849"/>
      <c r="G3" s="1849"/>
      <c r="H3" s="1849"/>
      <c r="I3" s="1849"/>
      <c r="J3" s="1849"/>
      <c r="K3" s="1849"/>
    </row>
    <row r="4" spans="1:11" ht="21" customHeight="1" thickTop="1">
      <c r="A4" s="1395" t="s">
        <v>758</v>
      </c>
      <c r="B4" s="1396" t="s">
        <v>1167</v>
      </c>
      <c r="C4" s="1396" t="s">
        <v>334</v>
      </c>
      <c r="D4" s="1396" t="s">
        <v>301</v>
      </c>
      <c r="E4" s="1396" t="s">
        <v>303</v>
      </c>
      <c r="F4" s="1397" t="s">
        <v>304</v>
      </c>
      <c r="G4" s="1397" t="s">
        <v>305</v>
      </c>
      <c r="H4" s="1397" t="s">
        <v>193</v>
      </c>
      <c r="I4" s="1398" t="s">
        <v>95</v>
      </c>
      <c r="J4" s="1398" t="s">
        <v>919</v>
      </c>
      <c r="K4" s="1399" t="s">
        <v>97</v>
      </c>
    </row>
    <row r="5" spans="1:11" ht="21" customHeight="1">
      <c r="A5" s="1400" t="s">
        <v>100</v>
      </c>
      <c r="B5" s="1401">
        <v>957.5</v>
      </c>
      <c r="C5" s="1401">
        <v>2133.8</v>
      </c>
      <c r="D5" s="1401">
        <v>3417.43</v>
      </c>
      <c r="E5" s="1401">
        <v>3939.5</v>
      </c>
      <c r="F5" s="1401">
        <v>2628.646</v>
      </c>
      <c r="G5" s="1401">
        <v>3023.9850000000006</v>
      </c>
      <c r="H5" s="1401">
        <v>3350.8</v>
      </c>
      <c r="I5" s="1402">
        <v>5513.375582999998</v>
      </c>
      <c r="J5" s="1401">
        <v>6551.1245</v>
      </c>
      <c r="K5" s="1403">
        <v>9220.529767999999</v>
      </c>
    </row>
    <row r="6" spans="1:11" ht="21" customHeight="1">
      <c r="A6" s="1400" t="s">
        <v>101</v>
      </c>
      <c r="B6" s="1401">
        <v>1207.954</v>
      </c>
      <c r="C6" s="1401">
        <v>1655.209</v>
      </c>
      <c r="D6" s="1401">
        <v>2820.1</v>
      </c>
      <c r="E6" s="1401">
        <v>4235.2</v>
      </c>
      <c r="F6" s="1401">
        <v>4914.036</v>
      </c>
      <c r="G6" s="1401">
        <v>5135.26</v>
      </c>
      <c r="H6" s="1401">
        <v>3193.1</v>
      </c>
      <c r="I6" s="1402">
        <v>6800.915908000001</v>
      </c>
      <c r="J6" s="1402">
        <v>6873.778996</v>
      </c>
      <c r="K6" s="1403">
        <v>2674.870955</v>
      </c>
    </row>
    <row r="7" spans="1:11" ht="21" customHeight="1">
      <c r="A7" s="1400" t="s">
        <v>102</v>
      </c>
      <c r="B7" s="1401">
        <v>865.719</v>
      </c>
      <c r="C7" s="1401">
        <v>2411.6</v>
      </c>
      <c r="D7" s="1401">
        <v>1543.517</v>
      </c>
      <c r="E7" s="1401">
        <v>4145.5</v>
      </c>
      <c r="F7" s="1401">
        <v>4589.347</v>
      </c>
      <c r="G7" s="1401">
        <v>3823.28</v>
      </c>
      <c r="H7" s="1401">
        <v>2878.583504</v>
      </c>
      <c r="I7" s="1402">
        <v>5499.626733</v>
      </c>
      <c r="J7" s="1402">
        <v>4687.56</v>
      </c>
      <c r="K7" s="1403">
        <v>1943.288387</v>
      </c>
    </row>
    <row r="8" spans="1:11" ht="21" customHeight="1">
      <c r="A8" s="1400" t="s">
        <v>103</v>
      </c>
      <c r="B8" s="1401">
        <v>1188.259</v>
      </c>
      <c r="C8" s="1401">
        <v>2065.7</v>
      </c>
      <c r="D8" s="1401">
        <v>1571.367</v>
      </c>
      <c r="E8" s="1401">
        <v>3894.8</v>
      </c>
      <c r="F8" s="1401">
        <v>2064.913</v>
      </c>
      <c r="G8" s="1401">
        <v>3673.03</v>
      </c>
      <c r="H8" s="1401">
        <v>4227.3</v>
      </c>
      <c r="I8" s="1402">
        <v>4878.920368</v>
      </c>
      <c r="J8" s="1402">
        <v>6661.43</v>
      </c>
      <c r="K8" s="1403">
        <v>1729.7318549999995</v>
      </c>
    </row>
    <row r="9" spans="1:11" ht="21" customHeight="1">
      <c r="A9" s="1400" t="s">
        <v>104</v>
      </c>
      <c r="B9" s="1401">
        <v>1661.361</v>
      </c>
      <c r="C9" s="1401">
        <v>2859.9</v>
      </c>
      <c r="D9" s="1401">
        <v>2301.56</v>
      </c>
      <c r="E9" s="1401">
        <v>4767.4</v>
      </c>
      <c r="F9" s="1401">
        <v>3784.984</v>
      </c>
      <c r="G9" s="1401">
        <v>5468.766</v>
      </c>
      <c r="H9" s="1401">
        <v>3117</v>
      </c>
      <c r="I9" s="1402">
        <v>6215.803716</v>
      </c>
      <c r="J9" s="1402">
        <v>6053</v>
      </c>
      <c r="K9" s="1403">
        <v>6048.755077999999</v>
      </c>
    </row>
    <row r="10" spans="1:11" ht="21" customHeight="1">
      <c r="A10" s="1400" t="s">
        <v>105</v>
      </c>
      <c r="B10" s="1401">
        <v>1643.985</v>
      </c>
      <c r="C10" s="1401">
        <v>3805.5</v>
      </c>
      <c r="D10" s="1401">
        <v>2016.824</v>
      </c>
      <c r="E10" s="1401">
        <v>4917.8</v>
      </c>
      <c r="F10" s="1401">
        <v>4026.84</v>
      </c>
      <c r="G10" s="1401">
        <v>5113.109</v>
      </c>
      <c r="H10" s="1401">
        <v>3147.629993000001</v>
      </c>
      <c r="I10" s="1402">
        <v>7250.6900829999995</v>
      </c>
      <c r="J10" s="1402">
        <v>6521.12</v>
      </c>
      <c r="K10" s="1403">
        <v>5194.902522</v>
      </c>
    </row>
    <row r="11" spans="1:11" ht="21" customHeight="1">
      <c r="A11" s="1400" t="s">
        <v>106</v>
      </c>
      <c r="B11" s="1401">
        <v>716.981</v>
      </c>
      <c r="C11" s="1401">
        <v>2962.1</v>
      </c>
      <c r="D11" s="1401">
        <v>2007.5</v>
      </c>
      <c r="E11" s="1401">
        <v>5107.5</v>
      </c>
      <c r="F11" s="1401">
        <v>5404.078</v>
      </c>
      <c r="G11" s="1401">
        <v>5923.4</v>
      </c>
      <c r="H11" s="1401">
        <v>3693.200732</v>
      </c>
      <c r="I11" s="1404">
        <v>7103.718668</v>
      </c>
      <c r="J11" s="1404">
        <v>5399.75</v>
      </c>
      <c r="K11" s="1405">
        <v>5664.369971</v>
      </c>
    </row>
    <row r="12" spans="1:11" ht="21" customHeight="1">
      <c r="A12" s="1400" t="s">
        <v>107</v>
      </c>
      <c r="B12" s="1401">
        <v>1428.479</v>
      </c>
      <c r="C12" s="1401">
        <v>1963.1</v>
      </c>
      <c r="D12" s="1401">
        <v>2480.095</v>
      </c>
      <c r="E12" s="1401">
        <v>3755.8</v>
      </c>
      <c r="F12" s="1401">
        <v>4548.177</v>
      </c>
      <c r="G12" s="1401">
        <v>5524.553</v>
      </c>
      <c r="H12" s="1401">
        <v>2894.6</v>
      </c>
      <c r="I12" s="1404">
        <v>6370.281666999998</v>
      </c>
      <c r="J12" s="1404">
        <v>7039.43</v>
      </c>
      <c r="K12" s="1405">
        <v>7382.366038000001</v>
      </c>
    </row>
    <row r="13" spans="1:11" ht="21" customHeight="1">
      <c r="A13" s="1400" t="s">
        <v>108</v>
      </c>
      <c r="B13" s="1401">
        <v>2052.853</v>
      </c>
      <c r="C13" s="1401">
        <v>3442.1</v>
      </c>
      <c r="D13" s="1401">
        <v>3768.18</v>
      </c>
      <c r="E13" s="1401">
        <v>4382.1</v>
      </c>
      <c r="F13" s="1401">
        <v>4505.977</v>
      </c>
      <c r="G13" s="1401">
        <v>4638.701</v>
      </c>
      <c r="H13" s="1401">
        <v>3614.076429</v>
      </c>
      <c r="I13" s="1404">
        <v>7574.0239679999995</v>
      </c>
      <c r="J13" s="1404">
        <v>6503.97</v>
      </c>
      <c r="K13" s="1405">
        <v>6771.428519000001</v>
      </c>
    </row>
    <row r="14" spans="1:11" ht="21" customHeight="1">
      <c r="A14" s="1400" t="s">
        <v>109</v>
      </c>
      <c r="B14" s="1401">
        <v>2714.843</v>
      </c>
      <c r="C14" s="1401">
        <v>3420.2</v>
      </c>
      <c r="D14" s="1401">
        <v>3495.035</v>
      </c>
      <c r="E14" s="1401">
        <v>3427.2</v>
      </c>
      <c r="F14" s="1401">
        <v>3263.921</v>
      </c>
      <c r="G14" s="1401">
        <v>5139.568</v>
      </c>
      <c r="H14" s="1401">
        <v>3358.239235000001</v>
      </c>
      <c r="I14" s="1404">
        <v>5302.327289999998</v>
      </c>
      <c r="J14" s="1404">
        <v>4403.9783418</v>
      </c>
      <c r="K14" s="1405">
        <v>5899.446292999999</v>
      </c>
    </row>
    <row r="15" spans="1:11" ht="21" customHeight="1">
      <c r="A15" s="1400" t="s">
        <v>110</v>
      </c>
      <c r="B15" s="1401">
        <v>1711.2</v>
      </c>
      <c r="C15" s="1401">
        <v>2205.73</v>
      </c>
      <c r="D15" s="1401">
        <v>3452.1</v>
      </c>
      <c r="E15" s="1401">
        <v>3016.2</v>
      </c>
      <c r="F15" s="1401">
        <v>4066.715</v>
      </c>
      <c r="G15" s="1401">
        <v>5497.373</v>
      </c>
      <c r="H15" s="1401">
        <v>3799.3208210000007</v>
      </c>
      <c r="I15" s="1404">
        <v>5892.200164999999</v>
      </c>
      <c r="J15" s="1404">
        <v>7150.519439000001</v>
      </c>
      <c r="K15" s="1405">
        <v>7405.390267999999</v>
      </c>
    </row>
    <row r="16" spans="1:11" ht="21" customHeight="1">
      <c r="A16" s="1400" t="s">
        <v>111</v>
      </c>
      <c r="B16" s="1401">
        <v>1571.796</v>
      </c>
      <c r="C16" s="1401">
        <v>3091.435</v>
      </c>
      <c r="D16" s="1401">
        <v>4253.095</v>
      </c>
      <c r="E16" s="1401">
        <v>2113.92</v>
      </c>
      <c r="F16" s="1406">
        <v>3970.419</v>
      </c>
      <c r="G16" s="1406">
        <v>7717.93</v>
      </c>
      <c r="H16" s="1401">
        <v>4485.520859</v>
      </c>
      <c r="I16" s="1404">
        <v>6628.0436819999995</v>
      </c>
      <c r="J16" s="1404">
        <v>10623.366396</v>
      </c>
      <c r="K16" s="1405">
        <v>10266.182302000003</v>
      </c>
    </row>
    <row r="17" spans="1:11" ht="21" customHeight="1" thickBot="1">
      <c r="A17" s="1407" t="s">
        <v>216</v>
      </c>
      <c r="B17" s="1408">
        <v>17720.93</v>
      </c>
      <c r="C17" s="1408">
        <v>32016.374</v>
      </c>
      <c r="D17" s="1408">
        <v>33126.803</v>
      </c>
      <c r="E17" s="1408">
        <v>47702.92</v>
      </c>
      <c r="F17" s="1408">
        <v>47768.05300000001</v>
      </c>
      <c r="G17" s="1408">
        <v>60678.955</v>
      </c>
      <c r="H17" s="1408">
        <v>41759.371573</v>
      </c>
      <c r="I17" s="1409">
        <v>75029.92783100001</v>
      </c>
      <c r="J17" s="1409">
        <v>78469.0276728</v>
      </c>
      <c r="K17" s="1410">
        <v>70201.261956</v>
      </c>
    </row>
    <row r="18" spans="1:9" ht="21" customHeight="1" thickTop="1">
      <c r="A18" s="1411" t="s">
        <v>1168</v>
      </c>
      <c r="B18" s="1411"/>
      <c r="C18" s="1411"/>
      <c r="D18" s="1412"/>
      <c r="E18" s="1411"/>
      <c r="F18" s="1411"/>
      <c r="G18" s="1412"/>
      <c r="H18" s="1413"/>
      <c r="I18" s="1413"/>
    </row>
    <row r="19" spans="1:9" ht="21" customHeight="1">
      <c r="A19" s="1411" t="s">
        <v>1004</v>
      </c>
      <c r="B19" s="1411"/>
      <c r="C19" s="1411"/>
      <c r="D19" s="1412"/>
      <c r="E19" s="1411"/>
      <c r="F19" s="1411"/>
      <c r="G19" s="1414"/>
      <c r="H19" s="1413"/>
      <c r="I19" s="1415"/>
    </row>
  </sheetData>
  <sheetProtection/>
  <mergeCells count="3">
    <mergeCell ref="A1:K1"/>
    <mergeCell ref="A2:K2"/>
    <mergeCell ref="A3:K3"/>
  </mergeCells>
  <printOptions/>
  <pageMargins left="0.7" right="0.7" top="0.75" bottom="0.75" header="0.3" footer="0.3"/>
  <pageSetup fitToHeight="1" fitToWidth="1" horizontalDpi="600" verticalDpi="600" orientation="portrait" scale="66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S22"/>
  <sheetViews>
    <sheetView zoomScalePageLayoutView="0" workbookViewId="0" topLeftCell="A1">
      <selection activeCell="J17" sqref="J17"/>
    </sheetView>
  </sheetViews>
  <sheetFormatPr defaultColWidth="9.140625" defaultRowHeight="12.75"/>
  <cols>
    <col min="1" max="1" width="9.57421875" style="1065" bestFit="1" customWidth="1"/>
    <col min="2" max="2" width="10.8515625" style="1065" hidden="1" customWidth="1"/>
    <col min="3" max="3" width="11.00390625" style="1065" hidden="1" customWidth="1"/>
    <col min="4" max="4" width="9.7109375" style="1065" customWidth="1"/>
    <col min="5" max="5" width="12.7109375" style="1065" customWidth="1"/>
    <col min="6" max="6" width="10.140625" style="1065" customWidth="1"/>
    <col min="7" max="7" width="12.7109375" style="1065" customWidth="1"/>
    <col min="8" max="9" width="0" style="1065" hidden="1" customWidth="1"/>
    <col min="10" max="10" width="9.140625" style="1065" customWidth="1"/>
    <col min="11" max="11" width="9.8515625" style="1065" customWidth="1"/>
    <col min="12" max="12" width="9.140625" style="1065" customWidth="1"/>
    <col min="13" max="13" width="9.7109375" style="1065" customWidth="1"/>
    <col min="14" max="15" width="0" style="1065" hidden="1" customWidth="1"/>
    <col min="16" max="16" width="9.140625" style="1065" customWidth="1"/>
    <col min="17" max="17" width="10.7109375" style="1065" customWidth="1"/>
    <col min="18" max="16384" width="9.140625" style="1065" customWidth="1"/>
  </cols>
  <sheetData>
    <row r="1" spans="1:19" ht="12.75">
      <c r="A1" s="1850" t="s">
        <v>1309</v>
      </c>
      <c r="B1" s="1850"/>
      <c r="C1" s="1850"/>
      <c r="D1" s="1850"/>
      <c r="E1" s="1850"/>
      <c r="F1" s="1850"/>
      <c r="G1" s="1850"/>
      <c r="H1" s="1850"/>
      <c r="I1" s="1850"/>
      <c r="J1" s="1850"/>
      <c r="K1" s="1850"/>
      <c r="L1" s="1850"/>
      <c r="M1" s="1850"/>
      <c r="N1" s="1850"/>
      <c r="O1" s="1850"/>
      <c r="P1" s="1850"/>
      <c r="Q1" s="1850"/>
      <c r="R1" s="1850"/>
      <c r="S1" s="1850"/>
    </row>
    <row r="2" spans="1:19" ht="15.75">
      <c r="A2" s="1851" t="s">
        <v>377</v>
      </c>
      <c r="B2" s="1851"/>
      <c r="C2" s="1851"/>
      <c r="D2" s="1851"/>
      <c r="E2" s="1851"/>
      <c r="F2" s="1851"/>
      <c r="G2" s="1851"/>
      <c r="H2" s="1851"/>
      <c r="I2" s="1851"/>
      <c r="J2" s="1851"/>
      <c r="K2" s="1851"/>
      <c r="L2" s="1851"/>
      <c r="M2" s="1851"/>
      <c r="N2" s="1851"/>
      <c r="O2" s="1851"/>
      <c r="P2" s="1851"/>
      <c r="Q2" s="1851"/>
      <c r="R2" s="1851"/>
      <c r="S2" s="1851"/>
    </row>
    <row r="3" spans="1:19" ht="16.5" thickBot="1">
      <c r="A3" s="1852" t="s">
        <v>1170</v>
      </c>
      <c r="B3" s="1852"/>
      <c r="C3" s="1852"/>
      <c r="D3" s="1852"/>
      <c r="E3" s="1852"/>
      <c r="F3" s="1852"/>
      <c r="G3" s="1852"/>
      <c r="H3" s="1852"/>
      <c r="I3" s="1852"/>
      <c r="J3" s="1852"/>
      <c r="K3" s="1852"/>
      <c r="L3" s="1852"/>
      <c r="M3" s="1852"/>
      <c r="N3" s="1852"/>
      <c r="O3" s="1852"/>
      <c r="P3" s="1852"/>
      <c r="Q3" s="1852"/>
      <c r="R3" s="1852"/>
      <c r="S3" s="1852"/>
    </row>
    <row r="4" spans="1:19" ht="16.5" thickTop="1">
      <c r="A4" s="1853" t="s">
        <v>1171</v>
      </c>
      <c r="B4" s="1854"/>
      <c r="C4" s="1854"/>
      <c r="D4" s="1854"/>
      <c r="E4" s="1854"/>
      <c r="F4" s="1854"/>
      <c r="G4" s="1855"/>
      <c r="H4" s="1853" t="s">
        <v>1172</v>
      </c>
      <c r="I4" s="1854"/>
      <c r="J4" s="1854"/>
      <c r="K4" s="1854"/>
      <c r="L4" s="1854"/>
      <c r="M4" s="1855"/>
      <c r="N4" s="1853" t="s">
        <v>1173</v>
      </c>
      <c r="O4" s="1854"/>
      <c r="P4" s="1854"/>
      <c r="Q4" s="1854"/>
      <c r="R4" s="1854"/>
      <c r="S4" s="1855"/>
    </row>
    <row r="5" spans="1:19" ht="13.5" thickBot="1">
      <c r="A5" s="1660"/>
      <c r="B5" s="1090"/>
      <c r="C5" s="1090"/>
      <c r="D5" s="1090"/>
      <c r="E5" s="1090"/>
      <c r="F5" s="1090"/>
      <c r="G5" s="1100"/>
      <c r="H5" s="1416"/>
      <c r="I5" s="1090"/>
      <c r="J5" s="1090"/>
      <c r="K5" s="1090"/>
      <c r="L5" s="1090"/>
      <c r="M5" s="1100"/>
      <c r="N5" s="1103"/>
      <c r="O5" s="1063"/>
      <c r="P5" s="1063"/>
      <c r="Q5" s="1063"/>
      <c r="R5" s="1090"/>
      <c r="S5" s="1100"/>
    </row>
    <row r="6" spans="1:19" ht="13.5" thickTop="1">
      <c r="A6" s="1860" t="s">
        <v>779</v>
      </c>
      <c r="B6" s="1859" t="s">
        <v>95</v>
      </c>
      <c r="C6" s="1859"/>
      <c r="D6" s="1859" t="s">
        <v>96</v>
      </c>
      <c r="E6" s="1859"/>
      <c r="F6" s="1856" t="s">
        <v>131</v>
      </c>
      <c r="G6" s="1857"/>
      <c r="H6" s="1858" t="s">
        <v>95</v>
      </c>
      <c r="I6" s="1859"/>
      <c r="J6" s="1859" t="s">
        <v>96</v>
      </c>
      <c r="K6" s="1859"/>
      <c r="L6" s="1856" t="s">
        <v>131</v>
      </c>
      <c r="M6" s="1857"/>
      <c r="N6" s="1858" t="s">
        <v>95</v>
      </c>
      <c r="O6" s="1859"/>
      <c r="P6" s="1859" t="s">
        <v>96</v>
      </c>
      <c r="Q6" s="1859"/>
      <c r="R6" s="1856" t="s">
        <v>131</v>
      </c>
      <c r="S6" s="1857"/>
    </row>
    <row r="7" spans="1:19" ht="38.25">
      <c r="A7" s="1861"/>
      <c r="B7" s="1661" t="s">
        <v>98</v>
      </c>
      <c r="C7" s="1661" t="s">
        <v>52</v>
      </c>
      <c r="D7" s="1661" t="s">
        <v>98</v>
      </c>
      <c r="E7" s="1661" t="s">
        <v>52</v>
      </c>
      <c r="F7" s="1662" t="s">
        <v>98</v>
      </c>
      <c r="G7" s="1663" t="s">
        <v>1174</v>
      </c>
      <c r="H7" s="1664" t="s">
        <v>98</v>
      </c>
      <c r="I7" s="1661" t="s">
        <v>52</v>
      </c>
      <c r="J7" s="1661" t="s">
        <v>98</v>
      </c>
      <c r="K7" s="1661" t="s">
        <v>52</v>
      </c>
      <c r="L7" s="1662" t="s">
        <v>98</v>
      </c>
      <c r="M7" s="1663" t="s">
        <v>1175</v>
      </c>
      <c r="N7" s="1665" t="s">
        <v>98</v>
      </c>
      <c r="O7" s="1666" t="s">
        <v>52</v>
      </c>
      <c r="P7" s="1666" t="s">
        <v>98</v>
      </c>
      <c r="Q7" s="1666" t="s">
        <v>52</v>
      </c>
      <c r="R7" s="1667" t="s">
        <v>98</v>
      </c>
      <c r="S7" s="1668" t="s">
        <v>99</v>
      </c>
    </row>
    <row r="8" spans="1:19" ht="18" customHeight="1">
      <c r="A8" s="1669" t="s">
        <v>1176</v>
      </c>
      <c r="B8" s="1643">
        <v>112.68935709970962</v>
      </c>
      <c r="C8" s="1643">
        <v>17.519220694849636</v>
      </c>
      <c r="D8" s="1643">
        <v>120.00897205061004</v>
      </c>
      <c r="E8" s="1643">
        <v>6.5</v>
      </c>
      <c r="F8" s="1644">
        <v>133.69</v>
      </c>
      <c r="G8" s="1645">
        <v>11.4</v>
      </c>
      <c r="H8" s="1646">
        <v>102.86640075318743</v>
      </c>
      <c r="I8" s="1643">
        <v>4.112460047036208</v>
      </c>
      <c r="J8" s="1643">
        <v>112.18683074574837</v>
      </c>
      <c r="K8" s="1643">
        <v>9.060713628859162</v>
      </c>
      <c r="L8" s="1644">
        <v>102.6</v>
      </c>
      <c r="M8" s="1645">
        <v>-8.5</v>
      </c>
      <c r="N8" s="1646">
        <v>109.54923694675671</v>
      </c>
      <c r="O8" s="1643">
        <v>12.877191300403894</v>
      </c>
      <c r="P8" s="1643">
        <v>106.97242381558061</v>
      </c>
      <c r="Q8" s="1643">
        <v>-2.3521963301565307</v>
      </c>
      <c r="R8" s="1644">
        <v>130.32</v>
      </c>
      <c r="S8" s="1645">
        <v>21.8</v>
      </c>
    </row>
    <row r="9" spans="1:19" ht="18" customHeight="1">
      <c r="A9" s="1670" t="s">
        <v>786</v>
      </c>
      <c r="B9" s="1647">
        <v>114.00424675175967</v>
      </c>
      <c r="C9" s="1647">
        <v>16.606640858359654</v>
      </c>
      <c r="D9" s="1647">
        <v>123.76951213976085</v>
      </c>
      <c r="E9" s="1647">
        <v>8.6</v>
      </c>
      <c r="F9" s="1648">
        <v>132.8</v>
      </c>
      <c r="G9" s="1649">
        <v>7.3</v>
      </c>
      <c r="H9" s="1650">
        <v>104.4636963719881</v>
      </c>
      <c r="I9" s="1647">
        <v>3.56405044766872</v>
      </c>
      <c r="J9" s="1647">
        <v>110.9195363735987</v>
      </c>
      <c r="K9" s="1647">
        <v>6.179984268048287</v>
      </c>
      <c r="L9" s="1648">
        <v>102.9</v>
      </c>
      <c r="M9" s="1649">
        <v>-7.2</v>
      </c>
      <c r="N9" s="1650">
        <v>109.13288607536758</v>
      </c>
      <c r="O9" s="1647">
        <v>12.593743054962303</v>
      </c>
      <c r="P9" s="1647">
        <v>111.58495264790949</v>
      </c>
      <c r="Q9" s="1647">
        <v>2.2468631232280387</v>
      </c>
      <c r="R9" s="1648">
        <v>129.1</v>
      </c>
      <c r="S9" s="1649">
        <v>15.7</v>
      </c>
    </row>
    <row r="10" spans="1:19" ht="18" customHeight="1">
      <c r="A10" s="1671" t="s">
        <v>1177</v>
      </c>
      <c r="B10" s="1651">
        <v>113.62847620478178</v>
      </c>
      <c r="C10" s="1651">
        <v>16.03314819185387</v>
      </c>
      <c r="D10" s="1651">
        <v>127.20757236063568</v>
      </c>
      <c r="E10" s="1651">
        <v>12</v>
      </c>
      <c r="F10" s="1652">
        <v>138.1</v>
      </c>
      <c r="G10" s="1653">
        <v>8.6</v>
      </c>
      <c r="H10" s="1654">
        <v>107.15943410332939</v>
      </c>
      <c r="I10" s="1651">
        <v>5.930423421046129</v>
      </c>
      <c r="J10" s="1651">
        <v>111.49470151978906</v>
      </c>
      <c r="K10" s="1651">
        <v>4.045623656690239</v>
      </c>
      <c r="L10" s="1652">
        <v>103.6</v>
      </c>
      <c r="M10" s="1653">
        <v>-7.1</v>
      </c>
      <c r="N10" s="1654">
        <v>106.03683861862743</v>
      </c>
      <c r="O10" s="1651">
        <v>9.537132435175891</v>
      </c>
      <c r="P10" s="1651">
        <v>114.09293053989455</v>
      </c>
      <c r="Q10" s="1651">
        <v>7.597446346209651</v>
      </c>
      <c r="R10" s="1652">
        <v>133.3</v>
      </c>
      <c r="S10" s="1653">
        <v>16.8</v>
      </c>
    </row>
    <row r="11" spans="1:19" ht="18" customHeight="1">
      <c r="A11" s="1669" t="s">
        <v>788</v>
      </c>
      <c r="B11" s="1643">
        <v>106.22663500669962</v>
      </c>
      <c r="C11" s="1643">
        <v>8.640273234465951</v>
      </c>
      <c r="D11" s="1643">
        <v>127.56560210157848</v>
      </c>
      <c r="E11" s="1643">
        <v>20.1</v>
      </c>
      <c r="F11" s="1644">
        <v>138.6</v>
      </c>
      <c r="G11" s="1645">
        <v>8.7</v>
      </c>
      <c r="H11" s="1646">
        <v>107.1476900720676</v>
      </c>
      <c r="I11" s="1643">
        <v>6.9101733253367</v>
      </c>
      <c r="J11" s="1643">
        <v>109.78352242116462</v>
      </c>
      <c r="K11" s="1643">
        <v>2.4599992284706644</v>
      </c>
      <c r="L11" s="1644">
        <v>101</v>
      </c>
      <c r="M11" s="1645">
        <v>-8</v>
      </c>
      <c r="N11" s="1646">
        <v>99.14038738049464</v>
      </c>
      <c r="O11" s="1643">
        <v>1.6182743468803267</v>
      </c>
      <c r="P11" s="1643">
        <v>116.19740311501039</v>
      </c>
      <c r="Q11" s="1643">
        <v>17.20491132342663</v>
      </c>
      <c r="R11" s="1644">
        <v>137.2</v>
      </c>
      <c r="S11" s="1645">
        <v>18.1</v>
      </c>
    </row>
    <row r="12" spans="1:19" ht="18" customHeight="1">
      <c r="A12" s="1670" t="s">
        <v>789</v>
      </c>
      <c r="B12" s="1647">
        <v>111.03290658759045</v>
      </c>
      <c r="C12" s="1647">
        <v>11.712737948937075</v>
      </c>
      <c r="D12" s="1647">
        <v>126.22402759654616</v>
      </c>
      <c r="E12" s="1647">
        <v>13.7</v>
      </c>
      <c r="F12" s="1648">
        <v>142.7</v>
      </c>
      <c r="G12" s="1649">
        <v>13</v>
      </c>
      <c r="H12" s="1650">
        <v>107.67627899454415</v>
      </c>
      <c r="I12" s="1647">
        <v>8.10603000310006</v>
      </c>
      <c r="J12" s="1647">
        <v>109.46035821527954</v>
      </c>
      <c r="K12" s="1647">
        <v>1.65689159896192</v>
      </c>
      <c r="L12" s="1648">
        <v>101.8</v>
      </c>
      <c r="M12" s="1649">
        <v>-6.998294487775794</v>
      </c>
      <c r="N12" s="1650">
        <v>103.11733245649803</v>
      </c>
      <c r="O12" s="1647">
        <v>3.3362689812340705</v>
      </c>
      <c r="P12" s="1647">
        <v>115.31483146464487</v>
      </c>
      <c r="Q12" s="1647">
        <v>11.828757317100468</v>
      </c>
      <c r="R12" s="1648">
        <v>140.7</v>
      </c>
      <c r="S12" s="1649">
        <v>22</v>
      </c>
    </row>
    <row r="13" spans="1:19" ht="18" customHeight="1">
      <c r="A13" s="1671" t="s">
        <v>790</v>
      </c>
      <c r="B13" s="1651">
        <v>109.67740254546072</v>
      </c>
      <c r="C13" s="1651">
        <v>10.170218215821933</v>
      </c>
      <c r="D13" s="1651">
        <v>123.76239118394099</v>
      </c>
      <c r="E13" s="1651">
        <v>12.8</v>
      </c>
      <c r="F13" s="1652">
        <v>143.4</v>
      </c>
      <c r="G13" s="1653">
        <v>15.86718600715524</v>
      </c>
      <c r="H13" s="1654">
        <v>110.03982842329214</v>
      </c>
      <c r="I13" s="1651">
        <v>11.113372020915051</v>
      </c>
      <c r="J13" s="1651">
        <v>107.51457989716832</v>
      </c>
      <c r="K13" s="1651">
        <v>-2.2948495670221263</v>
      </c>
      <c r="L13" s="1652">
        <v>99.7</v>
      </c>
      <c r="M13" s="1653">
        <v>-7.3</v>
      </c>
      <c r="N13" s="1654">
        <v>99.67064118235693</v>
      </c>
      <c r="O13" s="1651">
        <v>-0.8488211526112224</v>
      </c>
      <c r="P13" s="1651">
        <v>115.11219343675323</v>
      </c>
      <c r="Q13" s="1651">
        <v>15.492578427527633</v>
      </c>
      <c r="R13" s="1648">
        <v>143.9</v>
      </c>
      <c r="S13" s="1649">
        <v>25</v>
      </c>
    </row>
    <row r="14" spans="1:19" ht="18" customHeight="1">
      <c r="A14" s="1669" t="s">
        <v>791</v>
      </c>
      <c r="B14" s="1643">
        <v>112.45944271084433</v>
      </c>
      <c r="C14" s="1643">
        <v>14.385226639702921</v>
      </c>
      <c r="D14" s="1643">
        <v>125.54712052321088</v>
      </c>
      <c r="E14" s="1643">
        <v>11.6</v>
      </c>
      <c r="F14" s="1644">
        <v>144.7</v>
      </c>
      <c r="G14" s="1645">
        <v>15.25553067005481</v>
      </c>
      <c r="H14" s="1646">
        <v>112.78410133672875</v>
      </c>
      <c r="I14" s="1643">
        <v>14.253046300309052</v>
      </c>
      <c r="J14" s="1643">
        <v>106.24675220840489</v>
      </c>
      <c r="K14" s="1643">
        <v>-5.796339245374611</v>
      </c>
      <c r="L14" s="1644">
        <v>97.6</v>
      </c>
      <c r="M14" s="1645">
        <v>-8.138368494732077</v>
      </c>
      <c r="N14" s="1646">
        <v>99.71214149686301</v>
      </c>
      <c r="O14" s="1643">
        <v>0.11569086661063466</v>
      </c>
      <c r="P14" s="1643">
        <v>118.16560780789607</v>
      </c>
      <c r="Q14" s="1643">
        <v>18.506739534436335</v>
      </c>
      <c r="R14" s="1644">
        <v>148.25819672131146</v>
      </c>
      <c r="S14" s="1645">
        <v>25.46645294825332</v>
      </c>
    </row>
    <row r="15" spans="1:19" ht="18" customHeight="1">
      <c r="A15" s="1670" t="s">
        <v>792</v>
      </c>
      <c r="B15" s="1647">
        <v>112.27075204399073</v>
      </c>
      <c r="C15" s="1647">
        <v>12.591503947140453</v>
      </c>
      <c r="D15" s="1647">
        <v>124.2700520648766</v>
      </c>
      <c r="E15" s="1647">
        <v>10.7</v>
      </c>
      <c r="F15" s="1648">
        <v>144.7</v>
      </c>
      <c r="G15" s="1649">
        <v>16.5</v>
      </c>
      <c r="H15" s="1650">
        <v>112.06370773024058</v>
      </c>
      <c r="I15" s="1647">
        <v>12.165595574456802</v>
      </c>
      <c r="J15" s="1647">
        <v>104.02237886174382</v>
      </c>
      <c r="K15" s="1647">
        <v>-7.175676257164213</v>
      </c>
      <c r="L15" s="1648">
        <v>96.8</v>
      </c>
      <c r="M15" s="1649">
        <v>-6.9</v>
      </c>
      <c r="N15" s="1650">
        <v>100.1847559017488</v>
      </c>
      <c r="O15" s="1647">
        <v>0.37971391361351436</v>
      </c>
      <c r="P15" s="1647">
        <v>119.4647280947535</v>
      </c>
      <c r="Q15" s="1647">
        <v>19.24441699684587</v>
      </c>
      <c r="R15" s="1648">
        <v>149.48347107438016</v>
      </c>
      <c r="S15" s="1649">
        <v>25.127703765263078</v>
      </c>
    </row>
    <row r="16" spans="1:19" ht="18" customHeight="1">
      <c r="A16" s="1671" t="s">
        <v>793</v>
      </c>
      <c r="B16" s="1651">
        <v>111.60232184290282</v>
      </c>
      <c r="C16" s="1651">
        <v>11.667010575844628</v>
      </c>
      <c r="D16" s="1651">
        <v>123.28091277401391</v>
      </c>
      <c r="E16" s="1651">
        <v>10.5</v>
      </c>
      <c r="F16" s="1652">
        <v>147</v>
      </c>
      <c r="G16" s="1653">
        <v>19.239869897350232</v>
      </c>
      <c r="H16" s="1654">
        <v>110.48672511906376</v>
      </c>
      <c r="I16" s="1651">
        <v>10.53480751522224</v>
      </c>
      <c r="J16" s="1651">
        <v>103.29179547125935</v>
      </c>
      <c r="K16" s="1651">
        <v>-6.512030870723109</v>
      </c>
      <c r="L16" s="1652">
        <v>98.9</v>
      </c>
      <c r="M16" s="1653">
        <v>-4.25183379882418</v>
      </c>
      <c r="N16" s="1654">
        <v>101.00971109663794</v>
      </c>
      <c r="O16" s="1651">
        <v>1.0242955011854065</v>
      </c>
      <c r="P16" s="1651">
        <v>119.35208620544937</v>
      </c>
      <c r="Q16" s="1651">
        <v>18.159021454148032</v>
      </c>
      <c r="R16" s="1652">
        <v>148.6349848331648</v>
      </c>
      <c r="S16" s="1653">
        <v>24.5348862836873</v>
      </c>
    </row>
    <row r="17" spans="1:19" ht="18" customHeight="1">
      <c r="A17" s="1669" t="s">
        <v>794</v>
      </c>
      <c r="B17" s="1643">
        <v>112.06722997872829</v>
      </c>
      <c r="C17" s="1643">
        <v>8.820195726362499</v>
      </c>
      <c r="D17" s="1643">
        <v>124.21153671280301</v>
      </c>
      <c r="E17" s="1643">
        <v>10.8</v>
      </c>
      <c r="F17" s="1644">
        <v>149.44</v>
      </c>
      <c r="G17" s="1645">
        <f>F17/D17*100-100</f>
        <v>20.310885731596116</v>
      </c>
      <c r="H17" s="1646">
        <v>109.15708229953579</v>
      </c>
      <c r="I17" s="1643">
        <v>10.14300292281412</v>
      </c>
      <c r="J17" s="1643">
        <v>104.3</v>
      </c>
      <c r="K17" s="1643">
        <v>-4.428506181462765</v>
      </c>
      <c r="L17" s="1644">
        <v>99.6</v>
      </c>
      <c r="M17" s="1645">
        <v>-4.6</v>
      </c>
      <c r="N17" s="1646">
        <v>102.6660181986239</v>
      </c>
      <c r="O17" s="1643">
        <v>-1.2009906769825562</v>
      </c>
      <c r="P17" s="1643">
        <v>119.0643216018645</v>
      </c>
      <c r="Q17" s="1643">
        <v>15.972474330810655</v>
      </c>
      <c r="R17" s="1644">
        <v>150.1</v>
      </c>
      <c r="S17" s="1645">
        <f>R17/P17*100-100</f>
        <v>26.06631271281647</v>
      </c>
    </row>
    <row r="18" spans="1:19" ht="18" customHeight="1">
      <c r="A18" s="1670" t="s">
        <v>795</v>
      </c>
      <c r="B18" s="1647">
        <v>113.22717848462969</v>
      </c>
      <c r="C18" s="1647">
        <v>6.420711540463287</v>
      </c>
      <c r="D18" s="1647">
        <v>126.24976047545293</v>
      </c>
      <c r="E18" s="1647">
        <v>11.5</v>
      </c>
      <c r="F18" s="1648">
        <v>152.46</v>
      </c>
      <c r="G18" s="1649">
        <v>20.76062514957657</v>
      </c>
      <c r="H18" s="1650">
        <v>109.72889947384357</v>
      </c>
      <c r="I18" s="1647">
        <v>9.256042172557471</v>
      </c>
      <c r="J18" s="1647">
        <v>105.65</v>
      </c>
      <c r="K18" s="1647">
        <v>-3.6922201041706018</v>
      </c>
      <c r="L18" s="1648">
        <v>103.8</v>
      </c>
      <c r="M18" s="1649">
        <v>-1.8</v>
      </c>
      <c r="N18" s="1650">
        <v>103.18811090565983</v>
      </c>
      <c r="O18" s="1647">
        <v>-2.5951247873468617</v>
      </c>
      <c r="P18" s="1647">
        <v>119.46705771299713</v>
      </c>
      <c r="Q18" s="1647">
        <v>15.775990726509576</v>
      </c>
      <c r="R18" s="1648">
        <v>146.9</v>
      </c>
      <c r="S18" s="1649">
        <v>23</v>
      </c>
    </row>
    <row r="19" spans="1:19" ht="18" customHeight="1">
      <c r="A19" s="1671" t="s">
        <v>796</v>
      </c>
      <c r="B19" s="1651">
        <v>119.53589074776228</v>
      </c>
      <c r="C19" s="1651">
        <v>14.565665659899764</v>
      </c>
      <c r="D19" s="1651">
        <v>131.59262703397923</v>
      </c>
      <c r="E19" s="1651">
        <v>10.1</v>
      </c>
      <c r="F19" s="1652">
        <v>153.6</v>
      </c>
      <c r="G19" s="1653">
        <v>16.7</v>
      </c>
      <c r="H19" s="1654">
        <v>110.13879962172938</v>
      </c>
      <c r="I19" s="1651">
        <v>7.776508560449159</v>
      </c>
      <c r="J19" s="1651">
        <v>106.15061622924758</v>
      </c>
      <c r="K19" s="1651">
        <v>-3.621052168880695</v>
      </c>
      <c r="L19" s="1652">
        <v>101</v>
      </c>
      <c r="M19" s="1653">
        <v>-4.8</v>
      </c>
      <c r="N19" s="1654">
        <v>108.53204425534608</v>
      </c>
      <c r="O19" s="1651">
        <v>6.299292109321513</v>
      </c>
      <c r="P19" s="1651">
        <v>123.96784089296848</v>
      </c>
      <c r="Q19" s="1651">
        <v>14.222340271511172</v>
      </c>
      <c r="R19" s="1652">
        <f>F19/L19*100</f>
        <v>152.07920792079207</v>
      </c>
      <c r="S19" s="1653">
        <v>22.6</v>
      </c>
    </row>
    <row r="20" spans="1:19" ht="18" customHeight="1" thickBot="1">
      <c r="A20" s="1655" t="s">
        <v>112</v>
      </c>
      <c r="B20" s="1656">
        <v>112.36848666707168</v>
      </c>
      <c r="C20" s="1656">
        <v>12.368486667071693</v>
      </c>
      <c r="D20" s="1656">
        <f>AVERAGE(D8:D19)</f>
        <v>125.30750725145072</v>
      </c>
      <c r="E20" s="1656">
        <v>11.5</v>
      </c>
      <c r="F20" s="1657">
        <f aca="true" t="shared" si="0" ref="F20:S20">AVERAGE(F8:F19)</f>
        <v>143.4325</v>
      </c>
      <c r="G20" s="1658">
        <v>14.5</v>
      </c>
      <c r="H20" s="1659">
        <f t="shared" si="0"/>
        <v>108.64272035829589</v>
      </c>
      <c r="I20" s="1656">
        <f t="shared" si="0"/>
        <v>8.655459359242643</v>
      </c>
      <c r="J20" s="1656">
        <f t="shared" si="0"/>
        <v>107.58508932861703</v>
      </c>
      <c r="K20" s="1656">
        <v>-0.1</v>
      </c>
      <c r="L20" s="1657">
        <f t="shared" si="0"/>
        <v>100.77499999999999</v>
      </c>
      <c r="M20" s="1658">
        <v>-6.4</v>
      </c>
      <c r="N20" s="1659">
        <f t="shared" si="0"/>
        <v>103.49500870958174</v>
      </c>
      <c r="O20" s="1656">
        <f t="shared" si="0"/>
        <v>3.5947221577039095</v>
      </c>
      <c r="P20" s="1656">
        <f t="shared" si="0"/>
        <v>116.56303144464351</v>
      </c>
      <c r="Q20" s="1656">
        <f t="shared" si="0"/>
        <v>12.824945293466461</v>
      </c>
      <c r="R20" s="1657">
        <f t="shared" si="0"/>
        <v>142.49798837913735</v>
      </c>
      <c r="S20" s="1658">
        <f t="shared" si="0"/>
        <v>22.182946309168347</v>
      </c>
    </row>
    <row r="21" ht="9" customHeight="1" thickTop="1">
      <c r="A21" s="1417"/>
    </row>
    <row r="22" ht="9" customHeight="1">
      <c r="A22" s="1417"/>
    </row>
    <row r="24" ht="16.5" customHeight="1"/>
    <row r="27" ht="12.75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</sheetData>
  <sheetProtection/>
  <mergeCells count="16">
    <mergeCell ref="L6:M6"/>
    <mergeCell ref="N6:O6"/>
    <mergeCell ref="P6:Q6"/>
    <mergeCell ref="R6:S6"/>
    <mergeCell ref="A6:A7"/>
    <mergeCell ref="B6:C6"/>
    <mergeCell ref="D6:E6"/>
    <mergeCell ref="F6:G6"/>
    <mergeCell ref="H6:I6"/>
    <mergeCell ref="J6:K6"/>
    <mergeCell ref="A1:S1"/>
    <mergeCell ref="A2:S2"/>
    <mergeCell ref="A3:S3"/>
    <mergeCell ref="A4:G4"/>
    <mergeCell ref="H4:M4"/>
    <mergeCell ref="N4:S4"/>
  </mergeCells>
  <printOptions horizontalCentered="1"/>
  <pageMargins left="0.7" right="0.28" top="0.75" bottom="0.75" header="0.3" footer="0.3"/>
  <pageSetup horizontalDpi="600" verticalDpi="600" orientation="landscape" scale="95" r:id="rId1"/>
  <rowBreaks count="1" manualBreakCount="1">
    <brk id="20" max="18" man="1"/>
  </rowBreaks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69"/>
  <sheetViews>
    <sheetView zoomScalePageLayoutView="0" workbookViewId="0" topLeftCell="A10">
      <selection activeCell="Q24" sqref="Q24"/>
    </sheetView>
  </sheetViews>
  <sheetFormatPr defaultColWidth="9.140625" defaultRowHeight="12.75"/>
  <cols>
    <col min="1" max="1" width="9.140625" style="1419" customWidth="1"/>
    <col min="2" max="2" width="3.28125" style="1419" customWidth="1"/>
    <col min="3" max="3" width="4.8515625" style="1419" customWidth="1"/>
    <col min="4" max="4" width="6.140625" style="1419" customWidth="1"/>
    <col min="5" max="5" width="5.28125" style="1419" customWidth="1"/>
    <col min="6" max="6" width="26.140625" style="1419" customWidth="1"/>
    <col min="7" max="7" width="12.140625" style="1419" customWidth="1"/>
    <col min="8" max="9" width="11.140625" style="1419" customWidth="1"/>
    <col min="10" max="10" width="9.140625" style="1419" customWidth="1"/>
    <col min="11" max="11" width="8.00390625" style="1419" bestFit="1" customWidth="1"/>
    <col min="12" max="16384" width="9.140625" style="1419" customWidth="1"/>
  </cols>
  <sheetData>
    <row r="1" spans="2:12" ht="12.75">
      <c r="B1" s="1862" t="s">
        <v>1310</v>
      </c>
      <c r="C1" s="1862"/>
      <c r="D1" s="1862"/>
      <c r="E1" s="1862"/>
      <c r="F1" s="1862"/>
      <c r="G1" s="1862"/>
      <c r="H1" s="1862"/>
      <c r="I1" s="1862"/>
      <c r="J1" s="1862"/>
      <c r="K1" s="1862"/>
      <c r="L1" s="1418"/>
    </row>
    <row r="2" spans="2:12" ht="15.75">
      <c r="B2" s="1863" t="s">
        <v>1178</v>
      </c>
      <c r="C2" s="1863"/>
      <c r="D2" s="1863"/>
      <c r="E2" s="1863"/>
      <c r="F2" s="1863"/>
      <c r="G2" s="1863"/>
      <c r="H2" s="1863"/>
      <c r="I2" s="1863"/>
      <c r="J2" s="1863"/>
      <c r="K2" s="1863"/>
      <c r="L2" s="1420"/>
    </row>
    <row r="3" spans="2:12" ht="15.75">
      <c r="B3" s="1864" t="s">
        <v>213</v>
      </c>
      <c r="C3" s="1864"/>
      <c r="D3" s="1864"/>
      <c r="E3" s="1864"/>
      <c r="F3" s="1864"/>
      <c r="G3" s="1864"/>
      <c r="H3" s="1864"/>
      <c r="I3" s="1864"/>
      <c r="J3" s="1864"/>
      <c r="K3" s="1864"/>
      <c r="L3" s="1420"/>
    </row>
    <row r="4" spans="2:12" ht="13.5" thickBot="1">
      <c r="B4" s="1865" t="s">
        <v>1149</v>
      </c>
      <c r="C4" s="1865"/>
      <c r="D4" s="1865"/>
      <c r="E4" s="1865"/>
      <c r="F4" s="1865"/>
      <c r="G4" s="1865"/>
      <c r="H4" s="1865"/>
      <c r="I4" s="1865"/>
      <c r="J4" s="1865"/>
      <c r="K4" s="1865"/>
      <c r="L4" s="1421"/>
    </row>
    <row r="5" spans="2:12" ht="13.5" customHeight="1" thickTop="1">
      <c r="B5" s="1866" t="s">
        <v>1179</v>
      </c>
      <c r="C5" s="1867"/>
      <c r="D5" s="1867"/>
      <c r="E5" s="1867"/>
      <c r="F5" s="1868"/>
      <c r="G5" s="1875" t="s">
        <v>95</v>
      </c>
      <c r="H5" s="1878" t="s">
        <v>96</v>
      </c>
      <c r="I5" s="1875" t="s">
        <v>1180</v>
      </c>
      <c r="J5" s="1881" t="s">
        <v>1181</v>
      </c>
      <c r="K5" s="1882"/>
      <c r="L5" s="1422"/>
    </row>
    <row r="6" spans="2:12" ht="12.75">
      <c r="B6" s="1869"/>
      <c r="C6" s="1870"/>
      <c r="D6" s="1870"/>
      <c r="E6" s="1870"/>
      <c r="F6" s="1871"/>
      <c r="G6" s="1876"/>
      <c r="H6" s="1879"/>
      <c r="I6" s="1876"/>
      <c r="J6" s="1883"/>
      <c r="K6" s="1884"/>
      <c r="L6" s="1422"/>
    </row>
    <row r="7" spans="2:12" ht="12.75">
      <c r="B7" s="1872"/>
      <c r="C7" s="1873"/>
      <c r="D7" s="1873"/>
      <c r="E7" s="1873"/>
      <c r="F7" s="1874"/>
      <c r="G7" s="1877"/>
      <c r="H7" s="1880"/>
      <c r="I7" s="1877"/>
      <c r="J7" s="1423" t="s">
        <v>1182</v>
      </c>
      <c r="K7" s="1424" t="s">
        <v>264</v>
      </c>
      <c r="L7" s="1425"/>
    </row>
    <row r="8" spans="2:13" ht="12.75">
      <c r="B8" s="1426" t="s">
        <v>1183</v>
      </c>
      <c r="C8" s="1427"/>
      <c r="D8" s="1427"/>
      <c r="E8" s="1427"/>
      <c r="F8" s="1427"/>
      <c r="G8" s="1428">
        <v>89721.50000000012</v>
      </c>
      <c r="H8" s="1428">
        <v>108319.79999999999</v>
      </c>
      <c r="I8" s="1429">
        <v>140418.5478419959</v>
      </c>
      <c r="J8" s="1429">
        <v>20.72892227615438</v>
      </c>
      <c r="K8" s="1430">
        <v>29.6333152775355</v>
      </c>
      <c r="L8" s="1431"/>
      <c r="M8" s="1432"/>
    </row>
    <row r="9" spans="2:12" ht="12.75">
      <c r="B9" s="1433"/>
      <c r="C9" s="1434" t="s">
        <v>1184</v>
      </c>
      <c r="D9" s="1434"/>
      <c r="E9" s="1434"/>
      <c r="F9" s="1434"/>
      <c r="G9" s="1435">
        <v>100960.6</v>
      </c>
      <c r="H9" s="1435">
        <v>98276.29999999999</v>
      </c>
      <c r="I9" s="1436">
        <v>74866.12190195237</v>
      </c>
      <c r="J9" s="1436">
        <v>-2.6587599519020557</v>
      </c>
      <c r="K9" s="1437">
        <v>-23.82077682823592</v>
      </c>
      <c r="L9" s="1438"/>
    </row>
    <row r="10" spans="2:12" ht="12.75">
      <c r="B10" s="1433"/>
      <c r="C10" s="1434"/>
      <c r="D10" s="1434" t="s">
        <v>1185</v>
      </c>
      <c r="E10" s="1434"/>
      <c r="F10" s="1434"/>
      <c r="G10" s="1435">
        <v>0</v>
      </c>
      <c r="H10" s="1435">
        <v>0</v>
      </c>
      <c r="I10" s="1436">
        <v>0</v>
      </c>
      <c r="J10" s="1436" t="s">
        <v>313</v>
      </c>
      <c r="K10" s="1437" t="s">
        <v>313</v>
      </c>
      <c r="L10" s="1438"/>
    </row>
    <row r="11" spans="2:12" ht="12.75">
      <c r="B11" s="1433"/>
      <c r="C11" s="1434"/>
      <c r="D11" s="1434" t="s">
        <v>1186</v>
      </c>
      <c r="E11" s="1434"/>
      <c r="F11" s="1434"/>
      <c r="G11" s="1435">
        <v>100960.6</v>
      </c>
      <c r="H11" s="1435">
        <v>98276.29999999999</v>
      </c>
      <c r="I11" s="1436">
        <v>74866.12190195237</v>
      </c>
      <c r="J11" s="1436">
        <v>-2.6587599519020557</v>
      </c>
      <c r="K11" s="1437">
        <v>-23.82077682823592</v>
      </c>
      <c r="L11" s="1438"/>
    </row>
    <row r="12" spans="2:12" ht="12.75">
      <c r="B12" s="1433"/>
      <c r="C12" s="1434" t="s">
        <v>1187</v>
      </c>
      <c r="D12" s="1434"/>
      <c r="E12" s="1434"/>
      <c r="F12" s="1434"/>
      <c r="G12" s="1435">
        <v>-696373.2999999999</v>
      </c>
      <c r="H12" s="1435">
        <v>-761773</v>
      </c>
      <c r="I12" s="1436">
        <v>-756487.8188538766</v>
      </c>
      <c r="J12" s="1436">
        <v>9.39147149955349</v>
      </c>
      <c r="K12" s="1437">
        <v>-0.6938000094678358</v>
      </c>
      <c r="L12" s="1438"/>
    </row>
    <row r="13" spans="2:12" ht="12.75">
      <c r="B13" s="1433"/>
      <c r="C13" s="1434"/>
      <c r="D13" s="1434" t="s">
        <v>1185</v>
      </c>
      <c r="E13" s="1434"/>
      <c r="F13" s="1434"/>
      <c r="G13" s="1435">
        <v>-132976.4</v>
      </c>
      <c r="H13" s="1435">
        <v>-112044.59999999999</v>
      </c>
      <c r="I13" s="1436">
        <v>-68724.40000000001</v>
      </c>
      <c r="J13" s="1436">
        <v>-15.740988626553289</v>
      </c>
      <c r="K13" s="1437">
        <v>-38.663353700222935</v>
      </c>
      <c r="L13" s="1438"/>
    </row>
    <row r="14" spans="2:14" ht="12.75">
      <c r="B14" s="1433"/>
      <c r="C14" s="1434"/>
      <c r="D14" s="1434" t="s">
        <v>1186</v>
      </c>
      <c r="E14" s="1434"/>
      <c r="F14" s="1434"/>
      <c r="G14" s="1435">
        <v>-563396.8999999999</v>
      </c>
      <c r="H14" s="1435">
        <v>-649728.4</v>
      </c>
      <c r="I14" s="1436">
        <v>-687763.4188538765</v>
      </c>
      <c r="J14" s="1436">
        <v>15.323389248325668</v>
      </c>
      <c r="K14" s="1437">
        <v>5.853987428266407</v>
      </c>
      <c r="L14" s="1438"/>
      <c r="N14" s="1439"/>
    </row>
    <row r="15" spans="2:14" ht="12.75">
      <c r="B15" s="1426"/>
      <c r="C15" s="1427" t="s">
        <v>1188</v>
      </c>
      <c r="D15" s="1427"/>
      <c r="E15" s="1427"/>
      <c r="F15" s="1427"/>
      <c r="G15" s="1440">
        <v>-595412.7</v>
      </c>
      <c r="H15" s="1440">
        <v>-663496.7000000001</v>
      </c>
      <c r="I15" s="1441">
        <v>-681621.6969519241</v>
      </c>
      <c r="J15" s="1441">
        <v>11.434757773893665</v>
      </c>
      <c r="K15" s="1442">
        <v>2.7317388243112646</v>
      </c>
      <c r="L15" s="1438"/>
      <c r="N15" s="1439"/>
    </row>
    <row r="16" spans="2:12" ht="12.75">
      <c r="B16" s="1426"/>
      <c r="C16" s="1427" t="s">
        <v>1189</v>
      </c>
      <c r="D16" s="1427"/>
      <c r="E16" s="1427"/>
      <c r="F16" s="1427"/>
      <c r="G16" s="1440">
        <v>20882.200000000004</v>
      </c>
      <c r="H16" s="1440">
        <v>27617.499999999996</v>
      </c>
      <c r="I16" s="1441">
        <v>9849.316562355205</v>
      </c>
      <c r="J16" s="1441">
        <v>32.25378552068264</v>
      </c>
      <c r="K16" s="1442">
        <v>-64.33668303664268</v>
      </c>
      <c r="L16" s="1438"/>
    </row>
    <row r="17" spans="2:12" ht="12.75">
      <c r="B17" s="1433"/>
      <c r="C17" s="1434"/>
      <c r="D17" s="1434" t="s">
        <v>1190</v>
      </c>
      <c r="E17" s="1434"/>
      <c r="F17" s="1434"/>
      <c r="G17" s="1435">
        <v>125061.2</v>
      </c>
      <c r="H17" s="1435">
        <v>149288.4</v>
      </c>
      <c r="I17" s="1436">
        <v>138471.8332969741</v>
      </c>
      <c r="J17" s="1436">
        <v>19.37227533399647</v>
      </c>
      <c r="K17" s="1437">
        <v>-7.245416725630321</v>
      </c>
      <c r="L17" s="1438"/>
    </row>
    <row r="18" spans="2:12" ht="12.75">
      <c r="B18" s="1433"/>
      <c r="C18" s="1434"/>
      <c r="D18" s="1434"/>
      <c r="E18" s="1434" t="s">
        <v>1191</v>
      </c>
      <c r="F18" s="1434"/>
      <c r="G18" s="1435">
        <v>46374.9</v>
      </c>
      <c r="H18" s="1435">
        <v>53428.6</v>
      </c>
      <c r="I18" s="1436">
        <v>41765.30029302476</v>
      </c>
      <c r="J18" s="1436">
        <v>15.21016756909448</v>
      </c>
      <c r="K18" s="1437">
        <v>-21.829693660277897</v>
      </c>
      <c r="L18" s="1438"/>
    </row>
    <row r="19" spans="2:12" ht="12.75">
      <c r="B19" s="1433"/>
      <c r="C19" s="1434"/>
      <c r="D19" s="1434"/>
      <c r="E19" s="1434" t="s">
        <v>1192</v>
      </c>
      <c r="F19" s="1434"/>
      <c r="G19" s="1435">
        <v>24352.800000000003</v>
      </c>
      <c r="H19" s="1435">
        <v>32481.100000000006</v>
      </c>
      <c r="I19" s="1436">
        <v>38330.795999999995</v>
      </c>
      <c r="J19" s="1436">
        <v>33.37727078611084</v>
      </c>
      <c r="K19" s="1437">
        <v>18.009537854321408</v>
      </c>
      <c r="L19" s="1438"/>
    </row>
    <row r="20" spans="2:12" ht="12.75">
      <c r="B20" s="1433"/>
      <c r="C20" s="1434"/>
      <c r="D20" s="1434"/>
      <c r="E20" s="1434" t="s">
        <v>1186</v>
      </c>
      <c r="F20" s="1434"/>
      <c r="G20" s="1435">
        <v>54333.5</v>
      </c>
      <c r="H20" s="1435">
        <v>63378.7</v>
      </c>
      <c r="I20" s="1436">
        <v>58375.737003949354</v>
      </c>
      <c r="J20" s="1436">
        <v>16.647556295839564</v>
      </c>
      <c r="K20" s="1437">
        <v>-7.893760831400201</v>
      </c>
      <c r="L20" s="1438"/>
    </row>
    <row r="21" spans="2:12" ht="12.75">
      <c r="B21" s="1433"/>
      <c r="C21" s="1434"/>
      <c r="D21" s="1434" t="s">
        <v>1193</v>
      </c>
      <c r="E21" s="1434"/>
      <c r="F21" s="1434"/>
      <c r="G21" s="1435">
        <v>-104179</v>
      </c>
      <c r="H21" s="1435">
        <v>-121670.90000000001</v>
      </c>
      <c r="I21" s="1436">
        <v>-128622.5167346189</v>
      </c>
      <c r="J21" s="1436">
        <v>16.790236036053344</v>
      </c>
      <c r="K21" s="1437">
        <v>5.713458793038342</v>
      </c>
      <c r="L21" s="1438"/>
    </row>
    <row r="22" spans="2:12" ht="12.75">
      <c r="B22" s="1433"/>
      <c r="C22" s="1434"/>
      <c r="D22" s="1434"/>
      <c r="E22" s="1434" t="s">
        <v>82</v>
      </c>
      <c r="F22" s="1434"/>
      <c r="G22" s="1435">
        <v>-39822</v>
      </c>
      <c r="H22" s="1435">
        <v>-43996.3</v>
      </c>
      <c r="I22" s="1436">
        <v>-44030.3472262944</v>
      </c>
      <c r="J22" s="1436">
        <v>10.482396665159968</v>
      </c>
      <c r="K22" s="1437">
        <v>0.07738656726678528</v>
      </c>
      <c r="L22" s="1438"/>
    </row>
    <row r="23" spans="2:12" ht="12.75">
      <c r="B23" s="1433"/>
      <c r="C23" s="1434"/>
      <c r="D23" s="1434"/>
      <c r="E23" s="1434" t="s">
        <v>1191</v>
      </c>
      <c r="F23" s="1434"/>
      <c r="G23" s="1435">
        <v>-42175.6</v>
      </c>
      <c r="H23" s="1435">
        <v>-53190.2</v>
      </c>
      <c r="I23" s="1436">
        <v>-56417.82106891056</v>
      </c>
      <c r="J23" s="1436">
        <v>26.116048141579498</v>
      </c>
      <c r="K23" s="1437">
        <v>6.068074699682597</v>
      </c>
      <c r="L23" s="1438"/>
    </row>
    <row r="24" spans="2:12" ht="12.75">
      <c r="B24" s="1433"/>
      <c r="C24" s="1434"/>
      <c r="D24" s="1434"/>
      <c r="E24" s="1434"/>
      <c r="F24" s="1443" t="s">
        <v>1194</v>
      </c>
      <c r="G24" s="1435">
        <v>-15121.3</v>
      </c>
      <c r="H24" s="1435">
        <v>-17065.4</v>
      </c>
      <c r="I24" s="1436">
        <v>-20139.01071919626</v>
      </c>
      <c r="J24" s="1436">
        <v>12.856698828804412</v>
      </c>
      <c r="K24" s="1437">
        <v>18.010774544963823</v>
      </c>
      <c r="L24" s="1438"/>
    </row>
    <row r="25" spans="2:12" ht="12.75">
      <c r="B25" s="1433"/>
      <c r="C25" s="1434"/>
      <c r="D25" s="1434"/>
      <c r="E25" s="1434" t="s">
        <v>1195</v>
      </c>
      <c r="F25" s="1434"/>
      <c r="G25" s="1435">
        <v>-1625.6999999999998</v>
      </c>
      <c r="H25" s="1435">
        <v>-1974.8000000000002</v>
      </c>
      <c r="I25" s="1436">
        <v>-2100.2819999999997</v>
      </c>
      <c r="J25" s="1436">
        <v>21.47382665928525</v>
      </c>
      <c r="K25" s="1437">
        <v>6.354162446830031</v>
      </c>
      <c r="L25" s="1438"/>
    </row>
    <row r="26" spans="2:12" ht="12.75">
      <c r="B26" s="1433"/>
      <c r="C26" s="1434"/>
      <c r="D26" s="1434"/>
      <c r="E26" s="1434" t="s">
        <v>1186</v>
      </c>
      <c r="F26" s="1434"/>
      <c r="G26" s="1435">
        <v>-20555.7</v>
      </c>
      <c r="H26" s="1435">
        <v>-22509.600000000002</v>
      </c>
      <c r="I26" s="1436">
        <v>-26074.06643941393</v>
      </c>
      <c r="J26" s="1436">
        <v>9.505392664808298</v>
      </c>
      <c r="K26" s="1437">
        <v>15.83531666228599</v>
      </c>
      <c r="L26" s="1438"/>
    </row>
    <row r="27" spans="2:12" ht="12.75">
      <c r="B27" s="1426"/>
      <c r="C27" s="1427" t="s">
        <v>1196</v>
      </c>
      <c r="D27" s="1427"/>
      <c r="E27" s="1427"/>
      <c r="F27" s="1427"/>
      <c r="G27" s="1440">
        <v>-574530.5</v>
      </c>
      <c r="H27" s="1440">
        <v>-635879.2000000001</v>
      </c>
      <c r="I27" s="1441">
        <v>-671772.380389569</v>
      </c>
      <c r="J27" s="1441">
        <v>10.67805799692097</v>
      </c>
      <c r="K27" s="1442">
        <v>5.6446539515003735</v>
      </c>
      <c r="L27" s="1438"/>
    </row>
    <row r="28" spans="2:12" ht="12.75">
      <c r="B28" s="1426"/>
      <c r="C28" s="1427" t="s">
        <v>1197</v>
      </c>
      <c r="D28" s="1427"/>
      <c r="E28" s="1427"/>
      <c r="F28" s="1427"/>
      <c r="G28" s="1440">
        <v>32751.699999999997</v>
      </c>
      <c r="H28" s="1440">
        <v>34242.5</v>
      </c>
      <c r="I28" s="1441">
        <v>34004.302274304115</v>
      </c>
      <c r="J28" s="1441">
        <v>4.551824790774219</v>
      </c>
      <c r="K28" s="1442">
        <v>-0.695620137828385</v>
      </c>
      <c r="L28" s="1438"/>
    </row>
    <row r="29" spans="2:12" ht="12.75">
      <c r="B29" s="1433"/>
      <c r="C29" s="1434"/>
      <c r="D29" s="1434" t="s">
        <v>1198</v>
      </c>
      <c r="E29" s="1434"/>
      <c r="F29" s="1434"/>
      <c r="G29" s="1435">
        <v>39539.799999999996</v>
      </c>
      <c r="H29" s="1435">
        <v>42831.5</v>
      </c>
      <c r="I29" s="1436">
        <v>43085.13527430412</v>
      </c>
      <c r="J29" s="1436">
        <v>8.325029463983128</v>
      </c>
      <c r="K29" s="1437">
        <v>0.5921699550660691</v>
      </c>
      <c r="L29" s="1438"/>
    </row>
    <row r="30" spans="2:12" ht="12.75">
      <c r="B30" s="1433"/>
      <c r="C30" s="1434"/>
      <c r="D30" s="1434" t="s">
        <v>1199</v>
      </c>
      <c r="E30" s="1434"/>
      <c r="F30" s="1434"/>
      <c r="G30" s="1435">
        <v>-6788.1</v>
      </c>
      <c r="H30" s="1435">
        <v>-8589</v>
      </c>
      <c r="I30" s="1436">
        <v>-9080.832999999999</v>
      </c>
      <c r="J30" s="1436">
        <v>26.53025146948336</v>
      </c>
      <c r="K30" s="1437">
        <v>5.72631272557922</v>
      </c>
      <c r="L30" s="1438"/>
    </row>
    <row r="31" spans="2:12" ht="12.75">
      <c r="B31" s="1426"/>
      <c r="C31" s="1427" t="s">
        <v>1200</v>
      </c>
      <c r="D31" s="1427"/>
      <c r="E31" s="1427"/>
      <c r="F31" s="1427"/>
      <c r="G31" s="1440">
        <v>-541778.7999999999</v>
      </c>
      <c r="H31" s="1440">
        <v>-601636.7000000001</v>
      </c>
      <c r="I31" s="1441">
        <v>-637768.0781152648</v>
      </c>
      <c r="J31" s="1441">
        <v>11.048402041571237</v>
      </c>
      <c r="K31" s="1442">
        <v>6.005514310424317</v>
      </c>
      <c r="L31" s="1438"/>
    </row>
    <row r="32" spans="2:12" ht="12.75">
      <c r="B32" s="1426"/>
      <c r="C32" s="1427" t="s">
        <v>1201</v>
      </c>
      <c r="D32" s="1427"/>
      <c r="E32" s="1427"/>
      <c r="F32" s="1427"/>
      <c r="G32" s="1440">
        <v>631500.3000000002</v>
      </c>
      <c r="H32" s="1440">
        <v>709956.5</v>
      </c>
      <c r="I32" s="1441">
        <v>778186.6259572608</v>
      </c>
      <c r="J32" s="1441">
        <v>12.42377873771396</v>
      </c>
      <c r="K32" s="1442">
        <v>9.61046570561166</v>
      </c>
      <c r="L32" s="1438"/>
    </row>
    <row r="33" spans="2:12" ht="12.75">
      <c r="B33" s="1433"/>
      <c r="C33" s="1434"/>
      <c r="D33" s="1434" t="s">
        <v>1202</v>
      </c>
      <c r="E33" s="1434"/>
      <c r="F33" s="1434"/>
      <c r="G33" s="1435">
        <v>634854.8</v>
      </c>
      <c r="H33" s="1435">
        <v>712522.2</v>
      </c>
      <c r="I33" s="1436">
        <v>781989.2541688632</v>
      </c>
      <c r="J33" s="1436">
        <v>12.233884031435196</v>
      </c>
      <c r="K33" s="1437">
        <v>9.749458216019548</v>
      </c>
      <c r="L33" s="1438"/>
    </row>
    <row r="34" spans="2:12" ht="12.75">
      <c r="B34" s="1433"/>
      <c r="C34" s="1434"/>
      <c r="D34" s="1434"/>
      <c r="E34" s="1434" t="s">
        <v>1203</v>
      </c>
      <c r="F34" s="1434"/>
      <c r="G34" s="1435">
        <v>48519.8</v>
      </c>
      <c r="H34" s="1435">
        <v>52855.40000000001</v>
      </c>
      <c r="I34" s="1436">
        <v>70411.566</v>
      </c>
      <c r="J34" s="1436">
        <v>8.935733453146966</v>
      </c>
      <c r="K34" s="1437">
        <v>33.21546332068246</v>
      </c>
      <c r="L34" s="1438"/>
    </row>
    <row r="35" spans="2:12" ht="12.75">
      <c r="B35" s="1433"/>
      <c r="C35" s="1434"/>
      <c r="D35" s="1434"/>
      <c r="E35" s="1434" t="s">
        <v>1204</v>
      </c>
      <c r="F35" s="1434"/>
      <c r="G35" s="1435">
        <v>543294.1000000001</v>
      </c>
      <c r="H35" s="1435">
        <v>617278.8</v>
      </c>
      <c r="I35" s="1436">
        <v>665064.1431496878</v>
      </c>
      <c r="J35" s="1436">
        <v>13.617799272990439</v>
      </c>
      <c r="K35" s="1437">
        <v>7.741290183574705</v>
      </c>
      <c r="L35" s="1438"/>
    </row>
    <row r="36" spans="2:12" ht="12.75">
      <c r="B36" s="1433"/>
      <c r="C36" s="1434"/>
      <c r="D36" s="1434"/>
      <c r="E36" s="1434" t="s">
        <v>1205</v>
      </c>
      <c r="F36" s="1434"/>
      <c r="G36" s="1435">
        <v>41373.1</v>
      </c>
      <c r="H36" s="1435">
        <v>42388</v>
      </c>
      <c r="I36" s="1436">
        <v>46513.545019175326</v>
      </c>
      <c r="J36" s="1436">
        <v>2.4530431608943957</v>
      </c>
      <c r="K36" s="1437">
        <v>9.73281357736937</v>
      </c>
      <c r="L36" s="1438"/>
    </row>
    <row r="37" spans="2:12" ht="12.75">
      <c r="B37" s="1433"/>
      <c r="C37" s="1434"/>
      <c r="D37" s="1434"/>
      <c r="E37" s="1434" t="s">
        <v>1206</v>
      </c>
      <c r="F37" s="1434"/>
      <c r="G37" s="1435">
        <v>1667.8</v>
      </c>
      <c r="H37" s="1435">
        <v>0</v>
      </c>
      <c r="I37" s="1436">
        <v>0</v>
      </c>
      <c r="J37" s="1436">
        <v>-100</v>
      </c>
      <c r="K37" s="1444" t="s">
        <v>313</v>
      </c>
      <c r="L37" s="1438"/>
    </row>
    <row r="38" spans="2:12" ht="12.75">
      <c r="B38" s="1433"/>
      <c r="C38" s="1434"/>
      <c r="D38" s="1434" t="s">
        <v>1207</v>
      </c>
      <c r="E38" s="1434"/>
      <c r="F38" s="1434"/>
      <c r="G38" s="1435">
        <v>-3354.5</v>
      </c>
      <c r="H38" s="1435">
        <v>-2565.7</v>
      </c>
      <c r="I38" s="1436">
        <v>-3802.62821160237</v>
      </c>
      <c r="J38" s="1436">
        <v>-23.514681770755715</v>
      </c>
      <c r="K38" s="1437">
        <v>48.2101653194984</v>
      </c>
      <c r="L38" s="1438"/>
    </row>
    <row r="39" spans="2:12" ht="12.75">
      <c r="B39" s="1426" t="s">
        <v>315</v>
      </c>
      <c r="C39" s="1427" t="s">
        <v>1208</v>
      </c>
      <c r="D39" s="1427"/>
      <c r="E39" s="1427"/>
      <c r="F39" s="1427"/>
      <c r="G39" s="1440">
        <v>17063.5</v>
      </c>
      <c r="H39" s="1440">
        <v>14811.4</v>
      </c>
      <c r="I39" s="1441">
        <v>16987.335</v>
      </c>
      <c r="J39" s="1441">
        <v>-13.198347349605882</v>
      </c>
      <c r="K39" s="1442">
        <v>14.690947513401824</v>
      </c>
      <c r="L39" s="1438"/>
    </row>
    <row r="40" spans="2:12" ht="12.75">
      <c r="B40" s="1426" t="s">
        <v>1209</v>
      </c>
      <c r="C40" s="1426"/>
      <c r="D40" s="1427"/>
      <c r="E40" s="1427"/>
      <c r="F40" s="1427"/>
      <c r="G40" s="1440">
        <v>106785.00000000012</v>
      </c>
      <c r="H40" s="1440">
        <v>123131.20000000001</v>
      </c>
      <c r="I40" s="1441">
        <v>157405.88284199592</v>
      </c>
      <c r="J40" s="1441">
        <v>15.30758065271327</v>
      </c>
      <c r="K40" s="1442">
        <v>27.83590417538032</v>
      </c>
      <c r="L40" s="1445"/>
    </row>
    <row r="41" spans="2:12" ht="12.75">
      <c r="B41" s="1426" t="s">
        <v>317</v>
      </c>
      <c r="C41" s="1427" t="s">
        <v>1210</v>
      </c>
      <c r="D41" s="1427"/>
      <c r="E41" s="1427"/>
      <c r="F41" s="1427"/>
      <c r="G41" s="1440">
        <v>11147.969999999998</v>
      </c>
      <c r="H41" s="1440">
        <v>17720.65000000001</v>
      </c>
      <c r="I41" s="1441">
        <v>21813.068638879493</v>
      </c>
      <c r="J41" s="1441">
        <v>58.958536845721795</v>
      </c>
      <c r="K41" s="1442">
        <v>23.09406618199378</v>
      </c>
      <c r="L41" s="1438"/>
    </row>
    <row r="42" spans="2:12" ht="12.75">
      <c r="B42" s="1433"/>
      <c r="C42" s="1434" t="s">
        <v>1211</v>
      </c>
      <c r="D42" s="1434"/>
      <c r="E42" s="1434"/>
      <c r="F42" s="1434"/>
      <c r="G42" s="1435">
        <v>3194.6000000000004</v>
      </c>
      <c r="H42" s="1435">
        <v>4382.599999999999</v>
      </c>
      <c r="I42" s="1436">
        <v>5920.925</v>
      </c>
      <c r="J42" s="1436">
        <v>37.187754335441014</v>
      </c>
      <c r="K42" s="1437">
        <v>35.10073928718114</v>
      </c>
      <c r="L42" s="1438"/>
    </row>
    <row r="43" spans="2:12" ht="12.75">
      <c r="B43" s="1433"/>
      <c r="C43" s="1434" t="s">
        <v>1212</v>
      </c>
      <c r="D43" s="1434"/>
      <c r="E43" s="1434"/>
      <c r="F43" s="1434"/>
      <c r="G43" s="1435">
        <v>0</v>
      </c>
      <c r="H43" s="1435">
        <v>0</v>
      </c>
      <c r="I43" s="1436">
        <v>0</v>
      </c>
      <c r="J43" s="1436" t="s">
        <v>313</v>
      </c>
      <c r="K43" s="1437" t="s">
        <v>313</v>
      </c>
      <c r="L43" s="1438"/>
    </row>
    <row r="44" spans="2:12" ht="12.75">
      <c r="B44" s="1433"/>
      <c r="C44" s="1434" t="s">
        <v>1213</v>
      </c>
      <c r="D44" s="1434"/>
      <c r="E44" s="1434"/>
      <c r="F44" s="1434"/>
      <c r="G44" s="1435">
        <v>-21331.600000000002</v>
      </c>
      <c r="H44" s="1435">
        <v>-34584.49999999999</v>
      </c>
      <c r="I44" s="1436">
        <v>-30936.211076042604</v>
      </c>
      <c r="J44" s="1436">
        <v>62.12801665135285</v>
      </c>
      <c r="K44" s="1437">
        <v>-10.54891331075305</v>
      </c>
      <c r="L44" s="1438"/>
    </row>
    <row r="45" spans="2:12" ht="12.75">
      <c r="B45" s="1433"/>
      <c r="C45" s="1434"/>
      <c r="D45" s="1434" t="s">
        <v>1214</v>
      </c>
      <c r="E45" s="1434"/>
      <c r="F45" s="1434"/>
      <c r="G45" s="1435">
        <v>-1620</v>
      </c>
      <c r="H45" s="1435">
        <v>-2234.3</v>
      </c>
      <c r="I45" s="1436">
        <v>-338.91999999999985</v>
      </c>
      <c r="J45" s="1436">
        <v>37.919753086419774</v>
      </c>
      <c r="K45" s="1437">
        <v>-84.83104327977443</v>
      </c>
      <c r="L45" s="1438"/>
    </row>
    <row r="46" spans="2:12" ht="12.75">
      <c r="B46" s="1433"/>
      <c r="C46" s="1434"/>
      <c r="D46" s="1434" t="s">
        <v>1186</v>
      </c>
      <c r="E46" s="1434"/>
      <c r="F46" s="1434"/>
      <c r="G46" s="1435">
        <v>-19711.600000000002</v>
      </c>
      <c r="H46" s="1435">
        <v>-32350.199999999997</v>
      </c>
      <c r="I46" s="1436">
        <v>-30597.291076042606</v>
      </c>
      <c r="J46" s="1436">
        <v>64.11757543781323</v>
      </c>
      <c r="K46" s="1437">
        <v>-5.418541226815876</v>
      </c>
      <c r="L46" s="1438"/>
    </row>
    <row r="47" spans="2:12" ht="12.75">
      <c r="B47" s="1433"/>
      <c r="C47" s="1434" t="s">
        <v>1215</v>
      </c>
      <c r="D47" s="1434"/>
      <c r="E47" s="1434"/>
      <c r="F47" s="1434"/>
      <c r="G47" s="1435">
        <v>29284.97</v>
      </c>
      <c r="H47" s="1435">
        <v>47922.55</v>
      </c>
      <c r="I47" s="1436">
        <v>46828.3547149221</v>
      </c>
      <c r="J47" s="1436">
        <v>63.642134514735744</v>
      </c>
      <c r="K47" s="1437">
        <v>-2.2832576419199313</v>
      </c>
      <c r="L47" s="1438"/>
    </row>
    <row r="48" spans="2:12" ht="12.75">
      <c r="B48" s="1433"/>
      <c r="C48" s="1434"/>
      <c r="D48" s="1434" t="s">
        <v>1214</v>
      </c>
      <c r="E48" s="1434"/>
      <c r="F48" s="1434"/>
      <c r="G48" s="1435">
        <v>23686.1</v>
      </c>
      <c r="H48" s="1435">
        <v>22912.300000000003</v>
      </c>
      <c r="I48" s="1436">
        <v>16397.41</v>
      </c>
      <c r="J48" s="1436">
        <v>-3.2668949299377914</v>
      </c>
      <c r="K48" s="1437">
        <v>-28.434028884049184</v>
      </c>
      <c r="L48" s="1438"/>
    </row>
    <row r="49" spans="2:12" ht="12.75">
      <c r="B49" s="1433"/>
      <c r="C49" s="1434"/>
      <c r="D49" s="1434" t="s">
        <v>1216</v>
      </c>
      <c r="E49" s="1434"/>
      <c r="F49" s="1434"/>
      <c r="G49" s="1435">
        <v>4192.4000000000015</v>
      </c>
      <c r="H49" s="1435">
        <v>11857.300000000001</v>
      </c>
      <c r="I49" s="1436">
        <v>19516.3547149221</v>
      </c>
      <c r="J49" s="1436">
        <v>182.82845148363697</v>
      </c>
      <c r="K49" s="1437">
        <v>64.59358129525356</v>
      </c>
      <c r="L49" s="1438"/>
    </row>
    <row r="50" spans="2:12" ht="12.75">
      <c r="B50" s="1433"/>
      <c r="C50" s="1434"/>
      <c r="D50" s="1434"/>
      <c r="E50" s="1434" t="s">
        <v>1217</v>
      </c>
      <c r="F50" s="1434"/>
      <c r="G50" s="1435">
        <v>4407.800000000001</v>
      </c>
      <c r="H50" s="1435">
        <v>11919.400000000001</v>
      </c>
      <c r="I50" s="1436">
        <v>18153.499999999996</v>
      </c>
      <c r="J50" s="1436">
        <v>170.41608058441852</v>
      </c>
      <c r="K50" s="1437">
        <v>52.30212930181045</v>
      </c>
      <c r="L50" s="1438"/>
    </row>
    <row r="51" spans="2:12" ht="12.75">
      <c r="B51" s="1433"/>
      <c r="C51" s="1434"/>
      <c r="D51" s="1434"/>
      <c r="E51" s="1434"/>
      <c r="F51" s="1434" t="s">
        <v>1218</v>
      </c>
      <c r="G51" s="1435">
        <v>21132.4</v>
      </c>
      <c r="H51" s="1435">
        <v>28961.2</v>
      </c>
      <c r="I51" s="1436">
        <v>35948.549999999996</v>
      </c>
      <c r="J51" s="1436">
        <v>37.046431072665655</v>
      </c>
      <c r="K51" s="1437">
        <v>24.126590058422963</v>
      </c>
      <c r="L51" s="1438"/>
    </row>
    <row r="52" spans="2:12" ht="12.75">
      <c r="B52" s="1433"/>
      <c r="C52" s="1434"/>
      <c r="D52" s="1434"/>
      <c r="E52" s="1434"/>
      <c r="F52" s="1434" t="s">
        <v>1219</v>
      </c>
      <c r="G52" s="1435">
        <v>-16724.6</v>
      </c>
      <c r="H52" s="1435">
        <v>-17041.8</v>
      </c>
      <c r="I52" s="1436">
        <v>-17795.05</v>
      </c>
      <c r="J52" s="1436">
        <v>1.8966073927029754</v>
      </c>
      <c r="K52" s="1437">
        <v>4.420014317736374</v>
      </c>
      <c r="L52" s="1438"/>
    </row>
    <row r="53" spans="2:12" ht="12.75">
      <c r="B53" s="1433"/>
      <c r="C53" s="1434"/>
      <c r="D53" s="1434"/>
      <c r="E53" s="1434" t="s">
        <v>1220</v>
      </c>
      <c r="F53" s="1434"/>
      <c r="G53" s="1435">
        <v>-215.4</v>
      </c>
      <c r="H53" s="1435">
        <v>-62.10000000000001</v>
      </c>
      <c r="I53" s="1436">
        <v>1362.8547149221058</v>
      </c>
      <c r="J53" s="1436">
        <v>-71.16991643454038</v>
      </c>
      <c r="K53" s="1444" t="s">
        <v>313</v>
      </c>
      <c r="L53" s="1438"/>
    </row>
    <row r="54" spans="2:12" ht="12.75">
      <c r="B54" s="1433"/>
      <c r="C54" s="1434"/>
      <c r="D54" s="1434" t="s">
        <v>1221</v>
      </c>
      <c r="E54" s="1434"/>
      <c r="F54" s="1434"/>
      <c r="G54" s="1435">
        <v>2733.4</v>
      </c>
      <c r="H54" s="1435">
        <v>14318.599999999999</v>
      </c>
      <c r="I54" s="1436">
        <v>14982.299999999994</v>
      </c>
      <c r="J54" s="1436">
        <v>423.8384429648057</v>
      </c>
      <c r="K54" s="1437">
        <v>4.635229701227743</v>
      </c>
      <c r="L54" s="1438"/>
    </row>
    <row r="55" spans="2:12" ht="12.75">
      <c r="B55" s="1433"/>
      <c r="C55" s="1434"/>
      <c r="D55" s="1434"/>
      <c r="E55" s="1434" t="s">
        <v>1222</v>
      </c>
      <c r="F55" s="1434"/>
      <c r="G55" s="1435">
        <v>-36.7</v>
      </c>
      <c r="H55" s="1435">
        <v>-20.2</v>
      </c>
      <c r="I55" s="1436">
        <v>-5.6000000000000005</v>
      </c>
      <c r="J55" s="1436">
        <v>-44.959128065395106</v>
      </c>
      <c r="K55" s="1437">
        <v>-72.27722772277227</v>
      </c>
      <c r="L55" s="1438"/>
    </row>
    <row r="56" spans="2:12" ht="12.75">
      <c r="B56" s="1433"/>
      <c r="C56" s="1434"/>
      <c r="D56" s="1434"/>
      <c r="E56" s="1434" t="s">
        <v>1223</v>
      </c>
      <c r="F56" s="1434"/>
      <c r="G56" s="1435">
        <v>2770.1</v>
      </c>
      <c r="H56" s="1435">
        <v>14338.8</v>
      </c>
      <c r="I56" s="1436">
        <v>14987.899999999994</v>
      </c>
      <c r="J56" s="1436">
        <v>417.6275224721129</v>
      </c>
      <c r="K56" s="1437">
        <v>4.52687812090268</v>
      </c>
      <c r="L56" s="1438"/>
    </row>
    <row r="57" spans="2:12" ht="12.75">
      <c r="B57" s="1433"/>
      <c r="C57" s="1434"/>
      <c r="D57" s="1434" t="s">
        <v>1224</v>
      </c>
      <c r="E57" s="1434"/>
      <c r="F57" s="1434"/>
      <c r="G57" s="1435">
        <v>-1326.93</v>
      </c>
      <c r="H57" s="1435">
        <v>-1165.65</v>
      </c>
      <c r="I57" s="1436">
        <v>-4067.71</v>
      </c>
      <c r="J57" s="1436">
        <v>-12.154371368497209</v>
      </c>
      <c r="K57" s="1437">
        <v>248.96495517522408</v>
      </c>
      <c r="L57" s="1438"/>
    </row>
    <row r="58" spans="2:12" ht="12.75">
      <c r="B58" s="1426" t="s">
        <v>1225</v>
      </c>
      <c r="C58" s="1427"/>
      <c r="D58" s="1427"/>
      <c r="E58" s="1427"/>
      <c r="F58" s="1427"/>
      <c r="G58" s="1440">
        <v>117932.97000000009</v>
      </c>
      <c r="H58" s="1440">
        <v>140851.85000000003</v>
      </c>
      <c r="I58" s="1441">
        <v>179218.95148087537</v>
      </c>
      <c r="J58" s="1441">
        <v>19.43381905840235</v>
      </c>
      <c r="K58" s="1442">
        <v>27.23933088622927</v>
      </c>
      <c r="L58" s="1438"/>
    </row>
    <row r="59" spans="2:12" ht="12.75">
      <c r="B59" s="1426" t="s">
        <v>1226</v>
      </c>
      <c r="C59" s="1427" t="s">
        <v>1227</v>
      </c>
      <c r="D59" s="1427"/>
      <c r="E59" s="1427"/>
      <c r="F59" s="1427"/>
      <c r="G59" s="1440">
        <v>11927.559999999881</v>
      </c>
      <c r="H59" s="1440">
        <v>18502.70000000001</v>
      </c>
      <c r="I59" s="1441">
        <v>24716.5185191246</v>
      </c>
      <c r="J59" s="1441">
        <v>55.12560825516866</v>
      </c>
      <c r="K59" s="1442">
        <v>33.58330686399597</v>
      </c>
      <c r="L59" s="1438"/>
    </row>
    <row r="60" spans="2:12" ht="12.75">
      <c r="B60" s="1426" t="s">
        <v>1228</v>
      </c>
      <c r="C60" s="1427"/>
      <c r="D60" s="1427"/>
      <c r="E60" s="1427"/>
      <c r="F60" s="1427"/>
      <c r="G60" s="1440">
        <v>129860.52999999997</v>
      </c>
      <c r="H60" s="1440">
        <v>159354.55000000005</v>
      </c>
      <c r="I60" s="1441">
        <v>203935.46999999997</v>
      </c>
      <c r="J60" s="1441">
        <v>22.712074253816837</v>
      </c>
      <c r="K60" s="1442">
        <v>27.975931656799204</v>
      </c>
      <c r="L60" s="1438"/>
    </row>
    <row r="61" spans="2:12" ht="12.75">
      <c r="B61" s="1426" t="s">
        <v>1229</v>
      </c>
      <c r="C61" s="1427"/>
      <c r="D61" s="1427"/>
      <c r="E61" s="1427"/>
      <c r="F61" s="1427"/>
      <c r="G61" s="1440">
        <v>-129860.53000000001</v>
      </c>
      <c r="H61" s="1440">
        <v>-159354.55</v>
      </c>
      <c r="I61" s="1441">
        <v>-203935.47000000003</v>
      </c>
      <c r="J61" s="1441">
        <v>22.712074253816738</v>
      </c>
      <c r="K61" s="1442">
        <v>27.975931656799276</v>
      </c>
      <c r="L61" s="1438"/>
    </row>
    <row r="62" spans="2:12" ht="12.75">
      <c r="B62" s="1433"/>
      <c r="C62" s="1434" t="s">
        <v>1230</v>
      </c>
      <c r="D62" s="1434"/>
      <c r="E62" s="1434"/>
      <c r="F62" s="1434"/>
      <c r="G62" s="1435">
        <v>-128536.33</v>
      </c>
      <c r="H62" s="1435">
        <v>-158191.95</v>
      </c>
      <c r="I62" s="1436">
        <v>-203935.47000000003</v>
      </c>
      <c r="J62" s="1436">
        <v>23.071780561962527</v>
      </c>
      <c r="K62" s="1437">
        <v>28.916465091934214</v>
      </c>
      <c r="L62" s="1438"/>
    </row>
    <row r="63" spans="2:12" ht="12.75">
      <c r="B63" s="1433"/>
      <c r="C63" s="1434"/>
      <c r="D63" s="1434" t="s">
        <v>1222</v>
      </c>
      <c r="E63" s="1434"/>
      <c r="F63" s="1434"/>
      <c r="G63" s="1435">
        <v>-115992.23</v>
      </c>
      <c r="H63" s="1435">
        <v>-130352.95</v>
      </c>
      <c r="I63" s="1436">
        <v>-172887.02000000002</v>
      </c>
      <c r="J63" s="1436">
        <v>12.380760331963614</v>
      </c>
      <c r="K63" s="1437">
        <v>32.62992513786611</v>
      </c>
      <c r="L63" s="1438"/>
    </row>
    <row r="64" spans="2:12" ht="12.75">
      <c r="B64" s="1433"/>
      <c r="C64" s="1434"/>
      <c r="D64" s="1434" t="s">
        <v>1223</v>
      </c>
      <c r="E64" s="1434"/>
      <c r="F64" s="1434"/>
      <c r="G64" s="1435">
        <v>-12544.100000000006</v>
      </c>
      <c r="H64" s="1435">
        <v>-27839</v>
      </c>
      <c r="I64" s="1436">
        <v>-31048.449999999997</v>
      </c>
      <c r="J64" s="1436">
        <v>121.929034366754</v>
      </c>
      <c r="K64" s="1437">
        <v>11.528610941484956</v>
      </c>
      <c r="L64" s="1438"/>
    </row>
    <row r="65" spans="2:12" ht="12.75">
      <c r="B65" s="1433"/>
      <c r="C65" s="1434" t="s">
        <v>1231</v>
      </c>
      <c r="D65" s="1434"/>
      <c r="E65" s="1434"/>
      <c r="F65" s="1434"/>
      <c r="G65" s="1435">
        <v>-1324.2</v>
      </c>
      <c r="H65" s="1435">
        <v>-1162.6</v>
      </c>
      <c r="I65" s="1436">
        <v>0</v>
      </c>
      <c r="J65" s="1436">
        <v>-12.203594623168712</v>
      </c>
      <c r="K65" s="1444" t="s">
        <v>313</v>
      </c>
      <c r="L65" s="1438"/>
    </row>
    <row r="66" spans="2:12" ht="13.5" thickBot="1">
      <c r="B66" s="1446" t="s">
        <v>1232</v>
      </c>
      <c r="C66" s="1447"/>
      <c r="D66" s="1447"/>
      <c r="E66" s="1447"/>
      <c r="F66" s="1447"/>
      <c r="G66" s="1448">
        <v>-127127.13000000002</v>
      </c>
      <c r="H66" s="1448">
        <v>-145035.95</v>
      </c>
      <c r="I66" s="1449">
        <v>-188953.17000000004</v>
      </c>
      <c r="J66" s="1449">
        <v>14.087331319443777</v>
      </c>
      <c r="K66" s="1450">
        <v>30.280230522156785</v>
      </c>
      <c r="L66" s="1438"/>
    </row>
    <row r="67" ht="13.5" thickTop="1">
      <c r="B67" s="1419" t="s">
        <v>1233</v>
      </c>
    </row>
    <row r="68" ht="12.75">
      <c r="B68" s="1451" t="s">
        <v>1234</v>
      </c>
    </row>
    <row r="69" ht="12.75">
      <c r="B69" s="1451" t="s">
        <v>1235</v>
      </c>
    </row>
  </sheetData>
  <sheetProtection/>
  <mergeCells count="9">
    <mergeCell ref="B1:K1"/>
    <mergeCell ref="B2:K2"/>
    <mergeCell ref="B3:K3"/>
    <mergeCell ref="B4:K4"/>
    <mergeCell ref="B5:F7"/>
    <mergeCell ref="G5:G7"/>
    <mergeCell ref="H5:H7"/>
    <mergeCell ref="I5:I7"/>
    <mergeCell ref="J5:K6"/>
  </mergeCells>
  <printOptions/>
  <pageMargins left="0.75" right="0.75" top="1" bottom="1" header="0.5" footer="0.5"/>
  <pageSetup fitToHeight="1" fitToWidth="1" horizontalDpi="600" verticalDpi="600" orientation="portrait" scale="75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32"/>
  <sheetViews>
    <sheetView zoomScalePageLayoutView="0" workbookViewId="0" topLeftCell="A1">
      <selection activeCell="Q55" sqref="Q55"/>
    </sheetView>
  </sheetViews>
  <sheetFormatPr defaultColWidth="9.140625" defaultRowHeight="12.75"/>
  <cols>
    <col min="1" max="1" width="9.140625" style="8" customWidth="1"/>
    <col min="2" max="2" width="6.7109375" style="8" customWidth="1"/>
    <col min="3" max="3" width="25.421875" style="8" customWidth="1"/>
    <col min="4" max="4" width="12.421875" style="8" customWidth="1"/>
    <col min="5" max="5" width="11.00390625" style="8" customWidth="1"/>
    <col min="6" max="6" width="12.57421875" style="8" customWidth="1"/>
    <col min="7" max="16384" width="9.140625" style="8" customWidth="1"/>
  </cols>
  <sheetData>
    <row r="1" spans="2:8" ht="15">
      <c r="B1" s="1888" t="s">
        <v>1311</v>
      </c>
      <c r="C1" s="1888"/>
      <c r="D1" s="1888"/>
      <c r="E1" s="1888"/>
      <c r="F1" s="1888"/>
      <c r="G1" s="1888"/>
      <c r="H1" s="1888"/>
    </row>
    <row r="2" spans="2:8" ht="15.75">
      <c r="B2" s="1889" t="s">
        <v>1237</v>
      </c>
      <c r="C2" s="1889"/>
      <c r="D2" s="1889"/>
      <c r="E2" s="1889"/>
      <c r="F2" s="1889"/>
      <c r="G2" s="1889"/>
      <c r="H2" s="1889"/>
    </row>
    <row r="3" spans="2:8" ht="15.75" thickBot="1">
      <c r="B3" s="1418"/>
      <c r="C3" s="1418"/>
      <c r="D3" s="1418"/>
      <c r="E3" s="1418"/>
      <c r="F3" s="1418"/>
      <c r="G3" s="1865" t="s">
        <v>1149</v>
      </c>
      <c r="H3" s="1865"/>
    </row>
    <row r="4" spans="2:8" ht="15.75" thickTop="1">
      <c r="B4" s="1890" t="s">
        <v>1238</v>
      </c>
      <c r="C4" s="1892" t="s">
        <v>1239</v>
      </c>
      <c r="D4" s="1894" t="s">
        <v>1240</v>
      </c>
      <c r="E4" s="1895"/>
      <c r="F4" s="1896"/>
      <c r="G4" s="1897" t="s">
        <v>1153</v>
      </c>
      <c r="H4" s="1898"/>
    </row>
    <row r="5" spans="2:8" ht="15.75">
      <c r="B5" s="1891"/>
      <c r="C5" s="1893"/>
      <c r="D5" s="1452">
        <v>2014</v>
      </c>
      <c r="E5" s="1453" t="s">
        <v>1241</v>
      </c>
      <c r="F5" s="1453" t="s">
        <v>1242</v>
      </c>
      <c r="G5" s="1452">
        <v>2015</v>
      </c>
      <c r="H5" s="1454">
        <v>2016</v>
      </c>
    </row>
    <row r="6" spans="2:14" ht="15">
      <c r="B6" s="1455" t="s">
        <v>306</v>
      </c>
      <c r="C6" s="1456" t="s">
        <v>1243</v>
      </c>
      <c r="D6" s="1457">
        <v>681315.1</v>
      </c>
      <c r="E6" s="1457">
        <v>837788.9970657</v>
      </c>
      <c r="F6" s="1457">
        <v>1054012.1</v>
      </c>
      <c r="G6" s="1457">
        <f>E6/D6*100-100</f>
        <v>22.96645077522868</v>
      </c>
      <c r="H6" s="1458">
        <f>F6/E6*100-100</f>
        <v>25.808778068416643</v>
      </c>
      <c r="N6" s="1459"/>
    </row>
    <row r="7" spans="2:8" ht="15">
      <c r="B7" s="1460">
        <v>1</v>
      </c>
      <c r="C7" s="1461" t="s">
        <v>1244</v>
      </c>
      <c r="D7" s="1462">
        <v>0</v>
      </c>
      <c r="E7" s="1462">
        <v>0</v>
      </c>
      <c r="F7" s="1462">
        <v>0</v>
      </c>
      <c r="G7" s="1463" t="s">
        <v>313</v>
      </c>
      <c r="H7" s="1464" t="s">
        <v>313</v>
      </c>
    </row>
    <row r="8" spans="2:8" ht="15">
      <c r="B8" s="1460">
        <v>2</v>
      </c>
      <c r="C8" s="1465" t="s">
        <v>1212</v>
      </c>
      <c r="D8" s="1466">
        <v>0</v>
      </c>
      <c r="E8" s="1466">
        <v>0</v>
      </c>
      <c r="F8" s="1466">
        <v>0</v>
      </c>
      <c r="G8" s="1463" t="s">
        <v>313</v>
      </c>
      <c r="H8" s="1464" t="s">
        <v>313</v>
      </c>
    </row>
    <row r="9" spans="2:8" ht="15">
      <c r="B9" s="1460">
        <v>3</v>
      </c>
      <c r="C9" s="1465" t="s">
        <v>1245</v>
      </c>
      <c r="D9" s="1467">
        <v>87562.14</v>
      </c>
      <c r="E9" s="1467">
        <v>111105.04000000001</v>
      </c>
      <c r="F9" s="1467">
        <v>136381.2</v>
      </c>
      <c r="G9" s="1467">
        <f aca="true" t="shared" si="0" ref="G9:H26">E9/D9*100-100</f>
        <v>26.887076994692023</v>
      </c>
      <c r="H9" s="1468">
        <f t="shared" si="0"/>
        <v>22.749787048364325</v>
      </c>
    </row>
    <row r="10" spans="2:14" ht="15">
      <c r="B10" s="1469"/>
      <c r="C10" s="1470" t="s">
        <v>1246</v>
      </c>
      <c r="D10" s="1471">
        <v>2502.8</v>
      </c>
      <c r="E10" s="1471">
        <v>5476.1</v>
      </c>
      <c r="F10" s="1471">
        <v>6883.7</v>
      </c>
      <c r="G10" s="1471">
        <f t="shared" si="0"/>
        <v>118.79894518139685</v>
      </c>
      <c r="H10" s="1472">
        <f t="shared" si="0"/>
        <v>25.704424681799082</v>
      </c>
      <c r="N10" s="1459"/>
    </row>
    <row r="11" spans="2:14" ht="15">
      <c r="B11" s="1469"/>
      <c r="C11" s="1470" t="s">
        <v>1247</v>
      </c>
      <c r="D11" s="1471">
        <v>29912.6</v>
      </c>
      <c r="E11" s="1471">
        <v>44169.5</v>
      </c>
      <c r="F11" s="1471">
        <v>41796.9</v>
      </c>
      <c r="G11" s="1471">
        <f t="shared" si="0"/>
        <v>47.6618548705228</v>
      </c>
      <c r="H11" s="1472">
        <f t="shared" si="0"/>
        <v>-5.371579936381437</v>
      </c>
      <c r="N11" s="1459"/>
    </row>
    <row r="12" spans="2:14" ht="15">
      <c r="B12" s="1469"/>
      <c r="C12" s="1470" t="s">
        <v>1216</v>
      </c>
      <c r="D12" s="1471">
        <v>1228.9</v>
      </c>
      <c r="E12" s="1471">
        <v>64.14</v>
      </c>
      <c r="F12" s="1471">
        <v>57.6</v>
      </c>
      <c r="G12" s="1471">
        <f t="shared" si="0"/>
        <v>-94.78069818536903</v>
      </c>
      <c r="H12" s="1472">
        <f>F12/E12*100-100</f>
        <v>-10.196445275958837</v>
      </c>
      <c r="N12" s="1459"/>
    </row>
    <row r="13" spans="2:14" ht="15">
      <c r="B13" s="1469"/>
      <c r="C13" s="1470" t="s">
        <v>1248</v>
      </c>
      <c r="D13" s="1471">
        <v>1620</v>
      </c>
      <c r="E13" s="1471">
        <v>2234.3</v>
      </c>
      <c r="F13" s="1471">
        <v>338.9</v>
      </c>
      <c r="G13" s="1471">
        <f t="shared" si="0"/>
        <v>37.919753086419774</v>
      </c>
      <c r="H13" s="1472">
        <f t="shared" si="0"/>
        <v>-84.83193841471602</v>
      </c>
      <c r="N13" s="1459"/>
    </row>
    <row r="14" spans="2:14" ht="15">
      <c r="B14" s="1469"/>
      <c r="C14" s="1470" t="s">
        <v>1249</v>
      </c>
      <c r="D14" s="1471">
        <v>52297.8</v>
      </c>
      <c r="E14" s="1471">
        <v>59161</v>
      </c>
      <c r="F14" s="1471">
        <v>87304.1</v>
      </c>
      <c r="G14" s="1471">
        <f t="shared" si="0"/>
        <v>13.123305378046496</v>
      </c>
      <c r="H14" s="1472">
        <f t="shared" si="0"/>
        <v>47.57035885127027</v>
      </c>
      <c r="N14" s="1459"/>
    </row>
    <row r="15" spans="2:14" ht="15">
      <c r="B15" s="1473">
        <v>4</v>
      </c>
      <c r="C15" s="1465" t="s">
        <v>1250</v>
      </c>
      <c r="D15" s="1466">
        <v>593752.93</v>
      </c>
      <c r="E15" s="1466">
        <v>726683.9570657</v>
      </c>
      <c r="F15" s="1466">
        <v>917630.9</v>
      </c>
      <c r="G15" s="1466">
        <f t="shared" si="0"/>
        <v>22.388273025566363</v>
      </c>
      <c r="H15" s="1474">
        <f t="shared" si="0"/>
        <v>26.276477012831094</v>
      </c>
      <c r="N15" s="1459"/>
    </row>
    <row r="16" spans="2:14" ht="15">
      <c r="B16" s="1455" t="s">
        <v>315</v>
      </c>
      <c r="C16" s="1456" t="s">
        <v>1251</v>
      </c>
      <c r="D16" s="1457">
        <v>495392.1099999999</v>
      </c>
      <c r="E16" s="1457">
        <v>521010.06</v>
      </c>
      <c r="F16" s="1457">
        <v>564549.7000000001</v>
      </c>
      <c r="G16" s="1457">
        <f t="shared" si="0"/>
        <v>5.171247075372293</v>
      </c>
      <c r="H16" s="1458">
        <f t="shared" si="0"/>
        <v>8.356775299118041</v>
      </c>
      <c r="N16" s="1459"/>
    </row>
    <row r="17" spans="2:14" ht="15">
      <c r="B17" s="1475">
        <v>1</v>
      </c>
      <c r="C17" s="1461" t="s">
        <v>1244</v>
      </c>
      <c r="D17" s="1462">
        <v>75373</v>
      </c>
      <c r="E17" s="1462">
        <v>96824</v>
      </c>
      <c r="F17" s="1462">
        <v>106964.9</v>
      </c>
      <c r="G17" s="1462">
        <f t="shared" si="0"/>
        <v>28.459793294681106</v>
      </c>
      <c r="H17" s="1476">
        <f t="shared" si="0"/>
        <v>10.473539618276462</v>
      </c>
      <c r="N17" s="1459"/>
    </row>
    <row r="18" spans="2:14" ht="15">
      <c r="B18" s="1475">
        <v>2</v>
      </c>
      <c r="C18" s="1465" t="s">
        <v>1212</v>
      </c>
      <c r="D18" s="1466">
        <v>0</v>
      </c>
      <c r="E18" s="1466">
        <v>0</v>
      </c>
      <c r="F18" s="1466">
        <v>0</v>
      </c>
      <c r="G18" s="1463" t="s">
        <v>313</v>
      </c>
      <c r="H18" s="1464" t="s">
        <v>313</v>
      </c>
      <c r="N18" s="1459"/>
    </row>
    <row r="19" spans="2:14" ht="15">
      <c r="B19" s="1475">
        <v>3</v>
      </c>
      <c r="C19" s="1465" t="s">
        <v>1245</v>
      </c>
      <c r="D19" s="1466">
        <v>420019.1099999999</v>
      </c>
      <c r="E19" s="1466">
        <v>424186.06</v>
      </c>
      <c r="F19" s="1466">
        <v>457584.80000000005</v>
      </c>
      <c r="G19" s="1466">
        <f t="shared" si="0"/>
        <v>0.9920858124764891</v>
      </c>
      <c r="H19" s="1474">
        <f t="shared" si="0"/>
        <v>7.873606218931386</v>
      </c>
      <c r="N19" s="1459"/>
    </row>
    <row r="20" spans="2:14" ht="15">
      <c r="B20" s="1469"/>
      <c r="C20" s="1470" t="s">
        <v>1246</v>
      </c>
      <c r="D20" s="1477">
        <v>0</v>
      </c>
      <c r="E20" s="1477">
        <v>0</v>
      </c>
      <c r="F20" s="1477">
        <v>0</v>
      </c>
      <c r="G20" s="1477" t="s">
        <v>313</v>
      </c>
      <c r="H20" s="1478" t="s">
        <v>313</v>
      </c>
      <c r="N20" s="1459"/>
    </row>
    <row r="21" spans="2:14" ht="15">
      <c r="B21" s="1469"/>
      <c r="C21" s="1470" t="s">
        <v>1247</v>
      </c>
      <c r="D21" s="1471">
        <v>29370.45</v>
      </c>
      <c r="E21" s="1471">
        <v>39870.3</v>
      </c>
      <c r="F21" s="1471">
        <v>40664.7</v>
      </c>
      <c r="G21" s="1471">
        <f t="shared" si="0"/>
        <v>35.749707614285796</v>
      </c>
      <c r="H21" s="1472">
        <f t="shared" si="0"/>
        <v>1.9924605533442161</v>
      </c>
      <c r="N21" s="1459"/>
    </row>
    <row r="22" spans="2:14" ht="15">
      <c r="B22" s="1469"/>
      <c r="C22" s="1470" t="s">
        <v>1216</v>
      </c>
      <c r="D22" s="1471">
        <v>356787.1</v>
      </c>
      <c r="E22" s="1471">
        <v>351697.14</v>
      </c>
      <c r="F22" s="1471">
        <v>389976.9</v>
      </c>
      <c r="G22" s="1471">
        <f t="shared" si="0"/>
        <v>-1.4266098746282978</v>
      </c>
      <c r="H22" s="1472">
        <f t="shared" si="0"/>
        <v>10.884296642275785</v>
      </c>
      <c r="N22" s="1459"/>
    </row>
    <row r="23" spans="2:14" ht="15">
      <c r="B23" s="1469"/>
      <c r="C23" s="1470" t="s">
        <v>1248</v>
      </c>
      <c r="D23" s="1471">
        <v>23686.1</v>
      </c>
      <c r="E23" s="1471">
        <v>22912.32</v>
      </c>
      <c r="F23" s="1471">
        <v>16397.4</v>
      </c>
      <c r="G23" s="1471">
        <f t="shared" si="0"/>
        <v>-3.2668104922296095</v>
      </c>
      <c r="H23" s="1472">
        <f t="shared" si="0"/>
        <v>-28.434134998114544</v>
      </c>
      <c r="N23" s="1459"/>
    </row>
    <row r="24" spans="2:14" ht="15">
      <c r="B24" s="1469"/>
      <c r="C24" s="1470" t="s">
        <v>1252</v>
      </c>
      <c r="D24" s="1471">
        <v>41.66</v>
      </c>
      <c r="E24" s="1471">
        <v>38.2</v>
      </c>
      <c r="F24" s="1471">
        <v>362.5</v>
      </c>
      <c r="G24" s="1471">
        <f t="shared" si="0"/>
        <v>-8.305328852616398</v>
      </c>
      <c r="H24" s="1472">
        <f>F24/E24*100-100</f>
        <v>848.9528795811518</v>
      </c>
      <c r="N24" s="1459"/>
    </row>
    <row r="25" spans="2:14" ht="29.25" customHeight="1">
      <c r="B25" s="1479"/>
      <c r="C25" s="1480" t="s">
        <v>1317</v>
      </c>
      <c r="D25" s="1471">
        <v>10133.8</v>
      </c>
      <c r="E25" s="1471">
        <v>9668.1</v>
      </c>
      <c r="F25" s="1471">
        <v>10183.3</v>
      </c>
      <c r="G25" s="1471">
        <f t="shared" si="0"/>
        <v>-4.595512048787214</v>
      </c>
      <c r="H25" s="1472">
        <f t="shared" si="0"/>
        <v>5.328865030357562</v>
      </c>
      <c r="N25" s="1459"/>
    </row>
    <row r="26" spans="2:14" ht="15.75" thickBot="1">
      <c r="B26" s="1885" t="s">
        <v>1253</v>
      </c>
      <c r="C26" s="1886"/>
      <c r="D26" s="1481">
        <v>185922.96</v>
      </c>
      <c r="E26" s="1481">
        <v>316778.9370657</v>
      </c>
      <c r="F26" s="1481">
        <v>489462.4</v>
      </c>
      <c r="G26" s="1481">
        <f t="shared" si="0"/>
        <v>70.38182754066526</v>
      </c>
      <c r="H26" s="1482">
        <f>F26/E26*100-100</f>
        <v>54.51229318901508</v>
      </c>
      <c r="N26" s="1459"/>
    </row>
    <row r="27" spans="2:14" ht="15.75" thickTop="1">
      <c r="B27" s="1887" t="s">
        <v>1254</v>
      </c>
      <c r="C27" s="1887"/>
      <c r="D27" s="1887"/>
      <c r="E27" s="1887"/>
      <c r="F27" s="1887"/>
      <c r="G27" s="1887"/>
      <c r="H27" s="1887"/>
      <c r="N27" s="1459"/>
    </row>
    <row r="28" spans="2:14" ht="15">
      <c r="B28" s="1205" t="s">
        <v>944</v>
      </c>
      <c r="N28" s="1459"/>
    </row>
    <row r="29" spans="2:14" ht="15">
      <c r="B29" s="1205" t="s">
        <v>945</v>
      </c>
      <c r="N29" s="1459"/>
    </row>
    <row r="30" ht="15">
      <c r="N30" s="1459"/>
    </row>
    <row r="31" ht="15">
      <c r="N31" s="1459"/>
    </row>
    <row r="32" ht="15">
      <c r="N32" s="1459"/>
    </row>
  </sheetData>
  <sheetProtection/>
  <mergeCells count="9">
    <mergeCell ref="B26:C26"/>
    <mergeCell ref="B27:H27"/>
    <mergeCell ref="B1:H1"/>
    <mergeCell ref="B2:H2"/>
    <mergeCell ref="G3:H3"/>
    <mergeCell ref="B4:B5"/>
    <mergeCell ref="C4:C5"/>
    <mergeCell ref="D4:F4"/>
    <mergeCell ref="G4:H4"/>
  </mergeCells>
  <printOptions/>
  <pageMargins left="0.7" right="0.7" top="0.75" bottom="0.75" header="0.3" footer="0.3"/>
  <pageSetup fitToHeight="1" fitToWidth="1"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3"/>
  <sheetViews>
    <sheetView zoomScale="85" zoomScaleNormal="85" zoomScalePageLayoutView="0" workbookViewId="0" topLeftCell="A29">
      <selection activeCell="Q55" sqref="Q55"/>
    </sheetView>
  </sheetViews>
  <sheetFormatPr defaultColWidth="9.140625" defaultRowHeight="12.75"/>
  <cols>
    <col min="1" max="1" width="9.140625" style="31" customWidth="1"/>
    <col min="2" max="2" width="6.8515625" style="31" customWidth="1"/>
    <col min="3" max="3" width="31.28125" style="31" customWidth="1"/>
    <col min="4" max="4" width="16.140625" style="31" customWidth="1"/>
    <col min="5" max="5" width="15.00390625" style="31" customWidth="1"/>
    <col min="6" max="6" width="14.00390625" style="31" customWidth="1"/>
    <col min="7" max="7" width="15.00390625" style="31" customWidth="1"/>
    <col min="8" max="8" width="14.8515625" style="31" customWidth="1"/>
    <col min="9" max="11" width="9.140625" style="31" customWidth="1"/>
    <col min="12" max="12" width="10.00390625" style="31" bestFit="1" customWidth="1"/>
    <col min="13" max="16384" width="9.140625" style="31" customWidth="1"/>
  </cols>
  <sheetData>
    <row r="1" spans="2:9" ht="15" customHeight="1">
      <c r="B1" s="1810" t="s">
        <v>1312</v>
      </c>
      <c r="C1" s="1810"/>
      <c r="D1" s="1810"/>
      <c r="E1" s="1810"/>
      <c r="F1" s="1810"/>
      <c r="G1" s="1810"/>
      <c r="H1" s="1810"/>
      <c r="I1" s="1483"/>
    </row>
    <row r="2" spans="2:8" ht="15" customHeight="1">
      <c r="B2" s="1904" t="s">
        <v>1256</v>
      </c>
      <c r="C2" s="1904"/>
      <c r="D2" s="1904"/>
      <c r="E2" s="1904"/>
      <c r="F2" s="1904"/>
      <c r="G2" s="1904"/>
      <c r="H2" s="1904"/>
    </row>
    <row r="3" spans="2:8" ht="15" customHeight="1">
      <c r="B3" s="1905" t="s">
        <v>1257</v>
      </c>
      <c r="C3" s="1905"/>
      <c r="D3" s="1905"/>
      <c r="E3" s="1905"/>
      <c r="F3" s="1905"/>
      <c r="G3" s="1905"/>
      <c r="H3" s="1905"/>
    </row>
    <row r="4" spans="2:8" ht="12" customHeight="1" thickBot="1">
      <c r="B4" s="1484"/>
      <c r="C4" s="1485"/>
      <c r="D4" s="1486"/>
      <c r="E4" s="1486"/>
      <c r="F4" s="1485"/>
      <c r="G4" s="1484"/>
      <c r="H4" s="1484"/>
    </row>
    <row r="5" spans="2:8" ht="15" customHeight="1" thickTop="1">
      <c r="B5" s="1487"/>
      <c r="C5" s="1488"/>
      <c r="D5" s="1906" t="s">
        <v>280</v>
      </c>
      <c r="E5" s="1907"/>
      <c r="F5" s="1908"/>
      <c r="G5" s="1912" t="s">
        <v>99</v>
      </c>
      <c r="H5" s="1913"/>
    </row>
    <row r="6" spans="2:8" ht="15" customHeight="1">
      <c r="B6" s="1489"/>
      <c r="C6" s="1490"/>
      <c r="D6" s="1909"/>
      <c r="E6" s="1910"/>
      <c r="F6" s="1911"/>
      <c r="G6" s="1914"/>
      <c r="H6" s="1915"/>
    </row>
    <row r="7" spans="2:8" ht="15" customHeight="1">
      <c r="B7" s="1489"/>
      <c r="C7" s="1490"/>
      <c r="D7" s="1491">
        <v>2014</v>
      </c>
      <c r="E7" s="1491">
        <v>2015</v>
      </c>
      <c r="F7" s="1491">
        <v>2016</v>
      </c>
      <c r="G7" s="1492" t="s">
        <v>96</v>
      </c>
      <c r="H7" s="1493" t="s">
        <v>131</v>
      </c>
    </row>
    <row r="8" spans="1:8" ht="15" customHeight="1">
      <c r="A8" s="52"/>
      <c r="B8" s="1494"/>
      <c r="C8" s="1495"/>
      <c r="D8" s="1496"/>
      <c r="E8" s="1497"/>
      <c r="F8" s="1498"/>
      <c r="G8" s="1499"/>
      <c r="H8" s="1500"/>
    </row>
    <row r="9" spans="1:14" ht="15" customHeight="1">
      <c r="A9" s="52"/>
      <c r="B9" s="1899" t="s">
        <v>1258</v>
      </c>
      <c r="C9" s="1900"/>
      <c r="D9" s="1502">
        <v>593752.9400000001</v>
      </c>
      <c r="E9" s="1502">
        <v>726683.87</v>
      </c>
      <c r="F9" s="1502">
        <v>917630.9004706099</v>
      </c>
      <c r="G9" s="1502">
        <v>22.38825630067616</v>
      </c>
      <c r="H9" s="1503">
        <v>26.27649220707346</v>
      </c>
      <c r="K9" s="1382"/>
      <c r="L9" s="1382"/>
      <c r="M9" s="1382"/>
      <c r="N9" s="1382"/>
    </row>
    <row r="10" spans="1:14" ht="15" customHeight="1">
      <c r="A10" s="52"/>
      <c r="B10" s="1537" t="s">
        <v>1259</v>
      </c>
      <c r="C10" s="1631"/>
      <c r="D10" s="1506">
        <v>21352.06</v>
      </c>
      <c r="E10" s="1506">
        <v>23622.95</v>
      </c>
      <c r="F10" s="1506">
        <v>30620.108336740002</v>
      </c>
      <c r="G10" s="1506">
        <v>10.635460934448474</v>
      </c>
      <c r="H10" s="1507">
        <v>29.620171641306456</v>
      </c>
      <c r="K10" s="1382"/>
      <c r="L10" s="1382"/>
      <c r="M10" s="1382"/>
      <c r="N10" s="1382"/>
    </row>
    <row r="11" spans="1:14" ht="15" customHeight="1">
      <c r="A11" s="52"/>
      <c r="B11" s="1537" t="s">
        <v>1260</v>
      </c>
      <c r="C11" s="1631"/>
      <c r="D11" s="1502">
        <v>572400.88</v>
      </c>
      <c r="E11" s="1502">
        <v>703060.92</v>
      </c>
      <c r="F11" s="1502">
        <v>887010.7921338698</v>
      </c>
      <c r="G11" s="1502">
        <v>22.826666513860005</v>
      </c>
      <c r="H11" s="1503">
        <v>26.164144087808182</v>
      </c>
      <c r="K11" s="1382"/>
      <c r="L11" s="1382"/>
      <c r="M11" s="1382"/>
      <c r="N11" s="1382"/>
    </row>
    <row r="12" spans="1:14" ht="15" customHeight="1">
      <c r="A12" s="52"/>
      <c r="B12" s="1509"/>
      <c r="C12" s="1510" t="s">
        <v>1261</v>
      </c>
      <c r="D12" s="1506">
        <v>426132.85371916</v>
      </c>
      <c r="E12" s="1506">
        <v>517456.67892682005</v>
      </c>
      <c r="F12" s="1506">
        <v>672458.1601839799</v>
      </c>
      <c r="G12" s="1506">
        <v>21.430834166061842</v>
      </c>
      <c r="H12" s="1507">
        <v>29.954484610890574</v>
      </c>
      <c r="K12" s="1382"/>
      <c r="L12" s="1382"/>
      <c r="M12" s="1382"/>
      <c r="N12" s="1382"/>
    </row>
    <row r="13" spans="1:14" ht="15" customHeight="1">
      <c r="A13" s="52"/>
      <c r="B13" s="1509"/>
      <c r="C13" s="1511" t="s">
        <v>1262</v>
      </c>
      <c r="D13" s="1506">
        <v>146268.02628084</v>
      </c>
      <c r="E13" s="1506">
        <v>185604.24107318</v>
      </c>
      <c r="F13" s="1506">
        <v>214552.63194989</v>
      </c>
      <c r="G13" s="1506">
        <v>26.893242352783943</v>
      </c>
      <c r="H13" s="1507">
        <v>15.596836963060696</v>
      </c>
      <c r="K13" s="1382"/>
      <c r="L13" s="1382"/>
      <c r="M13" s="1382"/>
      <c r="N13" s="1382"/>
    </row>
    <row r="14" spans="1:14" ht="15" customHeight="1">
      <c r="A14" s="52"/>
      <c r="B14" s="1509"/>
      <c r="C14" s="1511"/>
      <c r="D14" s="1513"/>
      <c r="E14" s="1513"/>
      <c r="F14" s="1513"/>
      <c r="G14" s="1506"/>
      <c r="H14" s="1507"/>
      <c r="K14" s="1382"/>
      <c r="L14" s="1382"/>
      <c r="N14" s="1382"/>
    </row>
    <row r="15" spans="1:14" ht="15" customHeight="1">
      <c r="A15" s="52"/>
      <c r="B15" s="1632"/>
      <c r="C15" s="1495"/>
      <c r="D15" s="1515"/>
      <c r="E15" s="1515"/>
      <c r="F15" s="1515"/>
      <c r="G15" s="1516"/>
      <c r="H15" s="1517"/>
      <c r="K15" s="1382"/>
      <c r="L15" s="1382"/>
      <c r="N15" s="1382"/>
    </row>
    <row r="16" spans="1:14" ht="15" customHeight="1">
      <c r="A16" s="52"/>
      <c r="B16" s="1899" t="s">
        <v>1263</v>
      </c>
      <c r="C16" s="1900"/>
      <c r="D16" s="1502">
        <v>93006.09</v>
      </c>
      <c r="E16" s="1502">
        <v>120995.11</v>
      </c>
      <c r="F16" s="1502">
        <v>152199.83332362378</v>
      </c>
      <c r="G16" s="1502">
        <v>30.093749774880337</v>
      </c>
      <c r="H16" s="1503">
        <v>25.79006980003058</v>
      </c>
      <c r="K16" s="1382"/>
      <c r="L16" s="1382"/>
      <c r="M16" s="1382"/>
      <c r="N16" s="1382"/>
    </row>
    <row r="17" spans="1:14" ht="15" customHeight="1">
      <c r="A17" s="52"/>
      <c r="B17" s="1509"/>
      <c r="C17" s="1518" t="s">
        <v>1261</v>
      </c>
      <c r="D17" s="1506">
        <v>87372.33</v>
      </c>
      <c r="E17" s="1506">
        <v>114843.41</v>
      </c>
      <c r="F17" s="1506">
        <v>144005.5933236238</v>
      </c>
      <c r="G17" s="1506">
        <v>31.441395691290353</v>
      </c>
      <c r="H17" s="1507">
        <v>25.392996710585123</v>
      </c>
      <c r="K17" s="1382"/>
      <c r="L17" s="1382"/>
      <c r="M17" s="1382"/>
      <c r="N17" s="1382"/>
    </row>
    <row r="18" spans="1:14" ht="15" customHeight="1">
      <c r="A18" s="52"/>
      <c r="B18" s="1509"/>
      <c r="C18" s="1518" t="s">
        <v>1262</v>
      </c>
      <c r="D18" s="1506">
        <v>5633.76</v>
      </c>
      <c r="E18" s="1506">
        <v>6151.7</v>
      </c>
      <c r="F18" s="1506">
        <v>8194.24</v>
      </c>
      <c r="G18" s="1506">
        <v>9.193504870637014</v>
      </c>
      <c r="H18" s="1507">
        <v>33.202854495505306</v>
      </c>
      <c r="K18" s="1382"/>
      <c r="L18" s="1382"/>
      <c r="M18" s="1382"/>
      <c r="N18" s="1382"/>
    </row>
    <row r="19" spans="1:14" ht="15" customHeight="1">
      <c r="A19" s="52"/>
      <c r="B19" s="1527"/>
      <c r="C19" s="1520"/>
      <c r="D19" s="1633"/>
      <c r="E19" s="1633"/>
      <c r="F19" s="1633"/>
      <c r="G19" s="1522"/>
      <c r="H19" s="1523"/>
      <c r="K19" s="1382"/>
      <c r="L19" s="1382"/>
      <c r="N19" s="1382"/>
    </row>
    <row r="20" spans="1:14" ht="15" customHeight="1">
      <c r="A20" s="52"/>
      <c r="B20" s="1501"/>
      <c r="C20" s="1524"/>
      <c r="D20" s="1525"/>
      <c r="E20" s="1525"/>
      <c r="F20" s="1525"/>
      <c r="G20" s="1525"/>
      <c r="H20" s="1526"/>
      <c r="K20" s="1382"/>
      <c r="L20" s="1382"/>
      <c r="N20" s="1382"/>
    </row>
    <row r="21" spans="1:14" ht="15" customHeight="1">
      <c r="A21" s="52"/>
      <c r="B21" s="1899" t="s">
        <v>1264</v>
      </c>
      <c r="C21" s="1901"/>
      <c r="D21" s="1502">
        <v>665406.97</v>
      </c>
      <c r="E21" s="1502">
        <v>824056.04</v>
      </c>
      <c r="F21" s="1502">
        <v>1039210.6254574936</v>
      </c>
      <c r="G21" s="1502">
        <v>23.842411810023577</v>
      </c>
      <c r="H21" s="1503">
        <v>26.109217700472584</v>
      </c>
      <c r="K21" s="1382"/>
      <c r="L21" s="1382"/>
      <c r="M21" s="1382"/>
      <c r="N21" s="1382"/>
    </row>
    <row r="22" spans="1:14" ht="15" customHeight="1">
      <c r="A22" s="52"/>
      <c r="B22" s="1509"/>
      <c r="C22" s="1518" t="s">
        <v>1261</v>
      </c>
      <c r="D22" s="1506">
        <v>513505.18371916004</v>
      </c>
      <c r="E22" s="1506">
        <v>632300.0889268201</v>
      </c>
      <c r="F22" s="1506">
        <v>816463.7535076037</v>
      </c>
      <c r="G22" s="1506">
        <v>23.13411996102262</v>
      </c>
      <c r="H22" s="1507">
        <v>29.125990618372015</v>
      </c>
      <c r="K22" s="1382"/>
      <c r="L22" s="1382"/>
      <c r="M22" s="1382"/>
      <c r="N22" s="1382"/>
    </row>
    <row r="23" spans="1:14" ht="15" customHeight="1">
      <c r="A23" s="52"/>
      <c r="B23" s="1509"/>
      <c r="C23" s="1518" t="s">
        <v>1265</v>
      </c>
      <c r="D23" s="1506">
        <v>77.17159676267894</v>
      </c>
      <c r="E23" s="1506">
        <v>76.73022928474865</v>
      </c>
      <c r="F23" s="1506">
        <v>78.56576265741802</v>
      </c>
      <c r="G23" s="1506" t="s">
        <v>313</v>
      </c>
      <c r="H23" s="1507" t="s">
        <v>313</v>
      </c>
      <c r="K23" s="1382"/>
      <c r="L23" s="1382"/>
      <c r="M23" s="1382"/>
      <c r="N23" s="1382"/>
    </row>
    <row r="24" spans="1:14" ht="15" customHeight="1">
      <c r="A24" s="52"/>
      <c r="B24" s="1509"/>
      <c r="C24" s="1518" t="s">
        <v>1262</v>
      </c>
      <c r="D24" s="1506">
        <v>151901.78628084</v>
      </c>
      <c r="E24" s="1506">
        <v>191755.95107318</v>
      </c>
      <c r="F24" s="1506">
        <v>222746.87194989</v>
      </c>
      <c r="G24" s="1506">
        <v>26.23679797856792</v>
      </c>
      <c r="H24" s="1507">
        <v>16.16164750208084</v>
      </c>
      <c r="K24" s="1382"/>
      <c r="L24" s="1382"/>
      <c r="M24" s="1382"/>
      <c r="N24" s="1382"/>
    </row>
    <row r="25" spans="1:14" ht="15" customHeight="1">
      <c r="A25" s="52"/>
      <c r="B25" s="1509"/>
      <c r="C25" s="1518" t="s">
        <v>1265</v>
      </c>
      <c r="D25" s="1506">
        <v>22.828403237321062</v>
      </c>
      <c r="E25" s="1506">
        <v>23.269770715251354</v>
      </c>
      <c r="F25" s="1506">
        <v>21.434237342581994</v>
      </c>
      <c r="G25" s="1506" t="s">
        <v>313</v>
      </c>
      <c r="H25" s="1507" t="s">
        <v>313</v>
      </c>
      <c r="K25" s="1382"/>
      <c r="L25" s="1382"/>
      <c r="N25" s="1382"/>
    </row>
    <row r="26" spans="1:14" ht="15" customHeight="1">
      <c r="A26" s="52"/>
      <c r="B26" s="1527"/>
      <c r="C26" s="1520"/>
      <c r="D26" s="1522"/>
      <c r="E26" s="1522"/>
      <c r="F26" s="1522"/>
      <c r="G26" s="1522"/>
      <c r="H26" s="1523"/>
      <c r="K26" s="1382"/>
      <c r="L26" s="1382"/>
      <c r="N26" s="1382"/>
    </row>
    <row r="27" spans="1:14" ht="15" customHeight="1">
      <c r="A27" s="52"/>
      <c r="B27" s="1509"/>
      <c r="C27" s="1510"/>
      <c r="D27" s="1510"/>
      <c r="E27" s="1510"/>
      <c r="F27" s="1510"/>
      <c r="G27" s="1506"/>
      <c r="H27" s="1507"/>
      <c r="K27" s="1382"/>
      <c r="L27" s="1382"/>
      <c r="N27" s="1382"/>
    </row>
    <row r="28" spans="1:14" ht="15" customHeight="1">
      <c r="A28" s="52"/>
      <c r="B28" s="1899" t="s">
        <v>1266</v>
      </c>
      <c r="C28" s="1901"/>
      <c r="D28" s="1502">
        <v>686759.03</v>
      </c>
      <c r="E28" s="1502">
        <v>847678.99</v>
      </c>
      <c r="F28" s="1502">
        <v>1069830.7337942338</v>
      </c>
      <c r="G28" s="1502">
        <v>23.431793827305043</v>
      </c>
      <c r="H28" s="1503">
        <v>26.207060268679513</v>
      </c>
      <c r="K28" s="1382"/>
      <c r="L28" s="1382"/>
      <c r="M28" s="1382"/>
      <c r="N28" s="1382"/>
    </row>
    <row r="29" spans="1:14" ht="15" customHeight="1">
      <c r="A29" s="52"/>
      <c r="B29" s="1529"/>
      <c r="C29" s="1530"/>
      <c r="D29" s="1531"/>
      <c r="E29" s="1531"/>
      <c r="F29" s="1531"/>
      <c r="G29" s="1531"/>
      <c r="H29" s="1532"/>
      <c r="K29" s="1382"/>
      <c r="L29" s="1382"/>
      <c r="N29" s="1382"/>
    </row>
    <row r="30" spans="1:14" ht="15" customHeight="1">
      <c r="A30" s="52"/>
      <c r="B30" s="1533" t="s">
        <v>1267</v>
      </c>
      <c r="C30" s="1634"/>
      <c r="D30" s="1510"/>
      <c r="E30" s="1510"/>
      <c r="F30" s="1510"/>
      <c r="G30" s="1499"/>
      <c r="H30" s="1500"/>
      <c r="K30" s="1382"/>
      <c r="L30" s="1382"/>
      <c r="N30" s="1382"/>
    </row>
    <row r="31" spans="1:14" ht="9.75" customHeight="1" hidden="1">
      <c r="A31" s="52"/>
      <c r="B31" s="1536"/>
      <c r="C31" s="1635"/>
      <c r="D31" s="1502"/>
      <c r="E31" s="1502"/>
      <c r="F31" s="1502"/>
      <c r="G31" s="1502"/>
      <c r="H31" s="1503"/>
      <c r="K31" s="1382"/>
      <c r="L31" s="1382"/>
      <c r="N31" s="1382"/>
    </row>
    <row r="32" spans="2:14" ht="15" customHeight="1">
      <c r="B32" s="1902" t="s">
        <v>1268</v>
      </c>
      <c r="C32" s="1903"/>
      <c r="D32" s="1510"/>
      <c r="E32" s="1510"/>
      <c r="F32" s="1510"/>
      <c r="G32" s="1636"/>
      <c r="H32" s="1637"/>
      <c r="K32" s="1382"/>
      <c r="L32" s="1382"/>
      <c r="N32" s="1382"/>
    </row>
    <row r="33" spans="2:14" ht="15" customHeight="1">
      <c r="B33" s="1509"/>
      <c r="C33" s="1510" t="s">
        <v>1269</v>
      </c>
      <c r="D33" s="1506">
        <v>11.466383963888333</v>
      </c>
      <c r="E33" s="1506">
        <v>12.981127553746326</v>
      </c>
      <c r="F33" s="1506">
        <v>16.48476974075208</v>
      </c>
      <c r="G33" s="1506" t="s">
        <v>313</v>
      </c>
      <c r="H33" s="1507" t="s">
        <v>313</v>
      </c>
      <c r="K33" s="1382"/>
      <c r="L33" s="1382"/>
      <c r="N33" s="1382"/>
    </row>
    <row r="34" spans="2:14" ht="15" customHeight="1">
      <c r="B34" s="1509"/>
      <c r="C34" s="1510" t="s">
        <v>1270</v>
      </c>
      <c r="D34" s="1506">
        <v>9.97421859883483</v>
      </c>
      <c r="E34" s="1506">
        <v>11.19332249619925</v>
      </c>
      <c r="F34" s="1506">
        <v>14.089234984696539</v>
      </c>
      <c r="G34" s="1506" t="s">
        <v>313</v>
      </c>
      <c r="H34" s="1507" t="s">
        <v>313</v>
      </c>
      <c r="K34" s="1382"/>
      <c r="L34" s="1382"/>
      <c r="N34" s="1382"/>
    </row>
    <row r="35" spans="2:14" ht="15" customHeight="1">
      <c r="B35" s="1509"/>
      <c r="C35" s="1510"/>
      <c r="D35" s="1506"/>
      <c r="E35" s="1506"/>
      <c r="F35" s="1506"/>
      <c r="G35" s="1506"/>
      <c r="H35" s="1507"/>
      <c r="K35" s="1382"/>
      <c r="L35" s="1382"/>
      <c r="N35" s="1382"/>
    </row>
    <row r="36" spans="2:14" ht="15" customHeight="1">
      <c r="B36" s="1902" t="s">
        <v>1271</v>
      </c>
      <c r="C36" s="1903"/>
      <c r="D36" s="1502"/>
      <c r="E36" s="1502"/>
      <c r="F36" s="1502"/>
      <c r="G36" s="1502"/>
      <c r="H36" s="1503"/>
      <c r="K36" s="1382"/>
      <c r="L36" s="1382"/>
      <c r="N36" s="1382"/>
    </row>
    <row r="37" spans="2:14" ht="15" customHeight="1">
      <c r="B37" s="1540"/>
      <c r="C37" s="1510" t="s">
        <v>1269</v>
      </c>
      <c r="D37" s="1506">
        <v>11.834325583706326</v>
      </c>
      <c r="E37" s="1506">
        <v>13.353253370754805</v>
      </c>
      <c r="F37" s="1506">
        <v>16.97048978922236</v>
      </c>
      <c r="G37" s="1506" t="s">
        <v>313</v>
      </c>
      <c r="H37" s="1507" t="s">
        <v>313</v>
      </c>
      <c r="K37" s="1382"/>
      <c r="L37" s="1382"/>
      <c r="N37" s="1382"/>
    </row>
    <row r="38" spans="2:14" ht="15" customHeight="1">
      <c r="B38" s="1540"/>
      <c r="C38" s="1541" t="s">
        <v>1270</v>
      </c>
      <c r="D38" s="1506">
        <v>10.294278537454705</v>
      </c>
      <c r="E38" s="1506">
        <v>11.514197879457882</v>
      </c>
      <c r="F38" s="1506">
        <v>14.504371138085341</v>
      </c>
      <c r="G38" s="1506" t="s">
        <v>313</v>
      </c>
      <c r="H38" s="1507" t="s">
        <v>313</v>
      </c>
      <c r="K38" s="1382"/>
      <c r="L38" s="1382"/>
      <c r="N38" s="1382"/>
    </row>
    <row r="39" spans="2:14" ht="15" customHeight="1">
      <c r="B39" s="1542"/>
      <c r="C39" s="1520"/>
      <c r="D39" s="1522"/>
      <c r="E39" s="1522"/>
      <c r="F39" s="1522"/>
      <c r="G39" s="1522"/>
      <c r="H39" s="1523"/>
      <c r="K39" s="1382"/>
      <c r="L39" s="1382"/>
      <c r="N39" s="1382"/>
    </row>
    <row r="40" spans="2:14" ht="12.75">
      <c r="B40" s="1638"/>
      <c r="C40" s="1639"/>
      <c r="D40" s="1640"/>
      <c r="E40" s="1640"/>
      <c r="F40" s="1640"/>
      <c r="G40" s="1640"/>
      <c r="H40" s="1641"/>
      <c r="K40" s="1382"/>
      <c r="L40" s="1382"/>
      <c r="N40" s="1382"/>
    </row>
    <row r="41" spans="2:14" ht="12.75">
      <c r="B41" s="1547" t="s">
        <v>1272</v>
      </c>
      <c r="C41" s="1510"/>
      <c r="D41" s="1513">
        <v>87539.29999999999</v>
      </c>
      <c r="E41" s="1513">
        <v>100391.6</v>
      </c>
      <c r="F41" s="1513">
        <v>113808.65484504159</v>
      </c>
      <c r="G41" s="1506">
        <v>14.681748654604291</v>
      </c>
      <c r="H41" s="1507">
        <v>13.364718606976652</v>
      </c>
      <c r="K41" s="1382"/>
      <c r="L41" s="1382"/>
      <c r="M41" s="1382"/>
      <c r="N41" s="1382"/>
    </row>
    <row r="42" spans="2:14" ht="12.75">
      <c r="B42" s="1547" t="s">
        <v>1273</v>
      </c>
      <c r="C42" s="1510"/>
      <c r="D42" s="1513">
        <v>599219.73</v>
      </c>
      <c r="E42" s="1513">
        <v>747287.39</v>
      </c>
      <c r="F42" s="1513">
        <v>956022.0789491922</v>
      </c>
      <c r="G42" s="1506">
        <v>24.710077553688038</v>
      </c>
      <c r="H42" s="1507">
        <v>27.932317839485037</v>
      </c>
      <c r="K42" s="1382"/>
      <c r="L42" s="1382"/>
      <c r="M42" s="1382"/>
      <c r="N42" s="1382"/>
    </row>
    <row r="43" spans="2:14" ht="12.75">
      <c r="B43" s="1547" t="s">
        <v>1274</v>
      </c>
      <c r="C43" s="1510"/>
      <c r="D43" s="1513">
        <v>-130981.76400000008</v>
      </c>
      <c r="E43" s="1513">
        <v>-148067.66000000003</v>
      </c>
      <c r="F43" s="1513">
        <v>-208734.68894919218</v>
      </c>
      <c r="G43" s="1506" t="s">
        <v>313</v>
      </c>
      <c r="H43" s="1507" t="s">
        <v>313</v>
      </c>
      <c r="K43" s="1382"/>
      <c r="L43" s="1382"/>
      <c r="N43" s="1382"/>
    </row>
    <row r="44" spans="2:14" ht="12.75">
      <c r="B44" s="1547" t="s">
        <v>1275</v>
      </c>
      <c r="C44" s="1510"/>
      <c r="D44" s="1513">
        <v>3854.6</v>
      </c>
      <c r="E44" s="1513">
        <v>3031.7</v>
      </c>
      <c r="F44" s="1513">
        <v>19781.4</v>
      </c>
      <c r="G44" s="1506" t="s">
        <v>313</v>
      </c>
      <c r="H44" s="1507" t="s">
        <v>313</v>
      </c>
      <c r="K44" s="1382"/>
      <c r="L44" s="1382"/>
      <c r="N44" s="1382"/>
    </row>
    <row r="45" spans="2:14" ht="13.5" thickBot="1">
      <c r="B45" s="1548" t="s">
        <v>1276</v>
      </c>
      <c r="C45" s="1642"/>
      <c r="D45" s="1550">
        <v>-127127.06400000007</v>
      </c>
      <c r="E45" s="1550">
        <v>-145035.96000000002</v>
      </c>
      <c r="F45" s="1550">
        <v>-188953.248894919</v>
      </c>
      <c r="G45" s="1551" t="s">
        <v>313</v>
      </c>
      <c r="H45" s="1552" t="s">
        <v>313</v>
      </c>
      <c r="K45" s="1382"/>
      <c r="L45" s="1382"/>
      <c r="N45" s="1382"/>
    </row>
    <row r="46" spans="2:12" ht="16.5" thickTop="1">
      <c r="B46" s="1553" t="s">
        <v>1277</v>
      </c>
      <c r="C46" s="1485"/>
      <c r="D46" s="1554"/>
      <c r="E46" s="1554"/>
      <c r="F46" s="1484"/>
      <c r="G46" s="1484"/>
      <c r="H46" s="1484"/>
      <c r="K46" s="1382"/>
      <c r="L46" s="1382"/>
    </row>
    <row r="47" spans="2:12" ht="15.75">
      <c r="B47" s="1555" t="s">
        <v>1278</v>
      </c>
      <c r="C47" s="1485"/>
      <c r="D47" s="1554"/>
      <c r="E47" s="1554"/>
      <c r="F47" s="1484"/>
      <c r="G47" s="1484"/>
      <c r="H47" s="1484"/>
      <c r="K47" s="1382"/>
      <c r="L47" s="1382"/>
    </row>
    <row r="48" spans="2:12" ht="15.75">
      <c r="B48" s="1556" t="s">
        <v>1279</v>
      </c>
      <c r="C48" s="1557"/>
      <c r="D48" s="1554"/>
      <c r="E48" s="1554"/>
      <c r="F48" s="1484"/>
      <c r="G48" s="1484"/>
      <c r="H48" s="1484"/>
      <c r="K48" s="1382"/>
      <c r="L48" s="1382"/>
    </row>
    <row r="49" spans="2:12" ht="15.75">
      <c r="B49" s="1558" t="s">
        <v>1280</v>
      </c>
      <c r="C49" s="1559"/>
      <c r="D49" s="1554"/>
      <c r="E49" s="1554"/>
      <c r="F49" s="1484"/>
      <c r="G49" s="1484"/>
      <c r="H49" s="1484"/>
      <c r="K49" s="1382"/>
      <c r="L49" s="1382"/>
    </row>
    <row r="50" spans="2:12" ht="15.75">
      <c r="B50" s="1559" t="s">
        <v>1281</v>
      </c>
      <c r="C50" s="1560"/>
      <c r="D50" s="1561">
        <v>95.9</v>
      </c>
      <c r="E50" s="1561">
        <v>101.14</v>
      </c>
      <c r="F50" s="1562">
        <v>106.73</v>
      </c>
      <c r="G50" s="1560"/>
      <c r="H50" s="1484"/>
      <c r="K50" s="1382"/>
      <c r="L50" s="1382"/>
    </row>
    <row r="52" spans="4:6" ht="15.75">
      <c r="D52" s="1563"/>
      <c r="E52" s="1564"/>
      <c r="F52" s="1564"/>
    </row>
    <row r="60" spans="4:6" ht="12.75">
      <c r="D60" s="1382"/>
      <c r="E60" s="1382"/>
      <c r="F60" s="1382"/>
    </row>
    <row r="61" spans="4:6" ht="12.75">
      <c r="D61" s="1382"/>
      <c r="E61" s="1382"/>
      <c r="F61" s="1382"/>
    </row>
    <row r="62" spans="4:6" ht="12.75">
      <c r="D62" s="1382"/>
      <c r="E62" s="1382"/>
      <c r="F62" s="1382"/>
    </row>
    <row r="63" spans="4:6" ht="12.75">
      <c r="D63" s="1382"/>
      <c r="E63" s="1382"/>
      <c r="F63" s="1382"/>
    </row>
  </sheetData>
  <sheetProtection/>
  <mergeCells count="11">
    <mergeCell ref="B1:H1"/>
    <mergeCell ref="B2:H2"/>
    <mergeCell ref="B3:H3"/>
    <mergeCell ref="D5:F6"/>
    <mergeCell ref="G5:H6"/>
    <mergeCell ref="B9:C9"/>
    <mergeCell ref="B16:C16"/>
    <mergeCell ref="B21:C21"/>
    <mergeCell ref="B28:C28"/>
    <mergeCell ref="B32:C32"/>
    <mergeCell ref="B36:C36"/>
  </mergeCells>
  <printOptions/>
  <pageMargins left="0.75" right="0.75" top="1" bottom="1" header="0.5" footer="0.5"/>
  <pageSetup fitToHeight="1" fitToWidth="1" horizontalDpi="600" verticalDpi="600" orientation="portrait" scale="80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84"/>
  <sheetViews>
    <sheetView zoomScalePageLayoutView="0" workbookViewId="0" topLeftCell="A31">
      <selection activeCell="H47" sqref="H47"/>
    </sheetView>
  </sheetViews>
  <sheetFormatPr defaultColWidth="9.140625" defaultRowHeight="12.75"/>
  <cols>
    <col min="1" max="1" width="9.140625" style="31" customWidth="1"/>
    <col min="2" max="2" width="5.8515625" style="31" customWidth="1"/>
    <col min="3" max="3" width="26.8515625" style="31" customWidth="1"/>
    <col min="4" max="4" width="16.421875" style="31" customWidth="1"/>
    <col min="5" max="5" width="15.421875" style="31" customWidth="1"/>
    <col min="6" max="6" width="13.00390625" style="31" customWidth="1"/>
    <col min="7" max="7" width="12.140625" style="31" customWidth="1"/>
    <col min="8" max="8" width="12.7109375" style="31" customWidth="1"/>
    <col min="9" max="16384" width="9.140625" style="31" customWidth="1"/>
  </cols>
  <sheetData>
    <row r="1" spans="2:9" ht="12.75">
      <c r="B1" s="1810" t="s">
        <v>1313</v>
      </c>
      <c r="C1" s="1810"/>
      <c r="D1" s="1810"/>
      <c r="E1" s="1810"/>
      <c r="F1" s="1810"/>
      <c r="G1" s="1810"/>
      <c r="H1" s="1810"/>
      <c r="I1" s="1483"/>
    </row>
    <row r="2" spans="2:9" ht="15.75">
      <c r="B2" s="1904" t="s">
        <v>1256</v>
      </c>
      <c r="C2" s="1904"/>
      <c r="D2" s="1904"/>
      <c r="E2" s="1904"/>
      <c r="F2" s="1904"/>
      <c r="G2" s="1904"/>
      <c r="H2" s="1904"/>
      <c r="I2" s="1565"/>
    </row>
    <row r="3" spans="2:9" ht="18" customHeight="1" thickBot="1">
      <c r="B3" s="1916" t="s">
        <v>1283</v>
      </c>
      <c r="C3" s="1916"/>
      <c r="D3" s="1916"/>
      <c r="E3" s="1916"/>
      <c r="F3" s="1916"/>
      <c r="G3" s="1916"/>
      <c r="H3" s="1916"/>
      <c r="I3" s="1565"/>
    </row>
    <row r="4" spans="2:9" ht="15" customHeight="1" thickTop="1">
      <c r="B4" s="1487"/>
      <c r="C4" s="1488"/>
      <c r="D4" s="1917" t="s">
        <v>280</v>
      </c>
      <c r="E4" s="1918"/>
      <c r="F4" s="1919"/>
      <c r="G4" s="1923" t="s">
        <v>99</v>
      </c>
      <c r="H4" s="1924"/>
      <c r="I4" s="1565"/>
    </row>
    <row r="5" spans="2:9" ht="15" customHeight="1">
      <c r="B5" s="1489"/>
      <c r="C5" s="1490"/>
      <c r="D5" s="1920"/>
      <c r="E5" s="1921"/>
      <c r="F5" s="1922"/>
      <c r="G5" s="1925"/>
      <c r="H5" s="1926"/>
      <c r="I5" s="1565"/>
    </row>
    <row r="6" spans="2:9" ht="15" customHeight="1">
      <c r="B6" s="1489"/>
      <c r="C6" s="1490"/>
      <c r="D6" s="1566">
        <v>2014</v>
      </c>
      <c r="E6" s="1566">
        <v>2015</v>
      </c>
      <c r="F6" s="1566">
        <v>2016</v>
      </c>
      <c r="G6" s="1567" t="s">
        <v>96</v>
      </c>
      <c r="H6" s="1568" t="s">
        <v>131</v>
      </c>
      <c r="I6" s="1565"/>
    </row>
    <row r="7" spans="2:9" ht="15" customHeight="1">
      <c r="B7" s="1494"/>
      <c r="C7" s="1495"/>
      <c r="D7" s="1498"/>
      <c r="E7" s="1498"/>
      <c r="F7" s="1498"/>
      <c r="G7" s="1569"/>
      <c r="H7" s="1500"/>
      <c r="I7" s="1565"/>
    </row>
    <row r="8" spans="2:9" ht="15" customHeight="1">
      <c r="B8" s="1540" t="s">
        <v>1258</v>
      </c>
      <c r="C8" s="1570"/>
      <c r="D8" s="1502">
        <v>6191.375808133473</v>
      </c>
      <c r="E8" s="1502">
        <v>7184.93049238679</v>
      </c>
      <c r="F8" s="1502">
        <v>8597.684816552139</v>
      </c>
      <c r="G8" s="1502">
        <v>16.047397461289734</v>
      </c>
      <c r="H8" s="1503">
        <v>19.66274170170908</v>
      </c>
      <c r="I8" s="1565"/>
    </row>
    <row r="9" spans="2:9" ht="15" customHeight="1">
      <c r="B9" s="1504" t="s">
        <v>1259</v>
      </c>
      <c r="C9" s="1505"/>
      <c r="D9" s="1508">
        <v>222.64921793534933</v>
      </c>
      <c r="E9" s="1508">
        <v>233.5668380462725</v>
      </c>
      <c r="F9" s="1508">
        <v>286.8931728355664</v>
      </c>
      <c r="G9" s="1506">
        <v>4.9035070557011124</v>
      </c>
      <c r="H9" s="1507">
        <v>22.83129541648772</v>
      </c>
      <c r="I9" s="1565"/>
    </row>
    <row r="10" spans="2:9" ht="15" customHeight="1">
      <c r="B10" s="1504" t="s">
        <v>1260</v>
      </c>
      <c r="C10" s="1505"/>
      <c r="D10" s="1508">
        <v>5968.726590198123</v>
      </c>
      <c r="E10" s="1508">
        <v>6951.363654340518</v>
      </c>
      <c r="F10" s="1508">
        <v>8310.791643716573</v>
      </c>
      <c r="G10" s="1502">
        <v>16.46309391614767</v>
      </c>
      <c r="H10" s="1503">
        <v>19.556277832295706</v>
      </c>
      <c r="I10" s="1565"/>
    </row>
    <row r="11" spans="2:9" ht="15" customHeight="1">
      <c r="B11" s="1509"/>
      <c r="C11" s="1510" t="s">
        <v>1261</v>
      </c>
      <c r="D11" s="1506">
        <v>4443.5125518160585</v>
      </c>
      <c r="E11" s="1506">
        <v>5116.24163463338</v>
      </c>
      <c r="F11" s="1506">
        <v>6300.554297610605</v>
      </c>
      <c r="G11" s="1506">
        <v>15.139578767306034</v>
      </c>
      <c r="H11" s="1507">
        <v>23.148098693389613</v>
      </c>
      <c r="I11" s="1565"/>
    </row>
    <row r="12" spans="2:9" ht="15" customHeight="1">
      <c r="B12" s="1509"/>
      <c r="C12" s="1511" t="s">
        <v>1262</v>
      </c>
      <c r="D12" s="1506">
        <v>1525.2140383820645</v>
      </c>
      <c r="E12" s="1506">
        <v>1835.1220197071384</v>
      </c>
      <c r="F12" s="1506">
        <v>2010.2373461059683</v>
      </c>
      <c r="G12" s="1506">
        <v>20.318983010005724</v>
      </c>
      <c r="H12" s="1507">
        <v>9.542435027114763</v>
      </c>
      <c r="I12" s="1565"/>
    </row>
    <row r="13" spans="2:9" ht="15" customHeight="1">
      <c r="B13" s="1519"/>
      <c r="C13" s="1571"/>
      <c r="D13" s="1513"/>
      <c r="E13" s="1513"/>
      <c r="F13" s="1513"/>
      <c r="G13" s="1506"/>
      <c r="H13" s="1507"/>
      <c r="I13" s="1565"/>
    </row>
    <row r="14" spans="2:9" ht="15" customHeight="1">
      <c r="B14" s="1514"/>
      <c r="C14" s="1495"/>
      <c r="D14" s="1515"/>
      <c r="E14" s="1515"/>
      <c r="F14" s="1515"/>
      <c r="G14" s="1516"/>
      <c r="H14" s="1517"/>
      <c r="I14" s="1565"/>
    </row>
    <row r="15" spans="2:9" ht="15" customHeight="1">
      <c r="B15" s="1540" t="s">
        <v>1263</v>
      </c>
      <c r="C15" s="1570"/>
      <c r="D15" s="1508">
        <v>969.8236704900937</v>
      </c>
      <c r="E15" s="1508">
        <v>1196.3131303144157</v>
      </c>
      <c r="F15" s="1508">
        <v>1426.0267340356393</v>
      </c>
      <c r="G15" s="1502">
        <v>23.353674148813795</v>
      </c>
      <c r="H15" s="1503">
        <v>19.201795742294507</v>
      </c>
      <c r="I15" s="1565"/>
    </row>
    <row r="16" spans="2:9" ht="15" customHeight="1">
      <c r="B16" s="1512"/>
      <c r="C16" s="1518" t="s">
        <v>1261</v>
      </c>
      <c r="D16" s="1506">
        <v>911.0774765380604</v>
      </c>
      <c r="E16" s="1506">
        <v>1135.4895194779515</v>
      </c>
      <c r="F16" s="1506">
        <v>1349.2513194380567</v>
      </c>
      <c r="G16" s="1506">
        <v>24.63149937507167</v>
      </c>
      <c r="H16" s="1507">
        <v>18.825519416364457</v>
      </c>
      <c r="I16" s="1565"/>
    </row>
    <row r="17" spans="2:9" ht="15" customHeight="1">
      <c r="B17" s="1512"/>
      <c r="C17" s="1518" t="s">
        <v>1262</v>
      </c>
      <c r="D17" s="1506">
        <v>58.746193952033366</v>
      </c>
      <c r="E17" s="1506">
        <v>60.823610836464304</v>
      </c>
      <c r="F17" s="1506">
        <v>76.77541459758268</v>
      </c>
      <c r="G17" s="1506">
        <v>3.536257831659981</v>
      </c>
      <c r="H17" s="1507">
        <v>26.22633471072244</v>
      </c>
      <c r="I17" s="1565"/>
    </row>
    <row r="18" spans="2:9" ht="15" customHeight="1">
      <c r="B18" s="1519"/>
      <c r="C18" s="1520"/>
      <c r="D18" s="1521"/>
      <c r="E18" s="1521"/>
      <c r="F18" s="1521"/>
      <c r="G18" s="1522"/>
      <c r="H18" s="1523"/>
      <c r="I18" s="1565"/>
    </row>
    <row r="19" spans="2:9" ht="15" customHeight="1">
      <c r="B19" s="1572"/>
      <c r="C19" s="1573"/>
      <c r="D19" s="1525"/>
      <c r="E19" s="1525"/>
      <c r="F19" s="1525"/>
      <c r="G19" s="1525"/>
      <c r="H19" s="1526"/>
      <c r="I19" s="1565"/>
    </row>
    <row r="20" spans="2:9" ht="15" customHeight="1">
      <c r="B20" s="1540" t="s">
        <v>1264</v>
      </c>
      <c r="C20" s="1570"/>
      <c r="D20" s="1502">
        <v>6938.550260688216</v>
      </c>
      <c r="E20" s="1502">
        <v>8147.6768835277835</v>
      </c>
      <c r="F20" s="1502">
        <v>9736.818377752212</v>
      </c>
      <c r="G20" s="1502">
        <v>17.426214085240872</v>
      </c>
      <c r="H20" s="1503">
        <v>19.50422822285954</v>
      </c>
      <c r="I20" s="1565"/>
    </row>
    <row r="21" spans="2:9" ht="15" customHeight="1">
      <c r="B21" s="1512"/>
      <c r="C21" s="1518" t="s">
        <v>1261</v>
      </c>
      <c r="D21" s="1506">
        <v>5354.590028354119</v>
      </c>
      <c r="E21" s="1506">
        <v>6251.731154111331</v>
      </c>
      <c r="F21" s="1506">
        <v>7649.805617048662</v>
      </c>
      <c r="G21" s="1506">
        <v>16.75461839294117</v>
      </c>
      <c r="H21" s="1507">
        <v>22.362997199870208</v>
      </c>
      <c r="I21" s="1565"/>
    </row>
    <row r="22" spans="2:9" ht="15" customHeight="1">
      <c r="B22" s="1512"/>
      <c r="C22" s="1518" t="s">
        <v>1265</v>
      </c>
      <c r="D22" s="1506">
        <v>77.17159676267894</v>
      </c>
      <c r="E22" s="1506">
        <v>76.73022928474865</v>
      </c>
      <c r="F22" s="1506">
        <v>78.56576265741802</v>
      </c>
      <c r="G22" s="1506" t="s">
        <v>313</v>
      </c>
      <c r="H22" s="1507" t="s">
        <v>313</v>
      </c>
      <c r="I22" s="1565"/>
    </row>
    <row r="23" spans="2:9" ht="15" customHeight="1">
      <c r="B23" s="1512"/>
      <c r="C23" s="1518" t="s">
        <v>1262</v>
      </c>
      <c r="D23" s="1506">
        <v>1583.9602323340978</v>
      </c>
      <c r="E23" s="1506">
        <v>1895.9457294164527</v>
      </c>
      <c r="F23" s="1506">
        <v>2087.0127607035506</v>
      </c>
      <c r="G23" s="1506">
        <v>19.696548607323194</v>
      </c>
      <c r="H23" s="1507">
        <v>10.07766352815942</v>
      </c>
      <c r="I23" s="1565"/>
    </row>
    <row r="24" spans="2:9" ht="15" customHeight="1">
      <c r="B24" s="1509"/>
      <c r="C24" s="1518" t="s">
        <v>1265</v>
      </c>
      <c r="D24" s="1506">
        <v>22.828403237321062</v>
      </c>
      <c r="E24" s="1506">
        <v>23.269770715251358</v>
      </c>
      <c r="F24" s="1506">
        <v>21.434237342581994</v>
      </c>
      <c r="G24" s="1506" t="s">
        <v>313</v>
      </c>
      <c r="H24" s="1507" t="s">
        <v>313</v>
      </c>
      <c r="I24" s="1565"/>
    </row>
    <row r="25" spans="2:9" ht="15" customHeight="1">
      <c r="B25" s="1527"/>
      <c r="C25" s="1520"/>
      <c r="D25" s="1522"/>
      <c r="E25" s="1522"/>
      <c r="F25" s="1522"/>
      <c r="G25" s="1522"/>
      <c r="H25" s="1523"/>
      <c r="I25" s="1565"/>
    </row>
    <row r="26" spans="2:9" ht="15" customHeight="1">
      <c r="B26" s="1514"/>
      <c r="C26" s="1495"/>
      <c r="D26" s="1528"/>
      <c r="E26" s="1528"/>
      <c r="F26" s="1528"/>
      <c r="G26" s="1506"/>
      <c r="H26" s="1507"/>
      <c r="I26" s="1565"/>
    </row>
    <row r="27" spans="2:9" ht="15" customHeight="1">
      <c r="B27" s="1540" t="s">
        <v>1266</v>
      </c>
      <c r="C27" s="1570"/>
      <c r="D27" s="1502">
        <v>7161.199478623566</v>
      </c>
      <c r="E27" s="1502">
        <v>8381.243721574056</v>
      </c>
      <c r="F27" s="1502">
        <v>10023.71155058778</v>
      </c>
      <c r="G27" s="1502">
        <v>17.036869962809504</v>
      </c>
      <c r="H27" s="1503">
        <v>19.59694627165976</v>
      </c>
      <c r="I27" s="1565"/>
    </row>
    <row r="28" spans="2:9" ht="15" customHeight="1">
      <c r="B28" s="1529"/>
      <c r="C28" s="1530"/>
      <c r="D28" s="1531"/>
      <c r="E28" s="1531"/>
      <c r="F28" s="1531"/>
      <c r="G28" s="1531"/>
      <c r="H28" s="1532"/>
      <c r="I28" s="1565"/>
    </row>
    <row r="29" spans="2:9" ht="15" customHeight="1">
      <c r="B29" s="1533" t="s">
        <v>1267</v>
      </c>
      <c r="C29" s="1534"/>
      <c r="D29" s="1528"/>
      <c r="E29" s="1528"/>
      <c r="F29" s="1528"/>
      <c r="G29" s="1498"/>
      <c r="H29" s="1535"/>
      <c r="I29" s="1565"/>
    </row>
    <row r="30" spans="2:9" ht="15" customHeight="1">
      <c r="B30" s="1902" t="s">
        <v>1268</v>
      </c>
      <c r="C30" s="1903"/>
      <c r="D30" s="1528"/>
      <c r="E30" s="1528"/>
      <c r="F30" s="1528"/>
      <c r="G30" s="1538"/>
      <c r="H30" s="1539"/>
      <c r="I30" s="1565"/>
    </row>
    <row r="31" spans="2:9" ht="15" customHeight="1">
      <c r="B31" s="1512"/>
      <c r="C31" s="1510" t="s">
        <v>1269</v>
      </c>
      <c r="D31" s="1506">
        <v>11.466383963888333</v>
      </c>
      <c r="E31" s="1506">
        <v>12.981127553746326</v>
      </c>
      <c r="F31" s="1506">
        <v>16.48476974075208</v>
      </c>
      <c r="G31" s="1506" t="s">
        <v>313</v>
      </c>
      <c r="H31" s="1507" t="s">
        <v>313</v>
      </c>
      <c r="I31" s="1565"/>
    </row>
    <row r="32" spans="2:9" ht="15" customHeight="1">
      <c r="B32" s="1512"/>
      <c r="C32" s="1510" t="s">
        <v>1270</v>
      </c>
      <c r="D32" s="1506">
        <v>9.97421859883483</v>
      </c>
      <c r="E32" s="1506">
        <v>11.19332249619925</v>
      </c>
      <c r="F32" s="1506">
        <v>14.089234984696539</v>
      </c>
      <c r="G32" s="1506" t="s">
        <v>313</v>
      </c>
      <c r="H32" s="1507" t="s">
        <v>313</v>
      </c>
      <c r="I32" s="1565"/>
    </row>
    <row r="33" spans="2:9" ht="15" customHeight="1">
      <c r="B33" s="1512"/>
      <c r="C33" s="1510"/>
      <c r="D33" s="1506"/>
      <c r="E33" s="1506"/>
      <c r="F33" s="1506"/>
      <c r="G33" s="1506"/>
      <c r="H33" s="1507"/>
      <c r="I33" s="1565"/>
    </row>
    <row r="34" spans="2:9" ht="15">
      <c r="B34" s="1902" t="s">
        <v>1271</v>
      </c>
      <c r="C34" s="1903"/>
      <c r="D34" s="1502"/>
      <c r="E34" s="1502"/>
      <c r="F34" s="1502"/>
      <c r="G34" s="1502"/>
      <c r="H34" s="1503"/>
      <c r="I34" s="1565"/>
    </row>
    <row r="35" spans="2:9" ht="15">
      <c r="B35" s="1540"/>
      <c r="C35" s="1541" t="s">
        <v>1269</v>
      </c>
      <c r="D35" s="1506">
        <v>11.834325583706326</v>
      </c>
      <c r="E35" s="1506">
        <v>13.353253370754805</v>
      </c>
      <c r="F35" s="1506">
        <v>16.97048978922236</v>
      </c>
      <c r="G35" s="1506" t="s">
        <v>313</v>
      </c>
      <c r="H35" s="1507" t="s">
        <v>313</v>
      </c>
      <c r="I35" s="1565"/>
    </row>
    <row r="36" spans="2:9" ht="15">
      <c r="B36" s="1540"/>
      <c r="C36" s="1541" t="s">
        <v>1270</v>
      </c>
      <c r="D36" s="1506">
        <v>10.294278537454705</v>
      </c>
      <c r="E36" s="1506">
        <v>11.514197879457882</v>
      </c>
      <c r="F36" s="1506">
        <v>14.504371138085341</v>
      </c>
      <c r="G36" s="1506" t="s">
        <v>313</v>
      </c>
      <c r="H36" s="1507" t="s">
        <v>313</v>
      </c>
      <c r="I36" s="1565"/>
    </row>
    <row r="37" spans="2:9" ht="15">
      <c r="B37" s="1542"/>
      <c r="C37" s="1520"/>
      <c r="D37" s="1522"/>
      <c r="E37" s="1522"/>
      <c r="F37" s="1522"/>
      <c r="G37" s="1522"/>
      <c r="H37" s="1523"/>
      <c r="I37" s="1565"/>
    </row>
    <row r="38" spans="2:9" ht="15">
      <c r="B38" s="1543"/>
      <c r="C38" s="1544"/>
      <c r="D38" s="1545"/>
      <c r="E38" s="1545"/>
      <c r="F38" s="1545"/>
      <c r="G38" s="1545"/>
      <c r="H38" s="1546"/>
      <c r="I38" s="1565"/>
    </row>
    <row r="39" spans="2:9" ht="15.75">
      <c r="B39" s="1547" t="s">
        <v>1272</v>
      </c>
      <c r="C39" s="1528"/>
      <c r="D39" s="1513">
        <v>912.8185610010426</v>
      </c>
      <c r="E39" s="1513">
        <v>992.6003559422583</v>
      </c>
      <c r="F39" s="1513">
        <v>1066.3230098851454</v>
      </c>
      <c r="G39" s="1506">
        <v>8.740159145506738</v>
      </c>
      <c r="H39" s="1507">
        <v>7.427224209778132</v>
      </c>
      <c r="I39" s="1565"/>
    </row>
    <row r="40" spans="2:9" ht="15.75">
      <c r="B40" s="1547" t="s">
        <v>1273</v>
      </c>
      <c r="C40" s="1528"/>
      <c r="D40" s="1513">
        <v>6248.380917622523</v>
      </c>
      <c r="E40" s="1513">
        <v>7388.643365631798</v>
      </c>
      <c r="F40" s="1513">
        <v>8957.388540702634</v>
      </c>
      <c r="G40" s="1506">
        <v>18.248926610625688</v>
      </c>
      <c r="H40" s="1507">
        <v>21.231843214518094</v>
      </c>
      <c r="I40" s="1565"/>
    </row>
    <row r="41" spans="2:9" ht="15.75">
      <c r="B41" s="1547" t="s">
        <v>1274</v>
      </c>
      <c r="C41" s="1528"/>
      <c r="D41" s="1513">
        <v>-1365.816100104276</v>
      </c>
      <c r="E41" s="1513">
        <v>-1463.9871465295632</v>
      </c>
      <c r="F41" s="1513">
        <v>-1955.7264962915035</v>
      </c>
      <c r="G41" s="1506" t="s">
        <v>313</v>
      </c>
      <c r="H41" s="1507" t="s">
        <v>313</v>
      </c>
      <c r="I41" s="1565"/>
    </row>
    <row r="42" spans="2:9" ht="15.75">
      <c r="B42" s="1547" t="s">
        <v>1275</v>
      </c>
      <c r="C42" s="1528"/>
      <c r="D42" s="1513">
        <v>40.19395203336809</v>
      </c>
      <c r="E42" s="1513">
        <v>29.975281787621118</v>
      </c>
      <c r="F42" s="1513">
        <v>185.34057903120024</v>
      </c>
      <c r="G42" s="1506" t="s">
        <v>313</v>
      </c>
      <c r="H42" s="1507" t="s">
        <v>313</v>
      </c>
      <c r="I42" s="1565"/>
    </row>
    <row r="43" spans="2:9" ht="16.5" thickBot="1">
      <c r="B43" s="1548" t="s">
        <v>1276</v>
      </c>
      <c r="C43" s="1549"/>
      <c r="D43" s="1550">
        <v>-1325.6211053180402</v>
      </c>
      <c r="E43" s="1550">
        <v>-1434.011864741942</v>
      </c>
      <c r="F43" s="1550">
        <v>-1770.3859172603034</v>
      </c>
      <c r="G43" s="1551" t="s">
        <v>313</v>
      </c>
      <c r="H43" s="1552" t="s">
        <v>313</v>
      </c>
      <c r="I43" s="1565"/>
    </row>
    <row r="44" spans="2:9" ht="16.5" thickTop="1">
      <c r="B44" s="1553" t="s">
        <v>1277</v>
      </c>
      <c r="C44" s="1485"/>
      <c r="D44" s="1554"/>
      <c r="E44" s="1554"/>
      <c r="F44" s="1484"/>
      <c r="G44" s="1484"/>
      <c r="H44" s="1484"/>
      <c r="I44" s="1565"/>
    </row>
    <row r="45" spans="2:9" ht="15.75">
      <c r="B45" s="1555" t="s">
        <v>1278</v>
      </c>
      <c r="C45" s="1485"/>
      <c r="D45" s="1554"/>
      <c r="E45" s="1554"/>
      <c r="F45" s="1484"/>
      <c r="G45" s="1484"/>
      <c r="H45" s="1484"/>
      <c r="I45" s="1565"/>
    </row>
    <row r="46" spans="2:9" ht="15.75">
      <c r="B46" s="1556" t="s">
        <v>1279</v>
      </c>
      <c r="C46" s="1557"/>
      <c r="D46" s="1554"/>
      <c r="E46" s="1554"/>
      <c r="F46" s="1484"/>
      <c r="G46" s="1484"/>
      <c r="H46" s="1484"/>
      <c r="I46" s="1565"/>
    </row>
    <row r="47" spans="2:9" ht="15.75">
      <c r="B47" s="1558" t="s">
        <v>1280</v>
      </c>
      <c r="C47" s="1559"/>
      <c r="D47" s="1554"/>
      <c r="E47" s="1554"/>
      <c r="F47" s="1484"/>
      <c r="G47" s="1484"/>
      <c r="H47" s="1484"/>
      <c r="I47" s="1565"/>
    </row>
    <row r="48" spans="2:9" ht="15.75">
      <c r="B48" s="1559" t="s">
        <v>1281</v>
      </c>
      <c r="C48" s="1560"/>
      <c r="D48" s="1561">
        <v>95.9</v>
      </c>
      <c r="E48" s="1561">
        <v>101.14</v>
      </c>
      <c r="F48" s="1561">
        <v>106.73</v>
      </c>
      <c r="G48" s="1484"/>
      <c r="H48" s="1484"/>
      <c r="I48" s="1565"/>
    </row>
    <row r="49" spans="2:9" ht="15">
      <c r="B49" s="1565"/>
      <c r="C49" s="1565"/>
      <c r="D49" s="1565"/>
      <c r="E49" s="1565"/>
      <c r="F49" s="1565"/>
      <c r="G49" s="1565"/>
      <c r="H49" s="1565"/>
      <c r="I49" s="1565"/>
    </row>
    <row r="50" spans="7:9" ht="12.75">
      <c r="G50" s="1382"/>
      <c r="H50" s="1382"/>
      <c r="I50" s="1382"/>
    </row>
    <row r="51" spans="7:9" ht="12.75">
      <c r="G51" s="1382"/>
      <c r="H51" s="1382"/>
      <c r="I51" s="1382"/>
    </row>
    <row r="52" spans="7:9" ht="12.75">
      <c r="G52" s="1382"/>
      <c r="H52" s="1382"/>
      <c r="I52" s="1382"/>
    </row>
    <row r="53" spans="7:9" ht="12.75">
      <c r="G53" s="1382"/>
      <c r="H53" s="1382"/>
      <c r="I53" s="1382"/>
    </row>
    <row r="54" spans="7:9" ht="12.75">
      <c r="G54" s="1382"/>
      <c r="H54" s="1382"/>
      <c r="I54" s="1382"/>
    </row>
    <row r="55" spans="7:9" ht="12.75">
      <c r="G55" s="1382"/>
      <c r="H55" s="1382"/>
      <c r="I55" s="1382"/>
    </row>
    <row r="56" spans="7:9" ht="12.75">
      <c r="G56" s="1382"/>
      <c r="H56" s="1382"/>
      <c r="I56" s="1382"/>
    </row>
    <row r="57" spans="7:9" ht="12.75">
      <c r="G57" s="1382"/>
      <c r="H57" s="1382"/>
      <c r="I57" s="1382"/>
    </row>
    <row r="58" spans="7:9" ht="12.75">
      <c r="G58" s="1382"/>
      <c r="H58" s="1382"/>
      <c r="I58" s="1382"/>
    </row>
    <row r="59" spans="7:9" ht="12.75">
      <c r="G59" s="1382"/>
      <c r="H59" s="1382"/>
      <c r="I59" s="1382"/>
    </row>
    <row r="60" spans="7:9" ht="12.75">
      <c r="G60" s="1382"/>
      <c r="H60" s="1382"/>
      <c r="I60" s="1382"/>
    </row>
    <row r="61" spans="7:9" ht="12.75">
      <c r="G61" s="1382"/>
      <c r="H61" s="1382"/>
      <c r="I61" s="1382"/>
    </row>
    <row r="62" spans="7:9" ht="12.75">
      <c r="G62" s="1382"/>
      <c r="H62" s="1382"/>
      <c r="I62" s="1382"/>
    </row>
    <row r="63" spans="7:9" ht="12.75">
      <c r="G63" s="1382"/>
      <c r="H63" s="1382"/>
      <c r="I63" s="1382"/>
    </row>
    <row r="64" spans="7:9" ht="12.75">
      <c r="G64" s="1382"/>
      <c r="H64" s="1382"/>
      <c r="I64" s="1382"/>
    </row>
    <row r="65" spans="7:9" ht="12.75">
      <c r="G65" s="1382"/>
      <c r="H65" s="1382"/>
      <c r="I65" s="1382"/>
    </row>
    <row r="66" spans="7:9" ht="12.75">
      <c r="G66" s="1382"/>
      <c r="H66" s="1382"/>
      <c r="I66" s="1382"/>
    </row>
    <row r="67" spans="7:9" ht="12.75">
      <c r="G67" s="1382"/>
      <c r="H67" s="1382"/>
      <c r="I67" s="1382"/>
    </row>
    <row r="68" spans="7:9" ht="12.75">
      <c r="G68" s="1382"/>
      <c r="H68" s="1382"/>
      <c r="I68" s="1382"/>
    </row>
    <row r="69" spans="7:9" ht="12.75">
      <c r="G69" s="1382"/>
      <c r="H69" s="1382"/>
      <c r="I69" s="1382"/>
    </row>
    <row r="70" spans="7:9" ht="12.75">
      <c r="G70" s="1382"/>
      <c r="H70" s="1382"/>
      <c r="I70" s="1382"/>
    </row>
    <row r="71" spans="7:9" ht="12.75">
      <c r="G71" s="1382"/>
      <c r="H71" s="1382"/>
      <c r="I71" s="1382"/>
    </row>
    <row r="72" spans="7:9" ht="12.75">
      <c r="G72" s="1382"/>
      <c r="H72" s="1382"/>
      <c r="I72" s="1382"/>
    </row>
    <row r="73" spans="7:9" ht="12.75">
      <c r="G73" s="1382"/>
      <c r="H73" s="1382"/>
      <c r="I73" s="1382"/>
    </row>
    <row r="74" spans="7:9" ht="12.75">
      <c r="G74" s="1382"/>
      <c r="H74" s="1382"/>
      <c r="I74" s="1382"/>
    </row>
    <row r="75" spans="7:9" ht="12.75">
      <c r="G75" s="1382"/>
      <c r="H75" s="1382"/>
      <c r="I75" s="1382"/>
    </row>
    <row r="76" spans="7:9" ht="12.75">
      <c r="G76" s="1382"/>
      <c r="H76" s="1382"/>
      <c r="I76" s="1382"/>
    </row>
    <row r="77" spans="7:9" ht="12.75">
      <c r="G77" s="1382"/>
      <c r="H77" s="1382"/>
      <c r="I77" s="1382"/>
    </row>
    <row r="78" spans="7:9" ht="12.75">
      <c r="G78" s="1382"/>
      <c r="H78" s="1382"/>
      <c r="I78" s="1382"/>
    </row>
    <row r="79" spans="7:9" ht="12.75">
      <c r="G79" s="1382"/>
      <c r="H79" s="1382"/>
      <c r="I79" s="1382"/>
    </row>
    <row r="80" spans="7:9" ht="12.75">
      <c r="G80" s="1382"/>
      <c r="H80" s="1382"/>
      <c r="I80" s="1382"/>
    </row>
    <row r="81" spans="7:9" ht="12.75">
      <c r="G81" s="1382"/>
      <c r="H81" s="1382"/>
      <c r="I81" s="1382"/>
    </row>
    <row r="82" spans="7:9" ht="12.75">
      <c r="G82" s="1382"/>
      <c r="H82" s="1382"/>
      <c r="I82" s="1382"/>
    </row>
    <row r="83" spans="7:9" ht="12.75">
      <c r="G83" s="1382"/>
      <c r="H83" s="1382"/>
      <c r="I83" s="1382"/>
    </row>
    <row r="84" spans="7:9" ht="12.75">
      <c r="G84" s="1382"/>
      <c r="H84" s="1382"/>
      <c r="I84" s="1382"/>
    </row>
  </sheetData>
  <sheetProtection/>
  <mergeCells count="7">
    <mergeCell ref="B34:C34"/>
    <mergeCell ref="B1:H1"/>
    <mergeCell ref="B2:H2"/>
    <mergeCell ref="B3:H3"/>
    <mergeCell ref="D4:F5"/>
    <mergeCell ref="G4:H5"/>
    <mergeCell ref="B30:C30"/>
  </mergeCells>
  <printOptions/>
  <pageMargins left="0.75" right="0.75" top="1" bottom="1" header="0.5" footer="0.5"/>
  <pageSetup fitToHeight="1" fitToWidth="1" horizontalDpi="600" verticalDpi="600" orientation="portrait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5"/>
  <sheetViews>
    <sheetView zoomScale="130" zoomScaleNormal="130" zoomScalePageLayoutView="0" workbookViewId="0" topLeftCell="A1">
      <selection activeCell="J5" sqref="J5"/>
    </sheetView>
  </sheetViews>
  <sheetFormatPr defaultColWidth="9.140625" defaultRowHeight="12.75"/>
  <cols>
    <col min="1" max="1" width="40.28125" style="531" customWidth="1"/>
    <col min="2" max="8" width="8.00390625" style="531" bestFit="1" customWidth="1"/>
    <col min="9" max="9" width="9.28125" style="531" bestFit="1" customWidth="1"/>
    <col min="10" max="10" width="8.8515625" style="531" customWidth="1"/>
    <col min="11" max="16384" width="9.140625" style="531" customWidth="1"/>
  </cols>
  <sheetData>
    <row r="1" spans="1:10" ht="12.75">
      <c r="A1" s="1682" t="s">
        <v>91</v>
      </c>
      <c r="B1" s="1682"/>
      <c r="C1" s="1682"/>
      <c r="D1" s="1682"/>
      <c r="E1" s="1682"/>
      <c r="F1" s="1682"/>
      <c r="G1" s="1682"/>
      <c r="H1" s="1682"/>
      <c r="I1" s="1682"/>
      <c r="J1" s="1682"/>
    </row>
    <row r="2" spans="1:10" ht="15.75">
      <c r="A2" s="1681" t="s">
        <v>331</v>
      </c>
      <c r="B2" s="1681"/>
      <c r="C2" s="1681"/>
      <c r="D2" s="1681"/>
      <c r="E2" s="1681"/>
      <c r="F2" s="1681"/>
      <c r="G2" s="1681"/>
      <c r="H2" s="1681"/>
      <c r="I2" s="1681"/>
      <c r="J2" s="1681"/>
    </row>
    <row r="3" spans="1:10" ht="12.75">
      <c r="A3" s="1685" t="s">
        <v>361</v>
      </c>
      <c r="B3" s="1685"/>
      <c r="C3" s="1685"/>
      <c r="D3" s="1685"/>
      <c r="E3" s="1685"/>
      <c r="F3" s="1685"/>
      <c r="G3" s="1685"/>
      <c r="H3" s="1685"/>
      <c r="I3" s="1685"/>
      <c r="J3" s="1685"/>
    </row>
    <row r="4" spans="1:10" ht="15" thickBot="1">
      <c r="A4" s="532"/>
      <c r="B4" s="566"/>
      <c r="D4" s="534"/>
      <c r="F4" s="535"/>
      <c r="I4" s="535"/>
      <c r="J4" s="535" t="s">
        <v>259</v>
      </c>
    </row>
    <row r="5" spans="1:10" ht="12.75">
      <c r="A5" s="567" t="s">
        <v>333</v>
      </c>
      <c r="B5" s="568" t="s">
        <v>334</v>
      </c>
      <c r="C5" s="556" t="s">
        <v>301</v>
      </c>
      <c r="D5" s="557" t="s">
        <v>303</v>
      </c>
      <c r="E5" s="557" t="s">
        <v>304</v>
      </c>
      <c r="F5" s="557" t="s">
        <v>305</v>
      </c>
      <c r="G5" s="557" t="s">
        <v>193</v>
      </c>
      <c r="H5" s="557" t="s">
        <v>95</v>
      </c>
      <c r="I5" s="557" t="s">
        <v>362</v>
      </c>
      <c r="J5" s="558" t="s">
        <v>263</v>
      </c>
    </row>
    <row r="6" spans="1:10" ht="12.75">
      <c r="A6" s="569" t="s">
        <v>337</v>
      </c>
      <c r="B6" s="541">
        <v>192514</v>
      </c>
      <c r="C6" s="541">
        <v>198256.90000868565</v>
      </c>
      <c r="D6" s="541">
        <v>202196.06635495822</v>
      </c>
      <c r="E6" s="541">
        <v>211270.62581296876</v>
      </c>
      <c r="F6" s="541">
        <v>220949.62323357887</v>
      </c>
      <c r="G6" s="541">
        <v>223310.1740841892</v>
      </c>
      <c r="H6" s="541">
        <v>233448.2326774373</v>
      </c>
      <c r="I6" s="541">
        <v>235094.50961427862</v>
      </c>
      <c r="J6" s="542">
        <v>237764.5546007781</v>
      </c>
    </row>
    <row r="7" spans="1:10" ht="12.75">
      <c r="A7" s="569" t="s">
        <v>338</v>
      </c>
      <c r="B7" s="541">
        <v>3045</v>
      </c>
      <c r="C7" s="541">
        <v>3206.712868601609</v>
      </c>
      <c r="D7" s="541">
        <v>3320.566822818511</v>
      </c>
      <c r="E7" s="541">
        <v>3515.816152000239</v>
      </c>
      <c r="F7" s="541">
        <v>3780.6287</v>
      </c>
      <c r="G7" s="541">
        <v>3883.2319</v>
      </c>
      <c r="H7" s="541">
        <v>4073.6507</v>
      </c>
      <c r="I7" s="541">
        <v>4362.47253463</v>
      </c>
      <c r="J7" s="542">
        <v>4875.499304702488</v>
      </c>
    </row>
    <row r="8" spans="1:10" ht="12.75">
      <c r="A8" s="569" t="s">
        <v>339</v>
      </c>
      <c r="B8" s="541">
        <v>2513</v>
      </c>
      <c r="C8" s="541">
        <v>2531</v>
      </c>
      <c r="D8" s="541">
        <v>2585.1634000000004</v>
      </c>
      <c r="E8" s="541">
        <v>2637.1251843400005</v>
      </c>
      <c r="F8" s="541">
        <v>2769.6726850982545</v>
      </c>
      <c r="G8" s="541">
        <v>2824.6390753206756</v>
      </c>
      <c r="H8" s="541">
        <v>3159.3588057461757</v>
      </c>
      <c r="I8" s="541">
        <v>3233.2878018006363</v>
      </c>
      <c r="J8" s="542">
        <v>3021.830779562875</v>
      </c>
    </row>
    <row r="9" spans="1:10" ht="12.75">
      <c r="A9" s="569" t="s">
        <v>340</v>
      </c>
      <c r="B9" s="541">
        <v>39545.36423915567</v>
      </c>
      <c r="C9" s="541">
        <v>39131.83375126383</v>
      </c>
      <c r="D9" s="541">
        <v>40291.11074964331</v>
      </c>
      <c r="E9" s="541">
        <v>41922.90073500387</v>
      </c>
      <c r="F9" s="541">
        <v>43444.70203168451</v>
      </c>
      <c r="G9" s="541">
        <v>45058.933380373775</v>
      </c>
      <c r="H9" s="541">
        <v>47888.409101994344</v>
      </c>
      <c r="I9" s="541">
        <v>48067.70330567221</v>
      </c>
      <c r="J9" s="542">
        <v>43329.381384612265</v>
      </c>
    </row>
    <row r="10" spans="1:10" ht="12.75">
      <c r="A10" s="569" t="s">
        <v>341</v>
      </c>
      <c r="B10" s="541">
        <v>13204</v>
      </c>
      <c r="C10" s="541">
        <v>12749.903322824115</v>
      </c>
      <c r="D10" s="541">
        <v>12988.950139387418</v>
      </c>
      <c r="E10" s="541">
        <v>13564</v>
      </c>
      <c r="F10" s="541">
        <v>14690.165</v>
      </c>
      <c r="G10" s="541">
        <v>14730.642420382172</v>
      </c>
      <c r="H10" s="541">
        <v>15212.687779845191</v>
      </c>
      <c r="I10" s="541">
        <v>15366.173041870412</v>
      </c>
      <c r="J10" s="542">
        <v>15111.151556521434</v>
      </c>
    </row>
    <row r="11" spans="1:10" ht="12.75">
      <c r="A11" s="569" t="s">
        <v>342</v>
      </c>
      <c r="B11" s="541">
        <v>33043</v>
      </c>
      <c r="C11" s="541">
        <v>33371.01000314632</v>
      </c>
      <c r="D11" s="541">
        <v>35429.62243617648</v>
      </c>
      <c r="E11" s="541">
        <v>37125.63873958798</v>
      </c>
      <c r="F11" s="541">
        <v>37207</v>
      </c>
      <c r="G11" s="541">
        <v>38119.216431111236</v>
      </c>
      <c r="H11" s="541">
        <v>41579.67524359432</v>
      </c>
      <c r="I11" s="541">
        <v>42766.405989100705</v>
      </c>
      <c r="J11" s="542">
        <v>41064.40682480184</v>
      </c>
    </row>
    <row r="12" spans="1:10" ht="12.75">
      <c r="A12" s="569" t="s">
        <v>343</v>
      </c>
      <c r="B12" s="541">
        <v>66962.21028161533</v>
      </c>
      <c r="C12" s="541">
        <v>70480.55352311728</v>
      </c>
      <c r="D12" s="541">
        <v>75237</v>
      </c>
      <c r="E12" s="541">
        <v>76297.8417</v>
      </c>
      <c r="F12" s="541">
        <v>78966.82977633215</v>
      </c>
      <c r="G12" s="541">
        <v>84693.26531808486</v>
      </c>
      <c r="H12" s="541">
        <v>93918.04925514924</v>
      </c>
      <c r="I12" s="541">
        <v>95900.8468292698</v>
      </c>
      <c r="J12" s="542">
        <v>94821.34076905221</v>
      </c>
    </row>
    <row r="13" spans="1:10" ht="12.75">
      <c r="A13" s="569" t="s">
        <v>344</v>
      </c>
      <c r="B13" s="541">
        <v>8851.050526318402</v>
      </c>
      <c r="C13" s="541">
        <v>9055.860643240549</v>
      </c>
      <c r="D13" s="541">
        <v>9646.11077879856</v>
      </c>
      <c r="E13" s="541">
        <v>10244.16964708407</v>
      </c>
      <c r="F13" s="541">
        <v>11000.484604008103</v>
      </c>
      <c r="G13" s="541">
        <v>11605.17312433279</v>
      </c>
      <c r="H13" s="541">
        <v>12391.15268073975</v>
      </c>
      <c r="I13" s="541">
        <v>12803.530241954768</v>
      </c>
      <c r="J13" s="542">
        <v>12183.153480325565</v>
      </c>
    </row>
    <row r="14" spans="1:10" ht="25.5">
      <c r="A14" s="569" t="s">
        <v>345</v>
      </c>
      <c r="B14" s="541">
        <v>48225.82680338672</v>
      </c>
      <c r="C14" s="541">
        <v>51585</v>
      </c>
      <c r="D14" s="541">
        <v>54656.504405488115</v>
      </c>
      <c r="E14" s="541">
        <v>57504</v>
      </c>
      <c r="F14" s="541">
        <v>62160.048506495994</v>
      </c>
      <c r="G14" s="541">
        <v>66915.39913252636</v>
      </c>
      <c r="H14" s="541">
        <v>70420.44647539985</v>
      </c>
      <c r="I14" s="541">
        <v>74806.506521629</v>
      </c>
      <c r="J14" s="542">
        <v>76714.87361561539</v>
      </c>
    </row>
    <row r="15" spans="1:10" ht="12.75">
      <c r="A15" s="569" t="s">
        <v>346</v>
      </c>
      <c r="B15" s="541">
        <v>24142.333717247337</v>
      </c>
      <c r="C15" s="541">
        <v>24632</v>
      </c>
      <c r="D15" s="541">
        <v>25327</v>
      </c>
      <c r="E15" s="541">
        <v>26163</v>
      </c>
      <c r="F15" s="541">
        <v>27070.8561</v>
      </c>
      <c r="G15" s="541">
        <v>26824.984697550623</v>
      </c>
      <c r="H15" s="541">
        <v>27817.509131359995</v>
      </c>
      <c r="I15" s="541">
        <v>28626.49793191821</v>
      </c>
      <c r="J15" s="542">
        <v>29571.501568397725</v>
      </c>
    </row>
    <row r="16" spans="1:10" ht="25.5">
      <c r="A16" s="569" t="s">
        <v>347</v>
      </c>
      <c r="B16" s="541">
        <v>45544.01324678928</v>
      </c>
      <c r="C16" s="541">
        <v>46421</v>
      </c>
      <c r="D16" s="541">
        <v>47818</v>
      </c>
      <c r="E16" s="541">
        <v>48894</v>
      </c>
      <c r="F16" s="541">
        <v>50346.1518</v>
      </c>
      <c r="G16" s="541">
        <v>52960.57762028372</v>
      </c>
      <c r="H16" s="541">
        <v>54889.19848859639</v>
      </c>
      <c r="I16" s="541">
        <v>55313.3562025251</v>
      </c>
      <c r="J16" s="542">
        <v>57373.111088859805</v>
      </c>
    </row>
    <row r="17" spans="1:10" ht="12.75">
      <c r="A17" s="569" t="s">
        <v>348</v>
      </c>
      <c r="B17" s="541">
        <v>9319</v>
      </c>
      <c r="C17" s="541">
        <v>10011.502369032845</v>
      </c>
      <c r="D17" s="541">
        <v>10405.429998760577</v>
      </c>
      <c r="E17" s="541">
        <v>10806.143108012848</v>
      </c>
      <c r="F17" s="541">
        <v>11202.713356108803</v>
      </c>
      <c r="G17" s="541">
        <v>11822.216527558525</v>
      </c>
      <c r="H17" s="541">
        <v>12418.408645185727</v>
      </c>
      <c r="I17" s="541">
        <v>13091</v>
      </c>
      <c r="J17" s="542">
        <v>13848</v>
      </c>
    </row>
    <row r="18" spans="1:10" ht="12.75">
      <c r="A18" s="569" t="s">
        <v>85</v>
      </c>
      <c r="B18" s="541">
        <v>32716</v>
      </c>
      <c r="C18" s="541">
        <v>36233</v>
      </c>
      <c r="D18" s="541">
        <v>38637.62937413647</v>
      </c>
      <c r="E18" s="541">
        <v>39799.269701269885</v>
      </c>
      <c r="F18" s="541">
        <v>42018.835173240004</v>
      </c>
      <c r="G18" s="541">
        <v>44504.76385950304</v>
      </c>
      <c r="H18" s="541">
        <v>46645.979153595734</v>
      </c>
      <c r="I18" s="541">
        <v>48391.64428364615</v>
      </c>
      <c r="J18" s="542">
        <v>51626.72248729646</v>
      </c>
    </row>
    <row r="19" spans="1:10" ht="12.75">
      <c r="A19" s="569" t="s">
        <v>363</v>
      </c>
      <c r="B19" s="541">
        <v>7474</v>
      </c>
      <c r="C19" s="541">
        <v>8191</v>
      </c>
      <c r="D19" s="541">
        <v>8581.306606732545</v>
      </c>
      <c r="E19" s="541">
        <v>9011.762108739464</v>
      </c>
      <c r="F19" s="541">
        <v>9591.084245217136</v>
      </c>
      <c r="G19" s="541">
        <v>10020.654502751875</v>
      </c>
      <c r="H19" s="541">
        <v>10471.636042737813</v>
      </c>
      <c r="I19" s="541">
        <v>11570.603877678623</v>
      </c>
      <c r="J19" s="542">
        <v>12594.81059172298</v>
      </c>
    </row>
    <row r="20" spans="1:10" ht="25.5">
      <c r="A20" s="569" t="s">
        <v>350</v>
      </c>
      <c r="B20" s="541">
        <v>18204</v>
      </c>
      <c r="C20" s="541">
        <v>20520</v>
      </c>
      <c r="D20" s="541">
        <v>22965.98</v>
      </c>
      <c r="E20" s="541">
        <v>24598.91859295</v>
      </c>
      <c r="F20" s="541">
        <v>26162.824754781806</v>
      </c>
      <c r="G20" s="541">
        <v>27415.63161816453</v>
      </c>
      <c r="H20" s="541">
        <v>28722.10928679972</v>
      </c>
      <c r="I20" s="541">
        <v>29977.716399748668</v>
      </c>
      <c r="J20" s="542">
        <v>31655.653124248518</v>
      </c>
    </row>
    <row r="21" spans="1:10" ht="12.75">
      <c r="A21" s="570" t="s">
        <v>364</v>
      </c>
      <c r="B21" s="541">
        <v>195559</v>
      </c>
      <c r="C21" s="541">
        <v>201463.61287728726</v>
      </c>
      <c r="D21" s="541">
        <v>205516.63317777673</v>
      </c>
      <c r="E21" s="541">
        <v>214786.441964969</v>
      </c>
      <c r="F21" s="541">
        <v>224730.25193357887</v>
      </c>
      <c r="G21" s="541">
        <v>227193.40598418922</v>
      </c>
      <c r="H21" s="541">
        <v>237521.8833774373</v>
      </c>
      <c r="I21" s="541">
        <v>239456.98214890863</v>
      </c>
      <c r="J21" s="542">
        <v>242640.05390548057</v>
      </c>
    </row>
    <row r="22" spans="1:10" ht="12.75">
      <c r="A22" s="570" t="s">
        <v>365</v>
      </c>
      <c r="B22" s="541">
        <v>349743.7988145128</v>
      </c>
      <c r="C22" s="541">
        <v>364913.6636126249</v>
      </c>
      <c r="D22" s="541">
        <v>384569.80788912345</v>
      </c>
      <c r="E22" s="541">
        <v>398568.7695169881</v>
      </c>
      <c r="F22" s="541">
        <v>416631.36803296674</v>
      </c>
      <c r="G22" s="541">
        <v>437496.0977079441</v>
      </c>
      <c r="H22" s="541">
        <v>465534.6200907444</v>
      </c>
      <c r="I22" s="541">
        <v>479915.2724268142</v>
      </c>
      <c r="J22" s="542">
        <v>482915.9372710171</v>
      </c>
    </row>
    <row r="23" spans="1:10" ht="13.5">
      <c r="A23" s="571" t="s">
        <v>351</v>
      </c>
      <c r="B23" s="544">
        <v>545302.7988145128</v>
      </c>
      <c r="C23" s="544">
        <v>566377.2764899122</v>
      </c>
      <c r="D23" s="544">
        <v>590086.4410669002</v>
      </c>
      <c r="E23" s="544">
        <v>613355.2114819571</v>
      </c>
      <c r="F23" s="544">
        <v>641361.6199665456</v>
      </c>
      <c r="G23" s="544">
        <v>664689.5036921334</v>
      </c>
      <c r="H23" s="544">
        <v>703056.5034681817</v>
      </c>
      <c r="I23" s="544">
        <v>719372.2545757229</v>
      </c>
      <c r="J23" s="545">
        <v>725555.9911764977</v>
      </c>
    </row>
    <row r="24" spans="1:10" ht="25.5">
      <c r="A24" s="572" t="s">
        <v>352</v>
      </c>
      <c r="B24" s="541">
        <v>23042.85017868516</v>
      </c>
      <c r="C24" s="541">
        <v>23724.918543974243</v>
      </c>
      <c r="D24" s="541">
        <v>24327.29422580575</v>
      </c>
      <c r="E24" s="541">
        <v>25821.35500068361</v>
      </c>
      <c r="F24" s="541">
        <v>26725.102425707533</v>
      </c>
      <c r="G24" s="541">
        <v>26918.56544216723</v>
      </c>
      <c r="H24" s="541">
        <v>28829.83742569199</v>
      </c>
      <c r="I24" s="541">
        <v>29523.913282349506</v>
      </c>
      <c r="J24" s="542">
        <v>30365.211628523648</v>
      </c>
    </row>
    <row r="25" spans="1:10" ht="27">
      <c r="A25" s="573" t="s">
        <v>353</v>
      </c>
      <c r="B25" s="544">
        <v>522259.94863582763</v>
      </c>
      <c r="C25" s="544">
        <v>542652.3579459379</v>
      </c>
      <c r="D25" s="544">
        <v>565759.1468410944</v>
      </c>
      <c r="E25" s="544">
        <v>587533.8564812735</v>
      </c>
      <c r="F25" s="544">
        <v>614636.5175408381</v>
      </c>
      <c r="G25" s="544">
        <v>637770.9382499661</v>
      </c>
      <c r="H25" s="544">
        <v>674226.6660424897</v>
      </c>
      <c r="I25" s="544">
        <v>689848.3412933734</v>
      </c>
      <c r="J25" s="545">
        <v>695190.779547974</v>
      </c>
    </row>
    <row r="26" spans="1:10" ht="12.75">
      <c r="A26" s="572" t="s">
        <v>354</v>
      </c>
      <c r="B26" s="541">
        <v>42256.948605796235</v>
      </c>
      <c r="C26" s="541">
        <v>47454.84281728855</v>
      </c>
      <c r="D26" s="541">
        <v>52770</v>
      </c>
      <c r="E26" s="541">
        <v>52160.2239</v>
      </c>
      <c r="F26" s="541">
        <v>55642.83931679616</v>
      </c>
      <c r="G26" s="541">
        <v>60183.295005046726</v>
      </c>
      <c r="H26" s="541">
        <v>65527.69196808489</v>
      </c>
      <c r="I26" s="541">
        <v>70066.33649687035</v>
      </c>
      <c r="J26" s="542">
        <v>68984.0918633397</v>
      </c>
    </row>
    <row r="27" spans="1:10" ht="14.25" thickBot="1">
      <c r="A27" s="574" t="s">
        <v>355</v>
      </c>
      <c r="B27" s="550">
        <v>564516.8972416238</v>
      </c>
      <c r="C27" s="550">
        <v>590107.2007632265</v>
      </c>
      <c r="D27" s="550">
        <v>618529.1468410944</v>
      </c>
      <c r="E27" s="550">
        <v>639694.0803812735</v>
      </c>
      <c r="F27" s="550">
        <v>670279.3568576343</v>
      </c>
      <c r="G27" s="550">
        <v>697954.2332550129</v>
      </c>
      <c r="H27" s="550">
        <v>739754.3580105746</v>
      </c>
      <c r="I27" s="550">
        <v>759914.6777902438</v>
      </c>
      <c r="J27" s="551">
        <v>764174.8714113137</v>
      </c>
    </row>
    <row r="28" spans="1:10" ht="13.5">
      <c r="A28" s="575"/>
      <c r="B28" s="576"/>
      <c r="C28" s="576"/>
      <c r="D28" s="576"/>
      <c r="E28" s="576"/>
      <c r="F28" s="577"/>
      <c r="G28" s="577"/>
      <c r="H28" s="578"/>
      <c r="I28" s="578"/>
      <c r="J28" s="577"/>
    </row>
    <row r="29" spans="9:10" ht="14.25" thickBot="1">
      <c r="I29" s="1686" t="s">
        <v>357</v>
      </c>
      <c r="J29" s="1686"/>
    </row>
    <row r="30" spans="1:10" ht="12.75">
      <c r="A30" s="536" t="s">
        <v>333</v>
      </c>
      <c r="B30" s="579" t="s">
        <v>334</v>
      </c>
      <c r="C30" s="537" t="s">
        <v>301</v>
      </c>
      <c r="D30" s="538" t="s">
        <v>303</v>
      </c>
      <c r="E30" s="538" t="s">
        <v>304</v>
      </c>
      <c r="F30" s="538" t="s">
        <v>305</v>
      </c>
      <c r="G30" s="538" t="s">
        <v>193</v>
      </c>
      <c r="H30" s="580" t="s">
        <v>95</v>
      </c>
      <c r="I30" s="581" t="s">
        <v>335</v>
      </c>
      <c r="J30" s="539" t="s">
        <v>336</v>
      </c>
    </row>
    <row r="31" spans="1:10" ht="12.75">
      <c r="A31" s="582" t="s">
        <v>337</v>
      </c>
      <c r="B31" s="559">
        <v>5.801338770485501</v>
      </c>
      <c r="C31" s="559">
        <v>2.9831077265475017</v>
      </c>
      <c r="D31" s="559">
        <v>1.9868999999999915</v>
      </c>
      <c r="E31" s="559">
        <v>4.4879999999999995</v>
      </c>
      <c r="F31" s="559">
        <v>4.581326619999999</v>
      </c>
      <c r="G31" s="559">
        <v>1.068366090000012</v>
      </c>
      <c r="H31" s="559">
        <v>4.539900000000003</v>
      </c>
      <c r="I31" s="559">
        <v>0.7052000000000049</v>
      </c>
      <c r="J31" s="560">
        <v>1.1357325999999972</v>
      </c>
    </row>
    <row r="32" spans="1:10" ht="12.75">
      <c r="A32" s="582" t="s">
        <v>338</v>
      </c>
      <c r="B32" s="559">
        <v>7.293868921775896</v>
      </c>
      <c r="C32" s="559">
        <v>5.310767441760561</v>
      </c>
      <c r="D32" s="559">
        <v>3.5504879570509047</v>
      </c>
      <c r="E32" s="559">
        <v>5.8799999999999955</v>
      </c>
      <c r="F32" s="559">
        <v>7.532036276956717</v>
      </c>
      <c r="G32" s="559">
        <v>2.713918983898097</v>
      </c>
      <c r="H32" s="559">
        <v>4.903616495321856</v>
      </c>
      <c r="I32" s="559">
        <v>7.090000000000003</v>
      </c>
      <c r="J32" s="560">
        <v>11.759999999999991</v>
      </c>
    </row>
    <row r="33" spans="1:10" ht="12.75">
      <c r="A33" s="582" t="s">
        <v>339</v>
      </c>
      <c r="B33" s="559">
        <v>5.455308434746115</v>
      </c>
      <c r="C33" s="559">
        <v>0.7162753680859595</v>
      </c>
      <c r="D33" s="559">
        <v>2.140000000000015</v>
      </c>
      <c r="E33" s="559">
        <v>2.010000000000005</v>
      </c>
      <c r="F33" s="559">
        <v>5.026211935078351</v>
      </c>
      <c r="G33" s="559">
        <v>1.9845807238580306</v>
      </c>
      <c r="H33" s="559">
        <v>11.850000000000009</v>
      </c>
      <c r="I33" s="559">
        <v>2.3400000000000034</v>
      </c>
      <c r="J33" s="560">
        <v>-6.540000000000006</v>
      </c>
    </row>
    <row r="34" spans="1:10" ht="12.75">
      <c r="A34" s="582" t="s">
        <v>340</v>
      </c>
      <c r="B34" s="559">
        <v>-0.8664504796679182</v>
      </c>
      <c r="C34" s="559">
        <v>-1.0457116677215623</v>
      </c>
      <c r="D34" s="559">
        <v>2.9624908603779403</v>
      </c>
      <c r="E34" s="559">
        <v>4.049999999999997</v>
      </c>
      <c r="F34" s="559">
        <v>3.6299999999999955</v>
      </c>
      <c r="G34" s="559">
        <v>3.715599999999995</v>
      </c>
      <c r="H34" s="559">
        <v>6.279499999999999</v>
      </c>
      <c r="I34" s="559">
        <v>0.3743999999999943</v>
      </c>
      <c r="J34" s="560">
        <v>-9.857600000000005</v>
      </c>
    </row>
    <row r="35" spans="1:10" ht="12.75">
      <c r="A35" s="582" t="s">
        <v>341</v>
      </c>
      <c r="B35" s="559">
        <v>1.0639112131649426</v>
      </c>
      <c r="C35" s="559">
        <v>-3.4390841955156475</v>
      </c>
      <c r="D35" s="559">
        <v>1.8748912090601948</v>
      </c>
      <c r="E35" s="559">
        <v>4.427223558806446</v>
      </c>
      <c r="F35" s="559">
        <v>8.302602477145385</v>
      </c>
      <c r="G35" s="559">
        <v>0.27554095125663025</v>
      </c>
      <c r="H35" s="559">
        <v>3.272398757002165</v>
      </c>
      <c r="I35" s="559">
        <v>1.0089292848603009</v>
      </c>
      <c r="J35" s="560">
        <v>-1.6596291389800513</v>
      </c>
    </row>
    <row r="36" spans="1:10" ht="12.75">
      <c r="A36" s="582" t="s">
        <v>342</v>
      </c>
      <c r="B36" s="559">
        <v>5.055161669793023</v>
      </c>
      <c r="C36" s="559">
        <v>0.9926762193091463</v>
      </c>
      <c r="D36" s="559">
        <v>6.168864630815989</v>
      </c>
      <c r="E36" s="559">
        <v>4.787000782937298</v>
      </c>
      <c r="F36" s="559">
        <v>0.2191511396819834</v>
      </c>
      <c r="G36" s="559">
        <v>2.4517333596130584</v>
      </c>
      <c r="H36" s="559">
        <v>9.077990411310793</v>
      </c>
      <c r="I36" s="559">
        <v>2.8541125887923187</v>
      </c>
      <c r="J36" s="560">
        <v>-3.9797572999999886</v>
      </c>
    </row>
    <row r="37" spans="1:10" ht="12.75">
      <c r="A37" s="582" t="s">
        <v>343</v>
      </c>
      <c r="B37" s="559">
        <v>4.152870009307307</v>
      </c>
      <c r="C37" s="559">
        <v>5.254222085419897</v>
      </c>
      <c r="D37" s="559">
        <v>6.7485941002472885</v>
      </c>
      <c r="E37" s="559">
        <v>1.4099999999999966</v>
      </c>
      <c r="F37" s="559">
        <v>3.498117399999984</v>
      </c>
      <c r="G37" s="559">
        <v>7.251697399999998</v>
      </c>
      <c r="H37" s="559">
        <v>10.891992299999998</v>
      </c>
      <c r="I37" s="559">
        <v>2.1111997000000002</v>
      </c>
      <c r="J37" s="560">
        <v>-1.1256480999999923</v>
      </c>
    </row>
    <row r="38" spans="1:10" ht="12.75">
      <c r="A38" s="582" t="s">
        <v>344</v>
      </c>
      <c r="B38" s="559">
        <v>6.921849560056941</v>
      </c>
      <c r="C38" s="559">
        <v>2.3139639335822153</v>
      </c>
      <c r="D38" s="559">
        <v>6.517880064757662</v>
      </c>
      <c r="E38" s="559">
        <v>6.200000000000003</v>
      </c>
      <c r="F38" s="559">
        <v>7.382881999999995</v>
      </c>
      <c r="G38" s="559">
        <v>5.49692619999999</v>
      </c>
      <c r="H38" s="559">
        <v>6.772665500000002</v>
      </c>
      <c r="I38" s="559">
        <v>3.328000000000003</v>
      </c>
      <c r="J38" s="560">
        <v>-4.845357100000001</v>
      </c>
    </row>
    <row r="39" spans="1:10" ht="25.5">
      <c r="A39" s="582" t="s">
        <v>345</v>
      </c>
      <c r="B39" s="559">
        <v>9.36974071968936</v>
      </c>
      <c r="C39" s="559">
        <v>6.9655066989486585</v>
      </c>
      <c r="D39" s="559">
        <v>5.954258806800652</v>
      </c>
      <c r="E39" s="559">
        <v>5.209801880827868</v>
      </c>
      <c r="F39" s="559">
        <v>8.096912399999994</v>
      </c>
      <c r="G39" s="559">
        <v>7.650171999999998</v>
      </c>
      <c r="H39" s="559">
        <v>5.238028</v>
      </c>
      <c r="I39" s="559">
        <v>6.22838999999999</v>
      </c>
      <c r="J39" s="560">
        <v>2.5510710000000074</v>
      </c>
    </row>
    <row r="40" spans="1:10" ht="12.75">
      <c r="A40" s="582" t="s">
        <v>346</v>
      </c>
      <c r="B40" s="559">
        <v>9.226501910362117</v>
      </c>
      <c r="C40" s="559">
        <v>2.028247511146148</v>
      </c>
      <c r="D40" s="559">
        <v>2.8215329652484513</v>
      </c>
      <c r="E40" s="559">
        <v>3.3008252063015675</v>
      </c>
      <c r="F40" s="559">
        <v>3.469999999999999</v>
      </c>
      <c r="G40" s="559">
        <v>-0.9082512999999892</v>
      </c>
      <c r="H40" s="559">
        <v>3.6999999999999886</v>
      </c>
      <c r="I40" s="559">
        <v>2.908200000000008</v>
      </c>
      <c r="J40" s="560">
        <v>3.3011499999999927</v>
      </c>
    </row>
    <row r="41" spans="1:10" ht="25.5">
      <c r="A41" s="582" t="s">
        <v>347</v>
      </c>
      <c r="B41" s="559">
        <v>10.436501568354231</v>
      </c>
      <c r="C41" s="559">
        <v>1.9255807529709585</v>
      </c>
      <c r="D41" s="559">
        <v>3.0094138428728314</v>
      </c>
      <c r="E41" s="559">
        <v>2.25019866995693</v>
      </c>
      <c r="F41" s="559">
        <v>2.969999999999999</v>
      </c>
      <c r="G41" s="559">
        <v>5.192901000000006</v>
      </c>
      <c r="H41" s="559">
        <v>3.641615999999999</v>
      </c>
      <c r="I41" s="559">
        <v>0.7727526099999977</v>
      </c>
      <c r="J41" s="560">
        <v>3.723793000000015</v>
      </c>
    </row>
    <row r="42" spans="1:10" ht="12.75">
      <c r="A42" s="582" t="s">
        <v>348</v>
      </c>
      <c r="B42" s="559">
        <v>0.6154178363204466</v>
      </c>
      <c r="C42" s="559">
        <v>7.431080255744661</v>
      </c>
      <c r="D42" s="559">
        <v>3.934750402159537</v>
      </c>
      <c r="E42" s="559">
        <v>3.850999999999999</v>
      </c>
      <c r="F42" s="559">
        <v>3.6698593025470387</v>
      </c>
      <c r="G42" s="559">
        <v>5.529938611808788</v>
      </c>
      <c r="H42" s="559">
        <v>5.042980867736873</v>
      </c>
      <c r="I42" s="559">
        <v>5.416083284350748</v>
      </c>
      <c r="J42" s="560">
        <v>5.782598731953257</v>
      </c>
    </row>
    <row r="43" spans="1:10" ht="12.75">
      <c r="A43" s="582" t="s">
        <v>85</v>
      </c>
      <c r="B43" s="559">
        <v>6.435031557030385</v>
      </c>
      <c r="C43" s="559">
        <v>10.750091698251623</v>
      </c>
      <c r="D43" s="559">
        <v>6.636572666178537</v>
      </c>
      <c r="E43" s="559">
        <v>3.0065000000000026</v>
      </c>
      <c r="F43" s="559">
        <v>5.576899999999995</v>
      </c>
      <c r="G43" s="559">
        <v>5.9162246549999935</v>
      </c>
      <c r="H43" s="559">
        <v>4.811204708000005</v>
      </c>
      <c r="I43" s="559">
        <v>3.742369999999994</v>
      </c>
      <c r="J43" s="560">
        <v>6.685199999999995</v>
      </c>
    </row>
    <row r="44" spans="1:10" ht="12.75">
      <c r="A44" s="582" t="s">
        <v>363</v>
      </c>
      <c r="B44" s="559">
        <v>8.507549361207907</v>
      </c>
      <c r="C44" s="559">
        <v>9.5932566229596</v>
      </c>
      <c r="D44" s="559">
        <v>4.765066618636865</v>
      </c>
      <c r="E44" s="559">
        <v>5.016199999999998</v>
      </c>
      <c r="F44" s="559">
        <v>6.428511200000003</v>
      </c>
      <c r="G44" s="559">
        <v>4.478849799999992</v>
      </c>
      <c r="H44" s="559">
        <v>4.500519799999992</v>
      </c>
      <c r="I44" s="559">
        <v>10.494709999999998</v>
      </c>
      <c r="J44" s="560">
        <v>8.851800000000011</v>
      </c>
    </row>
    <row r="45" spans="1:10" ht="25.5">
      <c r="A45" s="582" t="s">
        <v>350</v>
      </c>
      <c r="B45" s="559">
        <v>9.379318632458094</v>
      </c>
      <c r="C45" s="559">
        <v>12.722478576137107</v>
      </c>
      <c r="D45" s="559">
        <v>11.919980506822611</v>
      </c>
      <c r="E45" s="559">
        <v>7.110250000000008</v>
      </c>
      <c r="F45" s="559">
        <v>6.357621600000002</v>
      </c>
      <c r="G45" s="559">
        <v>4.788499999999999</v>
      </c>
      <c r="H45" s="559">
        <v>4.765448000000006</v>
      </c>
      <c r="I45" s="559">
        <v>4.371569999999991</v>
      </c>
      <c r="J45" s="560">
        <v>5.597279999999998</v>
      </c>
    </row>
    <row r="46" spans="1:10" ht="12.75">
      <c r="A46" s="583" t="s">
        <v>364</v>
      </c>
      <c r="B46" s="559">
        <v>5.8242602653737094</v>
      </c>
      <c r="C46" s="559">
        <v>3.0193511304962897</v>
      </c>
      <c r="D46" s="559">
        <v>2.011787757900578</v>
      </c>
      <c r="E46" s="559">
        <v>4.510490778220216</v>
      </c>
      <c r="F46" s="559">
        <v>4.629626468802741</v>
      </c>
      <c r="G46" s="559">
        <v>1.096049165351502</v>
      </c>
      <c r="H46" s="559">
        <v>4.546116709904368</v>
      </c>
      <c r="I46" s="559">
        <v>0.8147033628881815</v>
      </c>
      <c r="J46" s="560">
        <v>1.3292875104357904</v>
      </c>
    </row>
    <row r="47" spans="1:10" ht="12.75">
      <c r="A47" s="583" t="s">
        <v>365</v>
      </c>
      <c r="B47" s="559">
        <v>5.876900586941375</v>
      </c>
      <c r="C47" s="559">
        <v>4.3374220928381675</v>
      </c>
      <c r="D47" s="559">
        <v>5.386519123976825</v>
      </c>
      <c r="E47" s="559">
        <v>3.6401613805056456</v>
      </c>
      <c r="F47" s="559">
        <v>4.531864987281395</v>
      </c>
      <c r="G47" s="559">
        <v>5.007959379891531</v>
      </c>
      <c r="H47" s="559">
        <v>6.408862280074047</v>
      </c>
      <c r="I47" s="559">
        <v>3.089061847487656</v>
      </c>
      <c r="J47" s="560">
        <v>0.6252488755003043</v>
      </c>
    </row>
    <row r="48" spans="1:10" ht="13.5">
      <c r="A48" s="584" t="s">
        <v>351</v>
      </c>
      <c r="B48" s="559">
        <v>5.858016450686577</v>
      </c>
      <c r="C48" s="559">
        <v>3.864729416613173</v>
      </c>
      <c r="D48" s="559">
        <v>4.186108016890103</v>
      </c>
      <c r="E48" s="559">
        <v>3.9432816610708983</v>
      </c>
      <c r="F48" s="559">
        <v>4.566099376072927</v>
      </c>
      <c r="G48" s="559">
        <v>3.637243483138988</v>
      </c>
      <c r="H48" s="559">
        <v>5.772168743892038</v>
      </c>
      <c r="I48" s="559">
        <v>2.320688454918681</v>
      </c>
      <c r="J48" s="560">
        <v>0.8596017654895434</v>
      </c>
    </row>
    <row r="49" spans="1:10" ht="25.5">
      <c r="A49" s="585" t="s">
        <v>352</v>
      </c>
      <c r="B49" s="559">
        <v>7.295819420214002</v>
      </c>
      <c r="C49" s="559">
        <v>2.960000000000008</v>
      </c>
      <c r="D49" s="559">
        <v>2.5390000000000015</v>
      </c>
      <c r="E49" s="559">
        <v>6.1414999999999935</v>
      </c>
      <c r="F49" s="559">
        <v>3.499999999999986</v>
      </c>
      <c r="G49" s="559">
        <v>0.7239000000000004</v>
      </c>
      <c r="H49" s="559">
        <v>7.100200000000001</v>
      </c>
      <c r="I49" s="559">
        <v>2.407491400000012</v>
      </c>
      <c r="J49" s="560">
        <v>2.849548900000002</v>
      </c>
    </row>
    <row r="50" spans="1:10" ht="27">
      <c r="A50" s="586" t="s">
        <v>353</v>
      </c>
      <c r="B50" s="559">
        <v>5.795465616754797</v>
      </c>
      <c r="C50" s="559">
        <v>3.9046473625588902</v>
      </c>
      <c r="D50" s="559">
        <v>4.258120057309057</v>
      </c>
      <c r="E50" s="559">
        <v>3.848759628855831</v>
      </c>
      <c r="F50" s="559">
        <v>4.61295306825069</v>
      </c>
      <c r="G50" s="559">
        <v>3.763919007235188</v>
      </c>
      <c r="H50" s="559">
        <v>5.716116179981086</v>
      </c>
      <c r="I50" s="559">
        <v>2.3169767731938435</v>
      </c>
      <c r="J50" s="560">
        <v>0.7744366311853668</v>
      </c>
    </row>
    <row r="51" spans="1:10" ht="12.75">
      <c r="A51" s="585" t="s">
        <v>354</v>
      </c>
      <c r="B51" s="559">
        <v>10.079806755775351</v>
      </c>
      <c r="C51" s="559">
        <v>12.300685172472043</v>
      </c>
      <c r="D51" s="559">
        <v>11.200452613816395</v>
      </c>
      <c r="E51" s="559">
        <v>-1.1555355315520188</v>
      </c>
      <c r="F51" s="559">
        <v>6.676764700000007</v>
      </c>
      <c r="G51" s="559">
        <v>8.159999999999997</v>
      </c>
      <c r="H51" s="559">
        <v>8.880200000000002</v>
      </c>
      <c r="I51" s="559">
        <v>6.926300000000012</v>
      </c>
      <c r="J51" s="560">
        <v>-1.5446000000000026</v>
      </c>
    </row>
    <row r="52" spans="1:10" ht="14.25" thickBot="1">
      <c r="A52" s="587" t="s">
        <v>355</v>
      </c>
      <c r="B52" s="562">
        <v>6.104588916086911</v>
      </c>
      <c r="C52" s="562">
        <v>4.5331333121547885</v>
      </c>
      <c r="D52" s="562">
        <v>4.816403873924571</v>
      </c>
      <c r="E52" s="562">
        <v>3.421816683703753</v>
      </c>
      <c r="F52" s="562">
        <v>4.781234876854128</v>
      </c>
      <c r="G52" s="562">
        <v>4.128857037627171</v>
      </c>
      <c r="H52" s="562">
        <v>5.988949241072831</v>
      </c>
      <c r="I52" s="562">
        <v>2.7252721881742445</v>
      </c>
      <c r="J52" s="563">
        <v>0.5606147302560345</v>
      </c>
    </row>
    <row r="53" ht="12.75">
      <c r="A53" s="552" t="s">
        <v>356</v>
      </c>
    </row>
    <row r="54" ht="12.75"/>
    <row r="55" ht="12.75">
      <c r="A55" s="564" t="s">
        <v>360</v>
      </c>
    </row>
    <row r="59" ht="12.75"/>
    <row r="60" ht="12.75"/>
    <row r="61" ht="12.75"/>
  </sheetData>
  <sheetProtection/>
  <mergeCells count="4">
    <mergeCell ref="A1:J1"/>
    <mergeCell ref="A2:J2"/>
    <mergeCell ref="A3:J3"/>
    <mergeCell ref="I29:J29"/>
  </mergeCells>
  <printOptions horizontalCentered="1"/>
  <pageMargins left="0.7" right="0.7" top="0.75" bottom="0.75" header="0.3" footer="0.3"/>
  <pageSetup fitToHeight="1" fitToWidth="1" horizontalDpi="600" verticalDpi="600" orientation="portrait" scale="80" r:id="rId3"/>
  <legacyDrawing r:id="rId2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84"/>
  <sheetViews>
    <sheetView zoomScalePageLayoutView="0" workbookViewId="0" topLeftCell="A1">
      <selection activeCell="H84" sqref="H84"/>
    </sheetView>
  </sheetViews>
  <sheetFormatPr defaultColWidth="9.140625" defaultRowHeight="12.75"/>
  <cols>
    <col min="1" max="1" width="9.140625" style="393" customWidth="1"/>
    <col min="2" max="2" width="14.57421875" style="393" customWidth="1"/>
    <col min="3" max="3" width="13.7109375" style="393" bestFit="1" customWidth="1"/>
    <col min="4" max="4" width="12.57421875" style="393" customWidth="1"/>
    <col min="5" max="5" width="10.8515625" style="393" customWidth="1"/>
    <col min="6" max="6" width="10.7109375" style="393" customWidth="1"/>
    <col min="7" max="7" width="10.8515625" style="393" customWidth="1"/>
    <col min="8" max="8" width="10.57421875" style="393" customWidth="1"/>
    <col min="9" max="9" width="10.140625" style="393" customWidth="1"/>
    <col min="10" max="16384" width="9.140625" style="393" customWidth="1"/>
  </cols>
  <sheetData>
    <row r="1" spans="2:9" ht="12.75">
      <c r="B1" s="1810" t="s">
        <v>1314</v>
      </c>
      <c r="C1" s="1810"/>
      <c r="D1" s="1810"/>
      <c r="E1" s="1810"/>
      <c r="F1" s="1810"/>
      <c r="G1" s="1810"/>
      <c r="H1" s="1810"/>
      <c r="I1" s="1810"/>
    </row>
    <row r="2" spans="2:9" ht="16.5" thickBot="1">
      <c r="B2" s="1927" t="s">
        <v>1285</v>
      </c>
      <c r="C2" s="1928"/>
      <c r="D2" s="1928"/>
      <c r="E2" s="1928"/>
      <c r="F2" s="1928"/>
      <c r="G2" s="1928"/>
      <c r="H2" s="1928"/>
      <c r="I2" s="1928"/>
    </row>
    <row r="3" spans="2:9" ht="13.5" thickTop="1">
      <c r="B3" s="1929" t="s">
        <v>1286</v>
      </c>
      <c r="C3" s="1931" t="s">
        <v>779</v>
      </c>
      <c r="D3" s="1933" t="s">
        <v>1287</v>
      </c>
      <c r="E3" s="1933"/>
      <c r="F3" s="1933"/>
      <c r="G3" s="1934" t="s">
        <v>1288</v>
      </c>
      <c r="H3" s="1933"/>
      <c r="I3" s="1935"/>
    </row>
    <row r="4" spans="2:9" ht="13.5" thickBot="1">
      <c r="B4" s="1930"/>
      <c r="C4" s="1932"/>
      <c r="D4" s="1574" t="s">
        <v>1289</v>
      </c>
      <c r="E4" s="1574" t="s">
        <v>1290</v>
      </c>
      <c r="F4" s="1574" t="s">
        <v>1291</v>
      </c>
      <c r="G4" s="1575" t="s">
        <v>1289</v>
      </c>
      <c r="H4" s="1574" t="s">
        <v>1290</v>
      </c>
      <c r="I4" s="1576" t="s">
        <v>1291</v>
      </c>
    </row>
    <row r="5" spans="2:9" ht="12.75">
      <c r="B5" s="1577" t="s">
        <v>305</v>
      </c>
      <c r="C5" s="1578" t="s">
        <v>1176</v>
      </c>
      <c r="D5" s="1579">
        <v>72.1</v>
      </c>
      <c r="E5" s="1579">
        <v>72.7</v>
      </c>
      <c r="F5" s="1579">
        <v>72.4</v>
      </c>
      <c r="G5" s="1579">
        <v>71.1071875</v>
      </c>
      <c r="H5" s="1579">
        <v>71.7071875</v>
      </c>
      <c r="I5" s="1580">
        <v>71.4071875</v>
      </c>
    </row>
    <row r="6" spans="2:9" ht="12.75">
      <c r="B6" s="1577"/>
      <c r="C6" s="1578" t="s">
        <v>786</v>
      </c>
      <c r="D6" s="1579">
        <v>75.6</v>
      </c>
      <c r="E6" s="1579">
        <v>76.2</v>
      </c>
      <c r="F6" s="1579">
        <v>75.9</v>
      </c>
      <c r="G6" s="1579">
        <v>73.61709677419353</v>
      </c>
      <c r="H6" s="1579">
        <v>74.21709677419355</v>
      </c>
      <c r="I6" s="1580">
        <v>73.91709677419354</v>
      </c>
    </row>
    <row r="7" spans="2:9" ht="12.75">
      <c r="B7" s="1577"/>
      <c r="C7" s="1578" t="s">
        <v>1177</v>
      </c>
      <c r="D7" s="1579">
        <v>78.1</v>
      </c>
      <c r="E7" s="1579">
        <v>78.7</v>
      </c>
      <c r="F7" s="1579">
        <v>78.4</v>
      </c>
      <c r="G7" s="1579">
        <v>77.85466666666666</v>
      </c>
      <c r="H7" s="1579">
        <v>78.45466666666667</v>
      </c>
      <c r="I7" s="1580">
        <v>78.15466666666666</v>
      </c>
    </row>
    <row r="8" spans="2:9" ht="12.75">
      <c r="B8" s="1577"/>
      <c r="C8" s="1578" t="s">
        <v>788</v>
      </c>
      <c r="D8" s="1579">
        <v>80.74</v>
      </c>
      <c r="E8" s="1579">
        <v>81.34</v>
      </c>
      <c r="F8" s="1579">
        <v>81.04</v>
      </c>
      <c r="G8" s="1579">
        <v>78.98333333333333</v>
      </c>
      <c r="H8" s="1579">
        <v>79.58333333333333</v>
      </c>
      <c r="I8" s="1580">
        <v>79.28333333333333</v>
      </c>
    </row>
    <row r="9" spans="2:9" ht="12.75">
      <c r="B9" s="1577"/>
      <c r="C9" s="1578" t="s">
        <v>789</v>
      </c>
      <c r="D9" s="1579">
        <v>85.51</v>
      </c>
      <c r="E9" s="1579">
        <v>86.11</v>
      </c>
      <c r="F9" s="1579">
        <v>85.81</v>
      </c>
      <c r="G9" s="1579">
        <v>82.69724137931034</v>
      </c>
      <c r="H9" s="1579">
        <v>83.29724137931034</v>
      </c>
      <c r="I9" s="1580">
        <v>82.99724137931034</v>
      </c>
    </row>
    <row r="10" spans="2:9" ht="12.75">
      <c r="B10" s="1577"/>
      <c r="C10" s="1578" t="s">
        <v>790</v>
      </c>
      <c r="D10" s="1579">
        <v>81.9</v>
      </c>
      <c r="E10" s="1579">
        <v>82.5</v>
      </c>
      <c r="F10" s="1579">
        <v>82.2</v>
      </c>
      <c r="G10" s="1579">
        <v>84.16366666666666</v>
      </c>
      <c r="H10" s="1579">
        <v>84.76366666666667</v>
      </c>
      <c r="I10" s="1580">
        <v>84.46366666666665</v>
      </c>
    </row>
    <row r="11" spans="2:9" ht="12.75">
      <c r="B11" s="1577"/>
      <c r="C11" s="1578" t="s">
        <v>791</v>
      </c>
      <c r="D11" s="1579">
        <v>79.05</v>
      </c>
      <c r="E11" s="1579">
        <v>79.65</v>
      </c>
      <c r="F11" s="1579">
        <v>79.35</v>
      </c>
      <c r="G11" s="1579">
        <v>79.45551724137931</v>
      </c>
      <c r="H11" s="1579">
        <v>80.0555172413793</v>
      </c>
      <c r="I11" s="1580">
        <v>79.75551724137931</v>
      </c>
    </row>
    <row r="12" spans="2:9" ht="12.75">
      <c r="B12" s="1577"/>
      <c r="C12" s="1578" t="s">
        <v>792</v>
      </c>
      <c r="D12" s="1579">
        <v>79.55</v>
      </c>
      <c r="E12" s="1579">
        <v>80.15</v>
      </c>
      <c r="F12" s="1579">
        <v>79.85</v>
      </c>
      <c r="G12" s="1579">
        <v>78.76</v>
      </c>
      <c r="H12" s="1579">
        <v>79.36</v>
      </c>
      <c r="I12" s="1580">
        <v>79.06</v>
      </c>
    </row>
    <row r="13" spans="2:9" ht="12.75">
      <c r="B13" s="1577"/>
      <c r="C13" s="1578" t="s">
        <v>793</v>
      </c>
      <c r="D13" s="1579">
        <v>82.13</v>
      </c>
      <c r="E13" s="1579">
        <v>82.73</v>
      </c>
      <c r="F13" s="1579">
        <v>82.43</v>
      </c>
      <c r="G13" s="1579">
        <v>80.99233333333332</v>
      </c>
      <c r="H13" s="1579">
        <v>81.59233333333334</v>
      </c>
      <c r="I13" s="1580">
        <v>81.29233333333333</v>
      </c>
    </row>
    <row r="14" spans="2:9" ht="12.75">
      <c r="B14" s="1577"/>
      <c r="C14" s="1578" t="s">
        <v>794</v>
      </c>
      <c r="D14" s="1579">
        <v>85.32</v>
      </c>
      <c r="E14" s="1579">
        <v>85.92</v>
      </c>
      <c r="F14" s="1579">
        <v>85.62</v>
      </c>
      <c r="G14" s="1579">
        <v>83.74677419354839</v>
      </c>
      <c r="H14" s="1579">
        <v>84.34677419354838</v>
      </c>
      <c r="I14" s="1580">
        <v>84.04677419354839</v>
      </c>
    </row>
    <row r="15" spans="2:9" ht="12.75">
      <c r="B15" s="1577"/>
      <c r="C15" s="1578" t="s">
        <v>795</v>
      </c>
      <c r="D15" s="1581">
        <v>88.6</v>
      </c>
      <c r="E15" s="1579">
        <v>89.2</v>
      </c>
      <c r="F15" s="1581">
        <v>88.9</v>
      </c>
      <c r="G15" s="1579">
        <v>88.0559375</v>
      </c>
      <c r="H15" s="1581">
        <v>88.6559375</v>
      </c>
      <c r="I15" s="1580">
        <v>88.3559375</v>
      </c>
    </row>
    <row r="16" spans="2:9" ht="12.75">
      <c r="B16" s="1577"/>
      <c r="C16" s="1582" t="s">
        <v>796</v>
      </c>
      <c r="D16" s="1583">
        <v>88.6</v>
      </c>
      <c r="E16" s="1583">
        <v>89.2</v>
      </c>
      <c r="F16" s="1583">
        <v>88.9</v>
      </c>
      <c r="G16" s="1583">
        <v>89.20290322580645</v>
      </c>
      <c r="H16" s="1583">
        <v>89.80290322580646</v>
      </c>
      <c r="I16" s="1584">
        <v>89.50290322580645</v>
      </c>
    </row>
    <row r="17" spans="2:9" ht="12.75">
      <c r="B17" s="1121"/>
      <c r="C17" s="1585" t="s">
        <v>797</v>
      </c>
      <c r="D17" s="1586">
        <v>81.43333333333332</v>
      </c>
      <c r="E17" s="1586">
        <v>82.03333333333335</v>
      </c>
      <c r="F17" s="1586">
        <v>81.73333333333333</v>
      </c>
      <c r="G17" s="1586">
        <v>80.71972148451984</v>
      </c>
      <c r="H17" s="1586">
        <v>81.31972148451985</v>
      </c>
      <c r="I17" s="1587">
        <v>81.0197214845198</v>
      </c>
    </row>
    <row r="18" spans="2:9" ht="12.75">
      <c r="B18" s="1577" t="s">
        <v>193</v>
      </c>
      <c r="C18" s="1578" t="s">
        <v>1176</v>
      </c>
      <c r="D18" s="1588">
        <v>88.75</v>
      </c>
      <c r="E18" s="1588">
        <v>89.35</v>
      </c>
      <c r="F18" s="1588">
        <v>89.05</v>
      </c>
      <c r="G18" s="1589">
        <v>88.4484375</v>
      </c>
      <c r="H18" s="1588">
        <v>89.0484375</v>
      </c>
      <c r="I18" s="1590">
        <v>88.7484375</v>
      </c>
    </row>
    <row r="19" spans="2:9" ht="12.75">
      <c r="B19" s="1577"/>
      <c r="C19" s="1578" t="s">
        <v>786</v>
      </c>
      <c r="D19" s="1588">
        <v>87.23</v>
      </c>
      <c r="E19" s="1588">
        <v>87.83</v>
      </c>
      <c r="F19" s="1588">
        <v>87.53</v>
      </c>
      <c r="G19" s="1589">
        <v>88.50096774193551</v>
      </c>
      <c r="H19" s="1588">
        <v>89.10096774193548</v>
      </c>
      <c r="I19" s="1590">
        <v>88.8009677419355</v>
      </c>
    </row>
    <row r="20" spans="2:9" ht="12.75">
      <c r="B20" s="1577"/>
      <c r="C20" s="1578" t="s">
        <v>1177</v>
      </c>
      <c r="D20" s="1588">
        <v>84.6</v>
      </c>
      <c r="E20" s="1588">
        <v>85.2</v>
      </c>
      <c r="F20" s="1588">
        <v>84.9</v>
      </c>
      <c r="G20" s="1589">
        <v>84.46933333333332</v>
      </c>
      <c r="H20" s="1588">
        <v>85.06933333333333</v>
      </c>
      <c r="I20" s="1590">
        <v>84.76933333333332</v>
      </c>
    </row>
    <row r="21" spans="2:9" ht="12.75">
      <c r="B21" s="1577"/>
      <c r="C21" s="1578" t="s">
        <v>788</v>
      </c>
      <c r="D21" s="1588">
        <v>87.64</v>
      </c>
      <c r="E21" s="1588">
        <v>88.24</v>
      </c>
      <c r="F21" s="1588">
        <v>87.94</v>
      </c>
      <c r="G21" s="1589">
        <v>85.92666666666668</v>
      </c>
      <c r="H21" s="1588">
        <v>86.52666666666666</v>
      </c>
      <c r="I21" s="1590">
        <v>86.22666666666666</v>
      </c>
    </row>
    <row r="22" spans="2:9" ht="12.75">
      <c r="B22" s="1577"/>
      <c r="C22" s="1578" t="s">
        <v>789</v>
      </c>
      <c r="D22" s="1588">
        <v>86.61</v>
      </c>
      <c r="E22" s="1588">
        <v>87.21</v>
      </c>
      <c r="F22" s="1588">
        <v>86.91</v>
      </c>
      <c r="G22" s="1589">
        <v>87.38366666666667</v>
      </c>
      <c r="H22" s="1588">
        <v>87.98366666666668</v>
      </c>
      <c r="I22" s="1590">
        <v>87.68366666666668</v>
      </c>
    </row>
    <row r="23" spans="2:9" ht="12.75">
      <c r="B23" s="1577"/>
      <c r="C23" s="1578" t="s">
        <v>790</v>
      </c>
      <c r="D23" s="1588">
        <v>87.1</v>
      </c>
      <c r="E23" s="1588">
        <v>87.7</v>
      </c>
      <c r="F23" s="1588">
        <v>87.4</v>
      </c>
      <c r="G23" s="1589">
        <v>87.40275862068967</v>
      </c>
      <c r="H23" s="1588">
        <v>88.00275862068963</v>
      </c>
      <c r="I23" s="1590">
        <v>87.70275862068965</v>
      </c>
    </row>
    <row r="24" spans="2:9" ht="12.75">
      <c r="B24" s="1577"/>
      <c r="C24" s="1578" t="s">
        <v>791</v>
      </c>
      <c r="D24" s="1588">
        <v>85.3</v>
      </c>
      <c r="E24" s="1588">
        <v>85.9</v>
      </c>
      <c r="F24" s="1588">
        <v>85.6</v>
      </c>
      <c r="G24" s="1589">
        <v>85.64689655172413</v>
      </c>
      <c r="H24" s="1588">
        <v>86.24689655172415</v>
      </c>
      <c r="I24" s="1590">
        <v>85.94689655172414</v>
      </c>
    </row>
    <row r="25" spans="2:9" ht="12.75">
      <c r="B25" s="1577"/>
      <c r="C25" s="1578" t="s">
        <v>792</v>
      </c>
      <c r="D25" s="1588">
        <v>86.77</v>
      </c>
      <c r="E25" s="1588">
        <v>87.37</v>
      </c>
      <c r="F25" s="1588">
        <v>87.07</v>
      </c>
      <c r="G25" s="1589">
        <v>86.57233333333333</v>
      </c>
      <c r="H25" s="1588">
        <v>87.17233333333334</v>
      </c>
      <c r="I25" s="1590">
        <v>86.87233333333333</v>
      </c>
    </row>
    <row r="26" spans="2:9" ht="12.75">
      <c r="B26" s="1577"/>
      <c r="C26" s="1578" t="s">
        <v>793</v>
      </c>
      <c r="D26" s="1588">
        <v>86.86</v>
      </c>
      <c r="E26" s="1588">
        <v>87.46</v>
      </c>
      <c r="F26" s="1588">
        <v>87.16</v>
      </c>
      <c r="G26" s="1589">
        <v>86.68645161290321</v>
      </c>
      <c r="H26" s="1588">
        <v>87.29100000000001</v>
      </c>
      <c r="I26" s="1590">
        <v>86.98872580645161</v>
      </c>
    </row>
    <row r="27" spans="2:9" ht="12.75">
      <c r="B27" s="1577"/>
      <c r="C27" s="1578" t="s">
        <v>794</v>
      </c>
      <c r="D27" s="1588">
        <v>87.61</v>
      </c>
      <c r="E27" s="1588">
        <v>88.21</v>
      </c>
      <c r="F27" s="1588">
        <v>87.91</v>
      </c>
      <c r="G27" s="1589">
        <v>86.4558064516129</v>
      </c>
      <c r="H27" s="1588">
        <v>87.0558064516129</v>
      </c>
      <c r="I27" s="1590">
        <v>86.7558064516129</v>
      </c>
    </row>
    <row r="28" spans="2:9" ht="12.75">
      <c r="B28" s="1577"/>
      <c r="C28" s="1578" t="s">
        <v>795</v>
      </c>
      <c r="D28" s="1588">
        <v>92.72</v>
      </c>
      <c r="E28" s="1588">
        <v>93.32</v>
      </c>
      <c r="F28" s="1588">
        <v>93.02</v>
      </c>
      <c r="G28" s="1589">
        <v>89.45870967741936</v>
      </c>
      <c r="H28" s="1588">
        <v>90.05870967741934</v>
      </c>
      <c r="I28" s="1590">
        <v>89.75870967741935</v>
      </c>
    </row>
    <row r="29" spans="2:9" ht="12.75">
      <c r="B29" s="1577"/>
      <c r="C29" s="1582" t="s">
        <v>796</v>
      </c>
      <c r="D29" s="1588">
        <v>95</v>
      </c>
      <c r="E29" s="1588">
        <v>95.6</v>
      </c>
      <c r="F29" s="1588">
        <v>95.3</v>
      </c>
      <c r="G29" s="1589">
        <v>94.91548387096775</v>
      </c>
      <c r="H29" s="1588">
        <v>95.51548387096774</v>
      </c>
      <c r="I29" s="1590">
        <v>95.21548387096774</v>
      </c>
    </row>
    <row r="30" spans="2:9" ht="12.75">
      <c r="B30" s="1591"/>
      <c r="C30" s="1592" t="s">
        <v>797</v>
      </c>
      <c r="D30" s="1593">
        <v>88.01583333333333</v>
      </c>
      <c r="E30" s="1593">
        <v>88.61583333333333</v>
      </c>
      <c r="F30" s="1593">
        <v>88.31583333333333</v>
      </c>
      <c r="G30" s="1594">
        <v>87.65562600227105</v>
      </c>
      <c r="H30" s="1593">
        <v>88.2560050345291</v>
      </c>
      <c r="I30" s="1595">
        <v>87.95581551840007</v>
      </c>
    </row>
    <row r="31" spans="2:9" ht="12.75">
      <c r="B31" s="1596" t="s">
        <v>95</v>
      </c>
      <c r="C31" s="1578" t="s">
        <v>1176</v>
      </c>
      <c r="D31" s="1597">
        <v>97.96</v>
      </c>
      <c r="E31" s="1597">
        <v>98.56</v>
      </c>
      <c r="F31" s="1597">
        <v>98.25999999999999</v>
      </c>
      <c r="G31" s="1597">
        <v>96.0121875</v>
      </c>
      <c r="H31" s="1597">
        <v>96.6121875</v>
      </c>
      <c r="I31" s="1598">
        <v>96.3121875</v>
      </c>
    </row>
    <row r="32" spans="2:11" ht="12.75">
      <c r="B32" s="1599"/>
      <c r="C32" s="1578" t="s">
        <v>786</v>
      </c>
      <c r="D32" s="1588">
        <v>101.29</v>
      </c>
      <c r="E32" s="1588">
        <v>101.89</v>
      </c>
      <c r="F32" s="1588">
        <v>101.59</v>
      </c>
      <c r="G32" s="1588">
        <v>103.24870967741936</v>
      </c>
      <c r="H32" s="1588">
        <v>103.84870967741935</v>
      </c>
      <c r="I32" s="1590">
        <v>103.54870967741935</v>
      </c>
      <c r="K32" s="1291"/>
    </row>
    <row r="33" spans="2:11" ht="12.75">
      <c r="B33" s="1599"/>
      <c r="C33" s="1578" t="s">
        <v>1177</v>
      </c>
      <c r="D33" s="1588">
        <v>98.64</v>
      </c>
      <c r="E33" s="1588">
        <v>99.24</v>
      </c>
      <c r="F33" s="1588">
        <v>98.94</v>
      </c>
      <c r="G33" s="1588">
        <v>98.93967741935484</v>
      </c>
      <c r="H33" s="1588">
        <v>99.53967741935485</v>
      </c>
      <c r="I33" s="1590">
        <v>99.23967741935485</v>
      </c>
      <c r="K33" s="1291"/>
    </row>
    <row r="34" spans="2:11" ht="12.75">
      <c r="B34" s="1599"/>
      <c r="C34" s="1578" t="s">
        <v>788</v>
      </c>
      <c r="D34" s="1588">
        <v>100.73</v>
      </c>
      <c r="E34" s="1588">
        <v>101.33</v>
      </c>
      <c r="F34" s="1588">
        <v>101.03</v>
      </c>
      <c r="G34" s="1588">
        <v>98.80310344827586</v>
      </c>
      <c r="H34" s="1588">
        <v>99.40310344827586</v>
      </c>
      <c r="I34" s="1590">
        <v>99.10310344827586</v>
      </c>
      <c r="K34" s="1291"/>
    </row>
    <row r="35" spans="2:11" ht="12.75">
      <c r="B35" s="1599"/>
      <c r="C35" s="1578" t="s">
        <v>789</v>
      </c>
      <c r="D35" s="1588">
        <v>99.11</v>
      </c>
      <c r="E35" s="1588">
        <v>99.71</v>
      </c>
      <c r="F35" s="1588">
        <v>99.41</v>
      </c>
      <c r="G35" s="1588">
        <v>99.2683333333333</v>
      </c>
      <c r="H35" s="1588">
        <v>99.86833333333334</v>
      </c>
      <c r="I35" s="1590">
        <v>99.56833333333333</v>
      </c>
      <c r="K35" s="1291"/>
    </row>
    <row r="36" spans="2:11" ht="12.75">
      <c r="B36" s="1599"/>
      <c r="C36" s="1578" t="s">
        <v>790</v>
      </c>
      <c r="D36" s="1588">
        <v>98.14</v>
      </c>
      <c r="E36" s="1588">
        <v>98.74</v>
      </c>
      <c r="F36" s="1588">
        <v>98.44</v>
      </c>
      <c r="G36" s="1588">
        <v>98.89533333333334</v>
      </c>
      <c r="H36" s="1588">
        <v>99.49533333333332</v>
      </c>
      <c r="I36" s="1590">
        <v>99.19533333333334</v>
      </c>
      <c r="K36" s="1291"/>
    </row>
    <row r="37" spans="2:11" ht="12.75">
      <c r="B37" s="1037"/>
      <c r="C37" s="1600" t="s">
        <v>791</v>
      </c>
      <c r="D37" s="1601">
        <v>99.26</v>
      </c>
      <c r="E37" s="1601">
        <v>99.86</v>
      </c>
      <c r="F37" s="1601">
        <v>99.56</v>
      </c>
      <c r="G37" s="1601">
        <v>99.27</v>
      </c>
      <c r="H37" s="1601">
        <v>99.87</v>
      </c>
      <c r="I37" s="1590">
        <v>99.57</v>
      </c>
      <c r="K37" s="1291"/>
    </row>
    <row r="38" spans="2:11" ht="12.75">
      <c r="B38" s="1037"/>
      <c r="C38" s="1600" t="s">
        <v>792</v>
      </c>
      <c r="D38" s="1601">
        <v>97.58</v>
      </c>
      <c r="E38" s="1601">
        <v>98.18</v>
      </c>
      <c r="F38" s="1601">
        <v>97.88</v>
      </c>
      <c r="G38" s="1601">
        <v>98.50866666666667</v>
      </c>
      <c r="H38" s="1601">
        <v>99.10866666666668</v>
      </c>
      <c r="I38" s="1590">
        <v>98.80866666666668</v>
      </c>
      <c r="K38" s="1291"/>
    </row>
    <row r="39" spans="2:11" ht="12.75">
      <c r="B39" s="1599"/>
      <c r="C39" s="1578" t="s">
        <v>793</v>
      </c>
      <c r="D39" s="1588">
        <v>95.99</v>
      </c>
      <c r="E39" s="1588">
        <v>96.59</v>
      </c>
      <c r="F39" s="1588">
        <v>96.28999999999999</v>
      </c>
      <c r="G39" s="1588">
        <v>96.41466666666666</v>
      </c>
      <c r="H39" s="1588">
        <v>97.01466666666668</v>
      </c>
      <c r="I39" s="1590">
        <v>96.71466666666667</v>
      </c>
      <c r="K39" s="1291"/>
    </row>
    <row r="40" spans="2:11" ht="12.75">
      <c r="B40" s="1599"/>
      <c r="C40" s="1578" t="s">
        <v>794</v>
      </c>
      <c r="D40" s="1588">
        <v>95.2</v>
      </c>
      <c r="E40" s="1588">
        <v>95.8</v>
      </c>
      <c r="F40" s="1588">
        <v>95.5</v>
      </c>
      <c r="G40" s="1588">
        <v>96.2209677419355</v>
      </c>
      <c r="H40" s="1588">
        <v>96.82096774193548</v>
      </c>
      <c r="I40" s="1590">
        <v>96.5209677419355</v>
      </c>
      <c r="K40" s="1291"/>
    </row>
    <row r="41" spans="2:11" ht="12.75">
      <c r="B41" s="1599"/>
      <c r="C41" s="1578" t="s">
        <v>795</v>
      </c>
      <c r="D41" s="1588">
        <v>95.32</v>
      </c>
      <c r="E41" s="1588">
        <v>95.92</v>
      </c>
      <c r="F41" s="1588">
        <v>95.62</v>
      </c>
      <c r="G41" s="1588">
        <v>94.15225806451613</v>
      </c>
      <c r="H41" s="1588">
        <v>94.75225806451614</v>
      </c>
      <c r="I41" s="1590">
        <v>94.45225806451614</v>
      </c>
      <c r="K41" s="1291"/>
    </row>
    <row r="42" spans="2:11" ht="12.75">
      <c r="B42" s="1602"/>
      <c r="C42" s="1582" t="s">
        <v>796</v>
      </c>
      <c r="D42" s="1603">
        <v>95.9</v>
      </c>
      <c r="E42" s="1603">
        <v>96.5</v>
      </c>
      <c r="F42" s="1603">
        <v>96.2</v>
      </c>
      <c r="G42" s="1603">
        <v>95.7140625</v>
      </c>
      <c r="H42" s="1603">
        <v>96.3140625</v>
      </c>
      <c r="I42" s="1604">
        <v>96.0140625</v>
      </c>
      <c r="K42" s="1291"/>
    </row>
    <row r="43" spans="2:10" ht="12.75">
      <c r="B43" s="1591"/>
      <c r="C43" s="1605" t="s">
        <v>797</v>
      </c>
      <c r="D43" s="1606">
        <v>97.92666666666668</v>
      </c>
      <c r="E43" s="1606">
        <v>98.52666666666666</v>
      </c>
      <c r="F43" s="1606">
        <v>98.25163978494624</v>
      </c>
      <c r="G43" s="1606">
        <v>97.95399719595848</v>
      </c>
      <c r="H43" s="1606">
        <v>98.55399719595847</v>
      </c>
      <c r="I43" s="1607">
        <v>98.25399719595846</v>
      </c>
      <c r="J43" s="1608"/>
    </row>
    <row r="44" spans="2:17" ht="12.75">
      <c r="B44" s="1577" t="s">
        <v>96</v>
      </c>
      <c r="C44" s="1578" t="s">
        <v>1176</v>
      </c>
      <c r="D44" s="1609">
        <v>96.92</v>
      </c>
      <c r="E44" s="1609">
        <v>97.52</v>
      </c>
      <c r="F44" s="1609">
        <v>97.22</v>
      </c>
      <c r="G44" s="1609">
        <v>96.7141935483871</v>
      </c>
      <c r="H44" s="1609">
        <v>97.3141935483871</v>
      </c>
      <c r="I44" s="1610">
        <v>97.0141935483871</v>
      </c>
      <c r="K44" s="1291"/>
      <c r="L44" s="1608"/>
      <c r="M44" s="1608"/>
      <c r="N44" s="1608"/>
      <c r="O44" s="1608"/>
      <c r="P44" s="1608"/>
      <c r="Q44" s="1608"/>
    </row>
    <row r="45" spans="2:17" ht="12.75">
      <c r="B45" s="1577"/>
      <c r="C45" s="1578" t="s">
        <v>786</v>
      </c>
      <c r="D45" s="1589">
        <v>97.52</v>
      </c>
      <c r="E45" s="1589">
        <v>98.12</v>
      </c>
      <c r="F45" s="1589">
        <v>97.82</v>
      </c>
      <c r="G45" s="1589">
        <v>96.64225806451614</v>
      </c>
      <c r="H45" s="1589">
        <v>97.24225806451611</v>
      </c>
      <c r="I45" s="1611">
        <v>96.94225806451612</v>
      </c>
      <c r="K45" s="1291"/>
      <c r="L45" s="1608"/>
      <c r="M45" s="1608"/>
      <c r="N45" s="1608"/>
      <c r="O45" s="1608"/>
      <c r="P45" s="1608"/>
      <c r="Q45" s="1608"/>
    </row>
    <row r="46" spans="2:11" ht="12.75">
      <c r="B46" s="1577"/>
      <c r="C46" s="1578" t="s">
        <v>1177</v>
      </c>
      <c r="D46" s="1589">
        <v>98.64</v>
      </c>
      <c r="E46" s="1589">
        <v>99.24</v>
      </c>
      <c r="F46" s="1589">
        <v>98.94</v>
      </c>
      <c r="G46" s="1589">
        <v>97.7341935483871</v>
      </c>
      <c r="H46" s="1589">
        <v>98.3341935483871</v>
      </c>
      <c r="I46" s="1611">
        <v>98.0341935483871</v>
      </c>
      <c r="K46" s="1291"/>
    </row>
    <row r="47" spans="2:11" ht="12.75">
      <c r="B47" s="1577"/>
      <c r="C47" s="1578" t="s">
        <v>788</v>
      </c>
      <c r="D47" s="1589">
        <v>98.46</v>
      </c>
      <c r="E47" s="1589">
        <v>99.06</v>
      </c>
      <c r="F47" s="1589">
        <v>98.76</v>
      </c>
      <c r="G47" s="1589">
        <v>97.99633333333331</v>
      </c>
      <c r="H47" s="1589">
        <v>98.59633333333333</v>
      </c>
      <c r="I47" s="1611">
        <v>98.29633333333332</v>
      </c>
      <c r="K47" s="1291"/>
    </row>
    <row r="48" spans="2:11" ht="12.75">
      <c r="B48" s="1577"/>
      <c r="C48" s="1578" t="s">
        <v>789</v>
      </c>
      <c r="D48" s="1589">
        <v>99.37</v>
      </c>
      <c r="E48" s="1589">
        <v>99.97</v>
      </c>
      <c r="F48" s="1589">
        <v>99.67</v>
      </c>
      <c r="G48" s="1589">
        <v>98.79517241379308</v>
      </c>
      <c r="H48" s="1589">
        <v>99.3951724137931</v>
      </c>
      <c r="I48" s="1611">
        <v>99.0951724137931</v>
      </c>
      <c r="K48" s="1291"/>
    </row>
    <row r="49" spans="2:17" ht="12.75">
      <c r="B49" s="1577"/>
      <c r="C49" s="1578" t="s">
        <v>790</v>
      </c>
      <c r="D49" s="1589">
        <v>99.13</v>
      </c>
      <c r="E49" s="1589">
        <v>99.73</v>
      </c>
      <c r="F49" s="1589">
        <v>99.43</v>
      </c>
      <c r="G49" s="1589">
        <v>100.75700000000002</v>
      </c>
      <c r="H49" s="1589">
        <v>101.357</v>
      </c>
      <c r="I49" s="1611">
        <v>101.05700000000002</v>
      </c>
      <c r="K49" s="1291"/>
      <c r="L49" s="1608"/>
      <c r="M49" s="1608"/>
      <c r="N49" s="1608"/>
      <c r="O49" s="1608"/>
      <c r="P49" s="1608"/>
      <c r="Q49" s="1608"/>
    </row>
    <row r="50" spans="2:11" ht="12.75">
      <c r="B50" s="1577"/>
      <c r="C50" s="1578" t="s">
        <v>1292</v>
      </c>
      <c r="D50" s="1589">
        <v>99.31</v>
      </c>
      <c r="E50" s="1589">
        <v>99.91</v>
      </c>
      <c r="F50" s="1589">
        <v>99.61</v>
      </c>
      <c r="G50" s="1589">
        <v>98.53</v>
      </c>
      <c r="H50" s="1589">
        <v>99.13</v>
      </c>
      <c r="I50" s="1611">
        <v>98.83</v>
      </c>
      <c r="K50" s="1291"/>
    </row>
    <row r="51" spans="2:11" ht="12.75">
      <c r="B51" s="1577"/>
      <c r="C51" s="1578" t="s">
        <v>792</v>
      </c>
      <c r="D51" s="1589">
        <v>100.45</v>
      </c>
      <c r="E51" s="1589">
        <v>101.05</v>
      </c>
      <c r="F51" s="1589">
        <v>100.75</v>
      </c>
      <c r="G51" s="1589">
        <v>99.25366666666669</v>
      </c>
      <c r="H51" s="1589">
        <v>99.85366666666665</v>
      </c>
      <c r="I51" s="1611">
        <v>99.55366666666667</v>
      </c>
      <c r="K51" s="1291"/>
    </row>
    <row r="52" spans="2:11" ht="12.75">
      <c r="B52" s="1577"/>
      <c r="C52" s="1578" t="s">
        <v>793</v>
      </c>
      <c r="D52" s="1589">
        <v>99.4</v>
      </c>
      <c r="E52" s="1589">
        <v>100</v>
      </c>
      <c r="F52" s="1589">
        <v>99.7</v>
      </c>
      <c r="G52" s="1589">
        <v>99.667</v>
      </c>
      <c r="H52" s="1589">
        <v>100.26700000000001</v>
      </c>
      <c r="I52" s="1611">
        <v>99.96700000000001</v>
      </c>
      <c r="K52" s="1291"/>
    </row>
    <row r="53" spans="2:11" ht="12.75">
      <c r="B53" s="1577"/>
      <c r="C53" s="1578" t="s">
        <v>794</v>
      </c>
      <c r="D53" s="1589">
        <v>102.16</v>
      </c>
      <c r="E53" s="1589">
        <v>102.76</v>
      </c>
      <c r="F53" s="1589">
        <v>102.46000000000001</v>
      </c>
      <c r="G53" s="1589">
        <v>100.94516129032259</v>
      </c>
      <c r="H53" s="1589">
        <v>101.54516129032258</v>
      </c>
      <c r="I53" s="1611">
        <v>101.24516129032259</v>
      </c>
      <c r="K53" s="1291"/>
    </row>
    <row r="54" spans="2:11" ht="12.75">
      <c r="B54" s="1599"/>
      <c r="C54" s="1578" t="s">
        <v>1293</v>
      </c>
      <c r="D54" s="1589">
        <v>102.2</v>
      </c>
      <c r="E54" s="1589">
        <v>102.8</v>
      </c>
      <c r="F54" s="1589">
        <v>102.5</v>
      </c>
      <c r="G54" s="1589">
        <v>101.78375</v>
      </c>
      <c r="H54" s="1589">
        <v>102.38374999999999</v>
      </c>
      <c r="I54" s="1611">
        <v>102.08375</v>
      </c>
      <c r="K54" s="1291"/>
    </row>
    <row r="55" spans="2:11" ht="12.75">
      <c r="B55" s="1599"/>
      <c r="C55" s="1578" t="s">
        <v>796</v>
      </c>
      <c r="D55" s="1588">
        <v>101.14</v>
      </c>
      <c r="E55" s="1588">
        <v>101.74</v>
      </c>
      <c r="F55" s="1588">
        <v>101.44</v>
      </c>
      <c r="G55" s="1588">
        <v>101.45258064516129</v>
      </c>
      <c r="H55" s="1588">
        <v>102.0525806451613</v>
      </c>
      <c r="I55" s="1590">
        <v>101.75258064516129</v>
      </c>
      <c r="K55" s="1291"/>
    </row>
    <row r="56" spans="2:11" ht="12.75">
      <c r="B56" s="1591"/>
      <c r="C56" s="1605" t="s">
        <v>797</v>
      </c>
      <c r="D56" s="1593">
        <v>99.55833333333334</v>
      </c>
      <c r="E56" s="1593">
        <v>100.15833333333332</v>
      </c>
      <c r="F56" s="1593">
        <v>99.85833333333335</v>
      </c>
      <c r="G56" s="1593">
        <v>99.18927579254729</v>
      </c>
      <c r="H56" s="1593">
        <v>99.78927579254726</v>
      </c>
      <c r="I56" s="1595">
        <v>99.48927579254728</v>
      </c>
      <c r="K56" s="1291"/>
    </row>
    <row r="57" spans="2:12" ht="12.75">
      <c r="B57" s="1577" t="s">
        <v>131</v>
      </c>
      <c r="C57" s="1578" t="s">
        <v>1176</v>
      </c>
      <c r="D57" s="1609">
        <v>103.71</v>
      </c>
      <c r="E57" s="1609">
        <v>104.31</v>
      </c>
      <c r="F57" s="1609">
        <v>104.00999999999999</v>
      </c>
      <c r="G57" s="1609">
        <v>102.12375000000002</v>
      </c>
      <c r="H57" s="1609">
        <v>102.72375</v>
      </c>
      <c r="I57" s="1610">
        <v>102.42375000000001</v>
      </c>
      <c r="K57" s="1291"/>
      <c r="L57" s="1291"/>
    </row>
    <row r="58" spans="2:12" ht="12.75">
      <c r="B58" s="1577"/>
      <c r="C58" s="1578" t="s">
        <v>786</v>
      </c>
      <c r="D58" s="1589">
        <v>105.92</v>
      </c>
      <c r="E58" s="1589">
        <v>106.52</v>
      </c>
      <c r="F58" s="1589">
        <v>106.22</v>
      </c>
      <c r="G58" s="1589">
        <v>105.59096774193547</v>
      </c>
      <c r="H58" s="1589">
        <v>106.1909677419355</v>
      </c>
      <c r="I58" s="1611">
        <v>105.89096774193548</v>
      </c>
      <c r="K58" s="1291"/>
      <c r="L58" s="1291"/>
    </row>
    <row r="59" spans="2:12" ht="12.75">
      <c r="B59" s="1577"/>
      <c r="C59" s="1578" t="s">
        <v>1177</v>
      </c>
      <c r="D59" s="1589">
        <v>103.49</v>
      </c>
      <c r="E59" s="1589">
        <v>104.09</v>
      </c>
      <c r="F59" s="1589">
        <v>103.78999999999999</v>
      </c>
      <c r="G59" s="1589">
        <v>104.52666666666666</v>
      </c>
      <c r="H59" s="1589">
        <v>105.12666666666668</v>
      </c>
      <c r="I59" s="1611">
        <v>104.82666666666667</v>
      </c>
      <c r="K59" s="1291"/>
      <c r="L59" s="1291"/>
    </row>
    <row r="60" spans="2:11" ht="12.75">
      <c r="B60" s="1577"/>
      <c r="C60" s="1578" t="s">
        <v>788</v>
      </c>
      <c r="D60" s="1589">
        <v>105.46</v>
      </c>
      <c r="E60" s="1589">
        <v>106.06</v>
      </c>
      <c r="F60" s="1589">
        <v>105.75999999999999</v>
      </c>
      <c r="G60" s="1589">
        <v>104.429</v>
      </c>
      <c r="H60" s="1589">
        <v>105.02900000000001</v>
      </c>
      <c r="I60" s="1611">
        <v>104.72900000000001</v>
      </c>
      <c r="K60" s="1291"/>
    </row>
    <row r="61" spans="2:11" ht="12.75">
      <c r="B61" s="1577"/>
      <c r="C61" s="1578" t="s">
        <v>789</v>
      </c>
      <c r="D61" s="1589">
        <v>107</v>
      </c>
      <c r="E61" s="1589">
        <v>107.6</v>
      </c>
      <c r="F61" s="1589">
        <v>107.3</v>
      </c>
      <c r="G61" s="1589">
        <v>106.20206896551723</v>
      </c>
      <c r="H61" s="1589">
        <v>106.80206896551724</v>
      </c>
      <c r="I61" s="1611">
        <v>106.50206896551722</v>
      </c>
      <c r="K61" s="1291"/>
    </row>
    <row r="62" spans="2:11" ht="12.75">
      <c r="B62" s="1577"/>
      <c r="C62" s="1578" t="s">
        <v>790</v>
      </c>
      <c r="D62" s="1589">
        <v>106.6</v>
      </c>
      <c r="E62" s="1589">
        <v>107.2</v>
      </c>
      <c r="F62" s="1589">
        <v>106.9</v>
      </c>
      <c r="G62" s="1589">
        <v>106.06200000000003</v>
      </c>
      <c r="H62" s="1589">
        <v>106.66199999999999</v>
      </c>
      <c r="I62" s="1611">
        <v>106.36200000000001</v>
      </c>
      <c r="K62" s="1291"/>
    </row>
    <row r="63" spans="2:11" ht="12.75">
      <c r="B63" s="1577"/>
      <c r="C63" s="1578" t="s">
        <v>1294</v>
      </c>
      <c r="D63" s="1589">
        <v>108.88</v>
      </c>
      <c r="E63" s="1589">
        <v>109.48</v>
      </c>
      <c r="F63" s="1589">
        <v>109.18</v>
      </c>
      <c r="G63" s="1589">
        <v>108.18586206896553</v>
      </c>
      <c r="H63" s="1589">
        <v>108.78586206896551</v>
      </c>
      <c r="I63" s="1611">
        <v>108.48586206896553</v>
      </c>
      <c r="K63" s="1291"/>
    </row>
    <row r="64" spans="2:11" ht="12.75">
      <c r="B64" s="1577"/>
      <c r="C64" s="1578" t="s">
        <v>792</v>
      </c>
      <c r="D64" s="1589">
        <v>107.23</v>
      </c>
      <c r="E64" s="1589">
        <v>107.83</v>
      </c>
      <c r="F64" s="1589">
        <v>107.53</v>
      </c>
      <c r="G64" s="1589">
        <v>108.52000000000001</v>
      </c>
      <c r="H64" s="1589">
        <v>109.11999999999998</v>
      </c>
      <c r="I64" s="1611">
        <v>108.82</v>
      </c>
      <c r="K64" s="1291"/>
    </row>
    <row r="65" spans="2:11" ht="12.75">
      <c r="B65" s="1577"/>
      <c r="C65" s="1578" t="s">
        <v>793</v>
      </c>
      <c r="D65" s="1589">
        <v>105.92</v>
      </c>
      <c r="E65" s="1589">
        <v>106.52</v>
      </c>
      <c r="F65" s="1589">
        <v>106.22</v>
      </c>
      <c r="G65" s="1589">
        <v>106.24066666666664</v>
      </c>
      <c r="H65" s="1589">
        <v>106.84066666666668</v>
      </c>
      <c r="I65" s="1611">
        <v>106.54066666666665</v>
      </c>
      <c r="K65" s="1291"/>
    </row>
    <row r="66" spans="2:11" ht="12.75">
      <c r="B66" s="1577"/>
      <c r="C66" s="1578" t="s">
        <v>794</v>
      </c>
      <c r="D66" s="1589">
        <v>106.27</v>
      </c>
      <c r="E66" s="1589">
        <v>106.87</v>
      </c>
      <c r="F66" s="1589">
        <v>106.57</v>
      </c>
      <c r="G66" s="1589">
        <v>106.12741935483871</v>
      </c>
      <c r="H66" s="1589">
        <v>106.72741935483872</v>
      </c>
      <c r="I66" s="1611">
        <v>106.42741935483872</v>
      </c>
      <c r="K66" s="1291"/>
    </row>
    <row r="67" spans="2:11" ht="12.75">
      <c r="B67" s="1577"/>
      <c r="C67" s="1578" t="s">
        <v>795</v>
      </c>
      <c r="D67" s="1589">
        <v>107.08</v>
      </c>
      <c r="E67" s="1589">
        <v>107.68</v>
      </c>
      <c r="F67" s="1589">
        <v>107.38</v>
      </c>
      <c r="G67" s="1589">
        <v>107.05187500000002</v>
      </c>
      <c r="H67" s="1589">
        <v>107.65187499999999</v>
      </c>
      <c r="I67" s="1611">
        <v>107.351875</v>
      </c>
      <c r="K67" s="1291"/>
    </row>
    <row r="68" spans="2:11" ht="12.75">
      <c r="B68" s="1599"/>
      <c r="C68" s="1578" t="s">
        <v>796</v>
      </c>
      <c r="D68" s="1588">
        <v>106.73</v>
      </c>
      <c r="E68" s="1588">
        <v>107.33</v>
      </c>
      <c r="F68" s="1588">
        <v>107.03</v>
      </c>
      <c r="G68" s="1588">
        <v>107.56193548387097</v>
      </c>
      <c r="H68" s="1588">
        <v>108.16193548387095</v>
      </c>
      <c r="I68" s="1590">
        <v>107.86193548387095</v>
      </c>
      <c r="K68" s="1291"/>
    </row>
    <row r="69" spans="2:11" ht="13.5" thickBot="1">
      <c r="B69" s="1612"/>
      <c r="C69" s="1613" t="s">
        <v>797</v>
      </c>
      <c r="D69" s="1614">
        <v>106.19083333333333</v>
      </c>
      <c r="E69" s="1614">
        <v>106.79083333333334</v>
      </c>
      <c r="F69" s="1614">
        <v>106.4908333333333</v>
      </c>
      <c r="G69" s="1614">
        <v>106.05185099570512</v>
      </c>
      <c r="H69" s="1614">
        <v>106.6518509957051</v>
      </c>
      <c r="I69" s="1615">
        <v>106.35185099570509</v>
      </c>
      <c r="K69" s="1291"/>
    </row>
    <row r="70" spans="2:11" ht="13.5" thickTop="1">
      <c r="B70" s="1616" t="s">
        <v>1295</v>
      </c>
      <c r="J70" s="1292"/>
      <c r="K70" s="1292"/>
    </row>
    <row r="71" spans="2:11" ht="13.5" customHeight="1">
      <c r="B71" s="1810" t="s">
        <v>1315</v>
      </c>
      <c r="C71" s="1810"/>
      <c r="D71" s="1810"/>
      <c r="E71" s="1810"/>
      <c r="F71" s="1810"/>
      <c r="G71" s="1810"/>
      <c r="H71" s="1810"/>
      <c r="I71" s="1810"/>
      <c r="J71" s="1483"/>
      <c r="K71" s="1483"/>
    </row>
    <row r="72" spans="2:11" ht="12.75">
      <c r="B72" s="1810" t="s">
        <v>14</v>
      </c>
      <c r="C72" s="1810"/>
      <c r="D72" s="1810"/>
      <c r="E72" s="1810"/>
      <c r="F72" s="1810"/>
      <c r="G72" s="1810"/>
      <c r="H72" s="1810"/>
      <c r="I72" s="1810"/>
      <c r="J72" s="1483"/>
      <c r="K72" s="1483"/>
    </row>
    <row r="73" spans="2:9" ht="16.5" thickBot="1">
      <c r="B73" s="1617"/>
      <c r="C73" s="1617"/>
      <c r="D73" s="1617"/>
      <c r="E73" s="1617"/>
      <c r="F73" s="1617"/>
      <c r="G73" s="1617"/>
      <c r="H73" s="1617"/>
      <c r="I73" s="1617"/>
    </row>
    <row r="74" spans="2:9" ht="15.75" customHeight="1" thickTop="1">
      <c r="B74" s="1936"/>
      <c r="C74" s="1939" t="s">
        <v>1297</v>
      </c>
      <c r="D74" s="1939"/>
      <c r="E74" s="1939"/>
      <c r="F74" s="1939"/>
      <c r="G74" s="1940" t="s">
        <v>99</v>
      </c>
      <c r="H74" s="1941"/>
      <c r="I74" s="1942"/>
    </row>
    <row r="75" spans="2:9" ht="15" customHeight="1">
      <c r="B75" s="1937"/>
      <c r="C75" s="1943" t="s">
        <v>1298</v>
      </c>
      <c r="D75" s="1943" t="s">
        <v>1299</v>
      </c>
      <c r="E75" s="1943" t="s">
        <v>1300</v>
      </c>
      <c r="F75" s="1943">
        <v>2016</v>
      </c>
      <c r="G75" s="1944" t="s">
        <v>1301</v>
      </c>
      <c r="H75" s="1945"/>
      <c r="I75" s="1946"/>
    </row>
    <row r="76" spans="2:9" ht="12.75">
      <c r="B76" s="1938"/>
      <c r="C76" s="1943"/>
      <c r="D76" s="1943"/>
      <c r="E76" s="1943"/>
      <c r="F76" s="1943"/>
      <c r="G76" s="1618">
        <v>2014</v>
      </c>
      <c r="H76" s="1618">
        <v>2015</v>
      </c>
      <c r="I76" s="1619">
        <v>2016</v>
      </c>
    </row>
    <row r="77" spans="2:9" ht="12.75">
      <c r="B77" s="1620" t="s">
        <v>1302</v>
      </c>
      <c r="C77" s="1621">
        <v>109.05</v>
      </c>
      <c r="D77" s="1621">
        <v>104.73</v>
      </c>
      <c r="E77" s="1621">
        <v>57.31</v>
      </c>
      <c r="F77" s="1622">
        <v>46.25</v>
      </c>
      <c r="G77" s="1623">
        <v>-3.961485557083904</v>
      </c>
      <c r="H77" s="1623">
        <v>-45.2783347655877</v>
      </c>
      <c r="I77" s="1624">
        <v>-19.298551736171703</v>
      </c>
    </row>
    <row r="78" spans="2:9" ht="13.5" thickBot="1">
      <c r="B78" s="1625" t="s">
        <v>1303</v>
      </c>
      <c r="C78" s="1626">
        <v>1284.75</v>
      </c>
      <c r="D78" s="1626">
        <v>1310</v>
      </c>
      <c r="E78" s="1626">
        <v>1144.4</v>
      </c>
      <c r="F78" s="1626">
        <v>1283.3</v>
      </c>
      <c r="G78" s="1627">
        <v>1.9653629110721909</v>
      </c>
      <c r="H78" s="1627">
        <v>-12.641221374045799</v>
      </c>
      <c r="I78" s="1628">
        <v>12.13736455784688</v>
      </c>
    </row>
    <row r="79" ht="13.5" thickTop="1">
      <c r="B79" s="1616" t="s">
        <v>1304</v>
      </c>
    </row>
    <row r="80" ht="12.75">
      <c r="B80" s="1616" t="s">
        <v>1305</v>
      </c>
    </row>
    <row r="81" spans="2:8" ht="12.75">
      <c r="B81" s="1616" t="s">
        <v>1306</v>
      </c>
      <c r="C81" s="1629"/>
      <c r="D81" s="1629"/>
      <c r="E81" s="1629"/>
      <c r="F81" s="1629"/>
      <c r="G81" s="1629"/>
      <c r="H81" s="1629"/>
    </row>
    <row r="82" spans="2:10" ht="12.75">
      <c r="B82" s="1630" t="s">
        <v>1307</v>
      </c>
      <c r="I82" s="1291"/>
      <c r="J82" s="1291"/>
    </row>
    <row r="83" spans="9:10" ht="12.75">
      <c r="I83" s="1291"/>
      <c r="J83" s="1291"/>
    </row>
    <row r="84" ht="12.75">
      <c r="J84" s="1291"/>
    </row>
  </sheetData>
  <sheetProtection/>
  <mergeCells count="16">
    <mergeCell ref="B71:I71"/>
    <mergeCell ref="B72:I72"/>
    <mergeCell ref="B74:B76"/>
    <mergeCell ref="C74:F74"/>
    <mergeCell ref="G74:I74"/>
    <mergeCell ref="C75:C76"/>
    <mergeCell ref="D75:D76"/>
    <mergeCell ref="E75:E76"/>
    <mergeCell ref="F75:F76"/>
    <mergeCell ref="G75:I75"/>
    <mergeCell ref="B1:I1"/>
    <mergeCell ref="B2:I2"/>
    <mergeCell ref="B3:B4"/>
    <mergeCell ref="C3:C4"/>
    <mergeCell ref="D3:F3"/>
    <mergeCell ref="G3:I3"/>
  </mergeCells>
  <hyperlinks>
    <hyperlink ref="B82" r:id="rId1" display="http://www.kitco.com/gold.londonfix.html"/>
  </hyperlinks>
  <printOptions/>
  <pageMargins left="0.75" right="0.75" top="1" bottom="1" header="0.5" footer="0.5"/>
  <pageSetup fitToHeight="1" fitToWidth="1" horizontalDpi="600" verticalDpi="600" orientation="portrait" scale="61" r:id="rId2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4"/>
  <sheetViews>
    <sheetView zoomScalePageLayoutView="0" workbookViewId="0" topLeftCell="A28">
      <selection activeCell="N45" sqref="N45"/>
    </sheetView>
  </sheetViews>
  <sheetFormatPr defaultColWidth="9.140625" defaultRowHeight="17.25" customHeight="1"/>
  <cols>
    <col min="1" max="1" width="34.57421875" style="316" bestFit="1" customWidth="1"/>
    <col min="2" max="2" width="14.00390625" style="316" hidden="1" customWidth="1"/>
    <col min="3" max="3" width="14.00390625" style="316" customWidth="1"/>
    <col min="4" max="4" width="11.8515625" style="316" customWidth="1"/>
    <col min="5" max="5" width="12.421875" style="316" customWidth="1"/>
    <col min="6" max="7" width="14.00390625" style="316" customWidth="1"/>
    <col min="8" max="9" width="9.140625" style="316" hidden="1" customWidth="1"/>
    <col min="10" max="10" width="5.8515625" style="316" hidden="1" customWidth="1"/>
    <col min="11" max="12" width="9.140625" style="316" hidden="1" customWidth="1"/>
    <col min="13" max="13" width="9.140625" style="316" customWidth="1"/>
    <col min="14" max="15" width="11.00390625" style="316" bestFit="1" customWidth="1"/>
    <col min="16" max="16384" width="9.140625" style="316" customWidth="1"/>
  </cols>
  <sheetData>
    <row r="1" spans="1:8" ht="15">
      <c r="A1" s="1947" t="s">
        <v>903</v>
      </c>
      <c r="B1" s="1947"/>
      <c r="C1" s="1947"/>
      <c r="D1" s="1947"/>
      <c r="E1" s="1947"/>
      <c r="F1" s="1947"/>
      <c r="G1" s="1947"/>
      <c r="H1" s="1947"/>
    </row>
    <row r="2" spans="1:7" ht="15" customHeight="1">
      <c r="A2" s="1948" t="s">
        <v>205</v>
      </c>
      <c r="B2" s="1948"/>
      <c r="C2" s="1948"/>
      <c r="D2" s="1948"/>
      <c r="E2" s="1948"/>
      <c r="F2" s="1948"/>
      <c r="G2" s="1948"/>
    </row>
    <row r="3" spans="1:7" ht="15.75" customHeight="1">
      <c r="A3" s="1949" t="s">
        <v>368</v>
      </c>
      <c r="B3" s="1949"/>
      <c r="C3" s="1949"/>
      <c r="D3" s="1949"/>
      <c r="E3" s="1949"/>
      <c r="F3" s="1949"/>
      <c r="G3" s="1949"/>
    </row>
    <row r="4" spans="1:7" ht="15.75" customHeight="1">
      <c r="A4" s="1950" t="s">
        <v>206</v>
      </c>
      <c r="B4" s="1950"/>
      <c r="C4" s="1950"/>
      <c r="D4" s="1950"/>
      <c r="E4" s="1950"/>
      <c r="F4" s="1950"/>
      <c r="G4" s="1950"/>
    </row>
    <row r="5" spans="1:7" ht="12.75" customHeight="1" thickBot="1">
      <c r="A5" s="317"/>
      <c r="B5" s="1951"/>
      <c r="C5" s="1951"/>
      <c r="D5" s="317"/>
      <c r="E5" s="317"/>
      <c r="F5" s="1952" t="s">
        <v>207</v>
      </c>
      <c r="G5" s="1952"/>
    </row>
    <row r="6" spans="1:7" ht="17.25" customHeight="1" thickTop="1">
      <c r="A6" s="1954" t="s">
        <v>208</v>
      </c>
      <c r="B6" s="1956" t="s">
        <v>209</v>
      </c>
      <c r="C6" s="1956"/>
      <c r="D6" s="1956"/>
      <c r="E6" s="1956"/>
      <c r="F6" s="1957" t="s">
        <v>210</v>
      </c>
      <c r="G6" s="1958"/>
    </row>
    <row r="7" spans="1:9" ht="17.25" customHeight="1">
      <c r="A7" s="1955"/>
      <c r="B7" s="1959" t="s">
        <v>95</v>
      </c>
      <c r="C7" s="1960"/>
      <c r="D7" s="318" t="s">
        <v>96</v>
      </c>
      <c r="E7" s="319" t="s">
        <v>97</v>
      </c>
      <c r="F7" s="320" t="s">
        <v>96</v>
      </c>
      <c r="G7" s="321" t="s">
        <v>131</v>
      </c>
      <c r="I7" s="316" t="s">
        <v>131</v>
      </c>
    </row>
    <row r="8" spans="1:11" ht="17.25" customHeight="1">
      <c r="A8" s="322" t="s">
        <v>211</v>
      </c>
      <c r="B8" s="323">
        <f>+B9+B13+B17</f>
        <v>417327.49999999994</v>
      </c>
      <c r="C8" s="323">
        <v>417327.49999999994</v>
      </c>
      <c r="D8" s="323">
        <v>509213.9</v>
      </c>
      <c r="E8" s="323">
        <v>569571.4</v>
      </c>
      <c r="F8" s="324">
        <f>D8/C8*100-100</f>
        <v>22.01781574422968</v>
      </c>
      <c r="G8" s="325">
        <f>E8/D8*100-100</f>
        <v>11.853073924337096</v>
      </c>
      <c r="H8" s="316" t="s">
        <v>212</v>
      </c>
      <c r="I8" s="316" t="s">
        <v>213</v>
      </c>
      <c r="J8" s="316" t="s">
        <v>214</v>
      </c>
      <c r="K8" s="316" t="s">
        <v>208</v>
      </c>
    </row>
    <row r="9" spans="1:12" s="328" customFormat="1" ht="17.25" customHeight="1">
      <c r="A9" s="322" t="s">
        <v>215</v>
      </c>
      <c r="B9" s="326">
        <f>+B10+B11+B12</f>
        <v>296552.19999999995</v>
      </c>
      <c r="C9" s="326">
        <v>296552.19999999995</v>
      </c>
      <c r="D9" s="326">
        <v>334881.5</v>
      </c>
      <c r="E9" s="326">
        <v>356499.3</v>
      </c>
      <c r="F9" s="324">
        <f aca="true" t="shared" si="0" ref="F9:G20">D9/C9*100-100</f>
        <v>12.924975771550521</v>
      </c>
      <c r="G9" s="325">
        <f t="shared" si="0"/>
        <v>6.455358089354007</v>
      </c>
      <c r="H9" s="327">
        <f>+E8</f>
        <v>569571.4</v>
      </c>
      <c r="I9" s="328">
        <v>819469</v>
      </c>
      <c r="J9" s="327">
        <f>+H9/I9*100</f>
        <v>69.50493551311887</v>
      </c>
      <c r="K9" s="328" t="s">
        <v>216</v>
      </c>
      <c r="L9" s="327"/>
    </row>
    <row r="10" spans="1:12" ht="17.25" customHeight="1">
      <c r="A10" s="329" t="s">
        <v>217</v>
      </c>
      <c r="B10" s="330">
        <f>'[2]TP'!C13</f>
        <v>268110.5</v>
      </c>
      <c r="C10" s="330">
        <v>268110.5</v>
      </c>
      <c r="D10" s="330">
        <v>309169.3</v>
      </c>
      <c r="E10" s="330">
        <v>325036.1</v>
      </c>
      <c r="F10" s="331">
        <f t="shared" si="0"/>
        <v>15.31413353822397</v>
      </c>
      <c r="G10" s="332">
        <f t="shared" si="0"/>
        <v>5.132074885831159</v>
      </c>
      <c r="H10" s="333">
        <f>+E9</f>
        <v>356499.3</v>
      </c>
      <c r="I10" s="316">
        <v>484266.4</v>
      </c>
      <c r="J10" s="327">
        <f>+H10/I10*100</f>
        <v>73.61636074689469</v>
      </c>
      <c r="K10" s="316" t="s">
        <v>218</v>
      </c>
      <c r="L10" s="327"/>
    </row>
    <row r="11" spans="1:12" ht="17.25" customHeight="1">
      <c r="A11" s="329" t="s">
        <v>219</v>
      </c>
      <c r="B11" s="330">
        <f>'[2]TP'!C16+'[2]TP'!C17</f>
        <v>4209.599999999999</v>
      </c>
      <c r="C11" s="330">
        <v>4209.599999999999</v>
      </c>
      <c r="D11" s="330">
        <v>3625.7</v>
      </c>
      <c r="E11" s="330">
        <v>9664.900000000001</v>
      </c>
      <c r="F11" s="331">
        <f t="shared" si="0"/>
        <v>-13.870676548840748</v>
      </c>
      <c r="G11" s="332">
        <f t="shared" si="0"/>
        <v>166.5664561326089</v>
      </c>
      <c r="H11" s="333">
        <f>+E13</f>
        <v>111700.90000000001</v>
      </c>
      <c r="I11" s="316">
        <v>208877.2</v>
      </c>
      <c r="J11" s="327">
        <f>+H11/I11*100</f>
        <v>53.476827533115156</v>
      </c>
      <c r="K11" s="316" t="s">
        <v>220</v>
      </c>
      <c r="L11" s="327"/>
    </row>
    <row r="12" spans="1:12" ht="17.25" customHeight="1">
      <c r="A12" s="329" t="s">
        <v>221</v>
      </c>
      <c r="B12" s="330">
        <f>'[2]TP'!C14+'[2]TP'!C15</f>
        <v>24232.1</v>
      </c>
      <c r="C12" s="330">
        <v>24232.1</v>
      </c>
      <c r="D12" s="330">
        <v>22086.5</v>
      </c>
      <c r="E12" s="330">
        <v>21798.3</v>
      </c>
      <c r="F12" s="331">
        <f t="shared" si="0"/>
        <v>-8.854370855187938</v>
      </c>
      <c r="G12" s="332">
        <f t="shared" si="0"/>
        <v>-1.304869490412699</v>
      </c>
      <c r="H12" s="333">
        <f>+E17</f>
        <v>101371.2</v>
      </c>
      <c r="I12" s="316">
        <v>126325.3</v>
      </c>
      <c r="J12" s="327">
        <f>+H12/I12*100</f>
        <v>80.24615813301057</v>
      </c>
      <c r="K12" s="316" t="s">
        <v>222</v>
      </c>
      <c r="L12" s="327"/>
    </row>
    <row r="13" spans="1:15" s="328" customFormat="1" ht="17.25" customHeight="1">
      <c r="A13" s="322" t="s">
        <v>223</v>
      </c>
      <c r="B13" s="326">
        <f>+B14+B15+B16</f>
        <v>61360</v>
      </c>
      <c r="C13" s="326">
        <v>61360</v>
      </c>
      <c r="D13" s="326">
        <v>81030.3</v>
      </c>
      <c r="E13" s="326">
        <v>111700.90000000001</v>
      </c>
      <c r="F13" s="324">
        <f t="shared" si="0"/>
        <v>32.057203389830505</v>
      </c>
      <c r="G13" s="325">
        <f t="shared" si="0"/>
        <v>37.85077927639415</v>
      </c>
      <c r="H13" s="333">
        <f>+E28</f>
        <v>482750.10000000003</v>
      </c>
      <c r="I13" s="328">
        <v>475012.1</v>
      </c>
      <c r="J13" s="327">
        <f>+H13/I13*100</f>
        <v>101.62901113466374</v>
      </c>
      <c r="K13" s="328" t="s">
        <v>224</v>
      </c>
      <c r="L13" s="327"/>
      <c r="O13" s="327">
        <f>C13+C23</f>
        <v>61489.2</v>
      </c>
    </row>
    <row r="14" spans="1:9" ht="17.25" customHeight="1">
      <c r="A14" s="329" t="s">
        <v>217</v>
      </c>
      <c r="B14" s="330">
        <f>'[2]TP'!C19</f>
        <v>48804</v>
      </c>
      <c r="C14" s="330">
        <v>48804</v>
      </c>
      <c r="D14" s="330">
        <v>68626</v>
      </c>
      <c r="E14" s="330">
        <v>98032.6</v>
      </c>
      <c r="F14" s="331">
        <f t="shared" si="0"/>
        <v>40.61552331776085</v>
      </c>
      <c r="G14" s="332">
        <f t="shared" si="0"/>
        <v>42.850523125346086</v>
      </c>
      <c r="I14" s="316" t="s">
        <v>96</v>
      </c>
    </row>
    <row r="15" spans="1:11" ht="17.25" customHeight="1">
      <c r="A15" s="329" t="s">
        <v>219</v>
      </c>
      <c r="B15" s="330">
        <f>'[2]TP'!C22+'[2]TP'!C23</f>
        <v>5446.8</v>
      </c>
      <c r="C15" s="330">
        <v>5446.8</v>
      </c>
      <c r="D15" s="330">
        <v>7646.2</v>
      </c>
      <c r="E15" s="330">
        <v>7164.2</v>
      </c>
      <c r="F15" s="331">
        <f t="shared" si="0"/>
        <v>40.379672468238226</v>
      </c>
      <c r="G15" s="332">
        <f t="shared" si="0"/>
        <v>-6.3037848866103445</v>
      </c>
      <c r="K15" s="316" t="s">
        <v>208</v>
      </c>
    </row>
    <row r="16" spans="1:11" ht="17.25" customHeight="1">
      <c r="A16" s="329" t="s">
        <v>221</v>
      </c>
      <c r="B16" s="330">
        <f>'[2]TP'!C20+'[2]TP'!C21</f>
        <v>7109.2</v>
      </c>
      <c r="C16" s="330">
        <v>7109.2</v>
      </c>
      <c r="D16" s="330">
        <v>4758.099999999999</v>
      </c>
      <c r="E16" s="330">
        <v>6504.099999999999</v>
      </c>
      <c r="F16" s="331">
        <f t="shared" si="0"/>
        <v>-33.07123164350419</v>
      </c>
      <c r="G16" s="332">
        <f t="shared" si="0"/>
        <v>36.6953195603287</v>
      </c>
      <c r="H16" s="333" t="e">
        <f>+#REF!</f>
        <v>#REF!</v>
      </c>
      <c r="I16" s="328">
        <v>6181000</v>
      </c>
      <c r="K16" s="328" t="s">
        <v>216</v>
      </c>
    </row>
    <row r="17" spans="1:11" s="328" customFormat="1" ht="17.25" customHeight="1">
      <c r="A17" s="334" t="s">
        <v>225</v>
      </c>
      <c r="B17" s="326">
        <f>+B18+B19+B20</f>
        <v>59415.3</v>
      </c>
      <c r="C17" s="326">
        <v>59415.3</v>
      </c>
      <c r="D17" s="326">
        <v>93302.1</v>
      </c>
      <c r="E17" s="326">
        <v>101371.2</v>
      </c>
      <c r="F17" s="324">
        <f>D17/C17*100-100</f>
        <v>57.03379432570398</v>
      </c>
      <c r="G17" s="325">
        <f>E17/D17*100-100</f>
        <v>8.648358397077871</v>
      </c>
      <c r="K17" s="316" t="s">
        <v>218</v>
      </c>
    </row>
    <row r="18" spans="1:15" ht="17.25" customHeight="1">
      <c r="A18" s="329" t="s">
        <v>217</v>
      </c>
      <c r="B18" s="330">
        <f>'[2]TP'!C25</f>
        <v>57937.4</v>
      </c>
      <c r="C18" s="330">
        <v>57937.4</v>
      </c>
      <c r="D18" s="330">
        <v>87750.5</v>
      </c>
      <c r="E18" s="330">
        <v>93239.1</v>
      </c>
      <c r="F18" s="331">
        <f t="shared" si="0"/>
        <v>51.45743509373909</v>
      </c>
      <c r="G18" s="332">
        <f t="shared" si="0"/>
        <v>6.254779175047446</v>
      </c>
      <c r="K18" s="316" t="s">
        <v>220</v>
      </c>
      <c r="O18" s="333"/>
    </row>
    <row r="19" spans="1:14" ht="17.25" customHeight="1">
      <c r="A19" s="329" t="s">
        <v>219</v>
      </c>
      <c r="B19" s="330">
        <f>'[2]TP'!C28+'[2]TP'!C29</f>
        <v>319.3</v>
      </c>
      <c r="C19" s="330">
        <v>319.3</v>
      </c>
      <c r="D19" s="330">
        <v>4051.6</v>
      </c>
      <c r="E19" s="330">
        <v>7745.4</v>
      </c>
      <c r="F19" s="331">
        <f t="shared" si="0"/>
        <v>1168.9007203257124</v>
      </c>
      <c r="G19" s="332">
        <f t="shared" si="0"/>
        <v>91.16892092013032</v>
      </c>
      <c r="K19" s="316" t="s">
        <v>222</v>
      </c>
      <c r="N19" s="333"/>
    </row>
    <row r="20" spans="1:15" ht="17.25" customHeight="1">
      <c r="A20" s="329" t="s">
        <v>221</v>
      </c>
      <c r="B20" s="330">
        <f>'[2]TP'!C26+'[2]TP'!C27</f>
        <v>1158.6</v>
      </c>
      <c r="C20" s="330">
        <v>1158.6</v>
      </c>
      <c r="D20" s="330">
        <v>1500</v>
      </c>
      <c r="E20" s="330">
        <v>386.7</v>
      </c>
      <c r="F20" s="331">
        <f t="shared" si="0"/>
        <v>29.466597617814614</v>
      </c>
      <c r="G20" s="332">
        <f t="shared" si="0"/>
        <v>-74.22</v>
      </c>
      <c r="K20" s="328" t="s">
        <v>224</v>
      </c>
      <c r="O20" s="333"/>
    </row>
    <row r="21" spans="1:7" ht="17.25" customHeight="1">
      <c r="A21" s="335" t="s">
        <v>226</v>
      </c>
      <c r="B21" s="336">
        <f>B22+B23+B24</f>
        <v>138.39999999999998</v>
      </c>
      <c r="C21" s="336">
        <v>138.39999999999998</v>
      </c>
      <c r="D21" s="336">
        <v>0</v>
      </c>
      <c r="E21" s="336">
        <v>0</v>
      </c>
      <c r="F21" s="502" t="s">
        <v>313</v>
      </c>
      <c r="G21" s="337" t="s">
        <v>313</v>
      </c>
    </row>
    <row r="22" spans="1:7" ht="17.25" customHeight="1">
      <c r="A22" s="338" t="s">
        <v>227</v>
      </c>
      <c r="B22" s="330">
        <f>+'[2]TP'!C35</f>
        <v>9.200000000000001</v>
      </c>
      <c r="C22" s="330">
        <v>9.200000000000001</v>
      </c>
      <c r="D22" s="330">
        <v>0</v>
      </c>
      <c r="E22" s="330">
        <v>0</v>
      </c>
      <c r="F22" s="360" t="s">
        <v>313</v>
      </c>
      <c r="G22" s="332" t="s">
        <v>313</v>
      </c>
    </row>
    <row r="23" spans="1:7" ht="17.25" customHeight="1">
      <c r="A23" s="338" t="s">
        <v>228</v>
      </c>
      <c r="B23" s="330">
        <f>+'[2]TP'!C36</f>
        <v>129.2</v>
      </c>
      <c r="C23" s="330">
        <v>129.2</v>
      </c>
      <c r="D23" s="330">
        <v>0</v>
      </c>
      <c r="E23" s="330">
        <v>0</v>
      </c>
      <c r="F23" s="360" t="s">
        <v>313</v>
      </c>
      <c r="G23" s="332" t="s">
        <v>313</v>
      </c>
    </row>
    <row r="24" spans="1:7" ht="17.25" customHeight="1" thickBot="1">
      <c r="A24" s="339" t="s">
        <v>229</v>
      </c>
      <c r="B24" s="340">
        <f>+'[2]TP'!C37</f>
        <v>0</v>
      </c>
      <c r="C24" s="330">
        <v>0</v>
      </c>
      <c r="D24" s="330">
        <v>0</v>
      </c>
      <c r="E24" s="330">
        <v>0</v>
      </c>
      <c r="F24" s="360" t="s">
        <v>313</v>
      </c>
      <c r="G24" s="341" t="s">
        <v>313</v>
      </c>
    </row>
    <row r="25" spans="1:15" ht="17.25" customHeight="1" thickBot="1">
      <c r="A25" s="342" t="s">
        <v>230</v>
      </c>
      <c r="B25" s="343">
        <f>B21+B8</f>
        <v>417465.89999999997</v>
      </c>
      <c r="C25" s="343">
        <v>417465.89999999997</v>
      </c>
      <c r="D25" s="343">
        <v>509213.9</v>
      </c>
      <c r="E25" s="343">
        <v>569571.4</v>
      </c>
      <c r="F25" s="344">
        <f aca="true" t="shared" si="1" ref="F25:G40">D25/C25*100-100</f>
        <v>21.97736389966225</v>
      </c>
      <c r="G25" s="345">
        <f t="shared" si="1"/>
        <v>11.853073924337096</v>
      </c>
      <c r="O25" s="333"/>
    </row>
    <row r="26" spans="1:7" ht="17.25" customHeight="1" thickBot="1">
      <c r="A26" s="342" t="s">
        <v>231</v>
      </c>
      <c r="B26" s="346">
        <f>+B27+B30+B31+B32+B33+B34+B35</f>
        <v>403715</v>
      </c>
      <c r="C26" s="346">
        <v>403715</v>
      </c>
      <c r="D26" s="346">
        <v>463333.4</v>
      </c>
      <c r="E26" s="346">
        <v>532082.5</v>
      </c>
      <c r="F26" s="344">
        <f t="shared" si="1"/>
        <v>14.767447332895742</v>
      </c>
      <c r="G26" s="345">
        <f t="shared" si="1"/>
        <v>14.837933116844155</v>
      </c>
    </row>
    <row r="27" spans="1:7" ht="17.25" customHeight="1">
      <c r="A27" s="338" t="s">
        <v>232</v>
      </c>
      <c r="B27" s="347">
        <f>+B28+B29</f>
        <v>393560.30000000005</v>
      </c>
      <c r="C27" s="347">
        <v>393560.30000000005</v>
      </c>
      <c r="D27" s="347">
        <v>434795.2</v>
      </c>
      <c r="E27" s="347">
        <v>522525.50000000006</v>
      </c>
      <c r="F27" s="324">
        <f t="shared" si="1"/>
        <v>10.477403335651474</v>
      </c>
      <c r="G27" s="325">
        <f t="shared" si="1"/>
        <v>20.17738466294017</v>
      </c>
    </row>
    <row r="28" spans="1:15" ht="17.25" customHeight="1">
      <c r="A28" s="348" t="s">
        <v>233</v>
      </c>
      <c r="B28" s="349">
        <f>+'[2]TP'!C41+'[2]TP'!C45</f>
        <v>356619.60000000003</v>
      </c>
      <c r="C28" s="349">
        <v>356619.60000000003</v>
      </c>
      <c r="D28" s="349">
        <v>405846.60000000003</v>
      </c>
      <c r="E28" s="349">
        <v>482750.10000000003</v>
      </c>
      <c r="F28" s="350">
        <f t="shared" si="1"/>
        <v>13.803784200307547</v>
      </c>
      <c r="G28" s="351">
        <f t="shared" si="1"/>
        <v>18.948908282094763</v>
      </c>
      <c r="N28" s="352"/>
      <c r="O28" s="352"/>
    </row>
    <row r="29" spans="1:15" ht="17.25" customHeight="1">
      <c r="A29" s="348" t="s">
        <v>234</v>
      </c>
      <c r="B29" s="349">
        <f>+'[2]TP'!C42</f>
        <v>36940.7</v>
      </c>
      <c r="C29" s="349">
        <v>36940.7</v>
      </c>
      <c r="D29" s="349">
        <v>28948.599999999995</v>
      </c>
      <c r="E29" s="349">
        <v>39775.4</v>
      </c>
      <c r="F29" s="350">
        <f t="shared" si="1"/>
        <v>-21.63494465454093</v>
      </c>
      <c r="G29" s="351">
        <f t="shared" si="1"/>
        <v>37.40008152380429</v>
      </c>
      <c r="N29" s="352"/>
      <c r="O29" s="352"/>
    </row>
    <row r="30" spans="1:15" ht="17.25" customHeight="1">
      <c r="A30" s="353" t="s">
        <v>235</v>
      </c>
      <c r="B30" s="330">
        <f>+'[2]TP'!C46+'[2]TP'!C49+'[2]TP'!C50</f>
        <v>8084.4</v>
      </c>
      <c r="C30" s="330">
        <v>8084.4</v>
      </c>
      <c r="D30" s="330">
        <v>11104.8</v>
      </c>
      <c r="E30" s="330">
        <v>5658.900000000002</v>
      </c>
      <c r="F30" s="331">
        <f t="shared" si="1"/>
        <v>37.360843105239724</v>
      </c>
      <c r="G30" s="332">
        <f t="shared" si="1"/>
        <v>-49.04095526258912</v>
      </c>
      <c r="N30" s="352"/>
      <c r="O30" s="352"/>
    </row>
    <row r="31" spans="1:15" ht="17.25" customHeight="1">
      <c r="A31" s="353" t="s">
        <v>236</v>
      </c>
      <c r="B31" s="330">
        <f>+'[2]TP'!C51</f>
        <v>-63.400000000000034</v>
      </c>
      <c r="C31" s="330">
        <v>-63.400000000000034</v>
      </c>
      <c r="D31" s="330">
        <v>-26.5</v>
      </c>
      <c r="E31" s="330">
        <v>1096.6000000000001</v>
      </c>
      <c r="F31" s="354">
        <f t="shared" si="1"/>
        <v>-58.201892744479515</v>
      </c>
      <c r="G31" s="332">
        <f t="shared" si="1"/>
        <v>-4238.1132075471705</v>
      </c>
      <c r="N31" s="352"/>
      <c r="O31" s="352"/>
    </row>
    <row r="32" spans="1:15" ht="17.25" customHeight="1">
      <c r="A32" s="353" t="s">
        <v>237</v>
      </c>
      <c r="B32" s="330">
        <f>+'[2]TP'!C52</f>
        <v>-44.7</v>
      </c>
      <c r="C32" s="330">
        <v>-44.7</v>
      </c>
      <c r="D32" s="330">
        <v>1129.6</v>
      </c>
      <c r="E32" s="330">
        <v>-174.69999999999993</v>
      </c>
      <c r="F32" s="331">
        <f t="shared" si="1"/>
        <v>-2627.0693512304247</v>
      </c>
      <c r="G32" s="332">
        <f t="shared" si="1"/>
        <v>-115.46565155807365</v>
      </c>
      <c r="N32" s="352"/>
      <c r="O32" s="352"/>
    </row>
    <row r="33" spans="1:15" ht="17.25" customHeight="1">
      <c r="A33" s="353" t="s">
        <v>238</v>
      </c>
      <c r="B33" s="330">
        <f>+'[2]TP'!C53</f>
        <v>136.60000000000002</v>
      </c>
      <c r="C33" s="330">
        <v>136.60000000000002</v>
      </c>
      <c r="D33" s="330">
        <v>832.9</v>
      </c>
      <c r="E33" s="330">
        <v>184.0999999999999</v>
      </c>
      <c r="F33" s="331">
        <f t="shared" si="1"/>
        <v>509.736456808199</v>
      </c>
      <c r="G33" s="332">
        <f t="shared" si="1"/>
        <v>-77.89650618321528</v>
      </c>
      <c r="N33" s="352"/>
      <c r="O33" s="352"/>
    </row>
    <row r="34" spans="1:15" ht="17.25" customHeight="1">
      <c r="A34" s="355" t="s">
        <v>239</v>
      </c>
      <c r="B34" s="330"/>
      <c r="C34" s="330">
        <v>0</v>
      </c>
      <c r="D34" s="330">
        <v>10000</v>
      </c>
      <c r="E34" s="330">
        <v>0</v>
      </c>
      <c r="F34" s="360" t="s">
        <v>313</v>
      </c>
      <c r="G34" s="332">
        <f t="shared" si="1"/>
        <v>-100</v>
      </c>
      <c r="N34" s="352"/>
      <c r="O34" s="352"/>
    </row>
    <row r="35" spans="1:15" ht="17.25" customHeight="1" thickBot="1">
      <c r="A35" s="353" t="s">
        <v>240</v>
      </c>
      <c r="B35" s="356">
        <f>+'[2]TP'!C55</f>
        <v>2041.7999999999993</v>
      </c>
      <c r="C35" s="356">
        <v>2041.7999999999993</v>
      </c>
      <c r="D35" s="347">
        <v>5497.4</v>
      </c>
      <c r="E35" s="356">
        <v>2792.1000000000004</v>
      </c>
      <c r="F35" s="331">
        <f>D35/C35*100-100</f>
        <v>169.24282495837014</v>
      </c>
      <c r="G35" s="332">
        <f t="shared" si="1"/>
        <v>-49.2105358896933</v>
      </c>
      <c r="N35" s="352"/>
      <c r="O35" s="352"/>
    </row>
    <row r="36" spans="1:7" ht="17.25" customHeight="1" thickBot="1">
      <c r="A36" s="342" t="s">
        <v>241</v>
      </c>
      <c r="B36" s="346">
        <f>B26-B25</f>
        <v>-13750.899999999965</v>
      </c>
      <c r="C36" s="346">
        <v>-13750.899999999965</v>
      </c>
      <c r="D36" s="346">
        <v>-45880.5</v>
      </c>
      <c r="E36" s="346">
        <v>-37488.90000000002</v>
      </c>
      <c r="F36" s="344">
        <f>(D36/C36*100-100)*-1</f>
        <v>-233.654524431129</v>
      </c>
      <c r="G36" s="345">
        <f>(E36/D36*100-100)*-1</f>
        <v>18.29012325497756</v>
      </c>
    </row>
    <row r="37" spans="1:14" ht="17.25" customHeight="1" thickBot="1">
      <c r="A37" s="342" t="s">
        <v>242</v>
      </c>
      <c r="B37" s="357">
        <f>B38+B48+B47</f>
        <v>13750.899999999958</v>
      </c>
      <c r="C37" s="357">
        <v>13750.904999999959</v>
      </c>
      <c r="D37" s="357">
        <v>45880.5</v>
      </c>
      <c r="E37" s="357">
        <v>37488.899999999834</v>
      </c>
      <c r="F37" s="344">
        <f>D37/C37*100-100</f>
        <v>233.65440311019626</v>
      </c>
      <c r="G37" s="345">
        <f t="shared" si="1"/>
        <v>-18.29012325497797</v>
      </c>
      <c r="N37" s="333"/>
    </row>
    <row r="38" spans="1:7" ht="17.25" customHeight="1">
      <c r="A38" s="338" t="s">
        <v>243</v>
      </c>
      <c r="B38" s="347">
        <f>B39+B45+B46</f>
        <v>-1901.800000000043</v>
      </c>
      <c r="C38" s="347">
        <v>-1901.795000000042</v>
      </c>
      <c r="D38" s="347">
        <v>32055.300000000003</v>
      </c>
      <c r="E38" s="347">
        <v>-5978.600000000166</v>
      </c>
      <c r="F38" s="331">
        <f>D38/C38*100-100</f>
        <v>-1785.5286715970597</v>
      </c>
      <c r="G38" s="332">
        <f t="shared" si="1"/>
        <v>-118.65089392393821</v>
      </c>
    </row>
    <row r="39" spans="1:14" ht="17.25" customHeight="1">
      <c r="A39" s="358" t="s">
        <v>244</v>
      </c>
      <c r="B39" s="330">
        <f>'[2]TP'!C58</f>
        <v>19982.8</v>
      </c>
      <c r="C39" s="330">
        <v>19982.805</v>
      </c>
      <c r="D39" s="330">
        <v>42423.1</v>
      </c>
      <c r="E39" s="330">
        <v>87774.5</v>
      </c>
      <c r="F39" s="331">
        <f>D39/C39*100-100</f>
        <v>112.29802322546809</v>
      </c>
      <c r="G39" s="332">
        <f t="shared" si="1"/>
        <v>106.90260730592533</v>
      </c>
      <c r="N39" s="333"/>
    </row>
    <row r="40" spans="1:15" ht="17.25" customHeight="1">
      <c r="A40" s="338" t="s">
        <v>245</v>
      </c>
      <c r="B40" s="359">
        <v>0</v>
      </c>
      <c r="C40" s="359">
        <v>10000</v>
      </c>
      <c r="D40" s="359">
        <v>10000</v>
      </c>
      <c r="E40" s="359">
        <v>20500</v>
      </c>
      <c r="F40" s="360">
        <f>D40/C40*100-100</f>
        <v>0</v>
      </c>
      <c r="G40" s="332">
        <f t="shared" si="1"/>
        <v>104.99999999999997</v>
      </c>
      <c r="O40" s="333"/>
    </row>
    <row r="41" spans="1:7" ht="17.25" customHeight="1">
      <c r="A41" s="338" t="s">
        <v>246</v>
      </c>
      <c r="B41" s="359">
        <v>9000</v>
      </c>
      <c r="C41" s="359">
        <v>9000</v>
      </c>
      <c r="D41" s="359">
        <v>30000</v>
      </c>
      <c r="E41" s="359">
        <v>62000</v>
      </c>
      <c r="F41" s="331">
        <f>D41/C41*100-100</f>
        <v>233.33333333333337</v>
      </c>
      <c r="G41" s="332">
        <f>E41/D41*100-100</f>
        <v>106.66666666666669</v>
      </c>
    </row>
    <row r="42" spans="1:7" ht="18.75" customHeight="1">
      <c r="A42" s="338" t="s">
        <v>247</v>
      </c>
      <c r="B42" s="359">
        <v>906.4</v>
      </c>
      <c r="C42" s="359">
        <v>906.4</v>
      </c>
      <c r="D42" s="359">
        <v>0</v>
      </c>
      <c r="E42" s="359">
        <v>0</v>
      </c>
      <c r="F42" s="360" t="s">
        <v>313</v>
      </c>
      <c r="G42" s="503" t="s">
        <v>313</v>
      </c>
    </row>
    <row r="43" spans="1:7" ht="17.25" customHeight="1">
      <c r="A43" s="338" t="s">
        <v>248</v>
      </c>
      <c r="B43" s="359">
        <v>0</v>
      </c>
      <c r="C43" s="359">
        <v>0</v>
      </c>
      <c r="D43" s="359">
        <v>2339.4</v>
      </c>
      <c r="E43" s="359">
        <v>5000</v>
      </c>
      <c r="F43" s="360" t="s">
        <v>313</v>
      </c>
      <c r="G43" s="332">
        <f aca="true" t="shared" si="2" ref="G43:G48">E43/D43*100-100</f>
        <v>113.73001624348126</v>
      </c>
    </row>
    <row r="44" spans="1:15" ht="17.25" customHeight="1">
      <c r="A44" s="338" t="s">
        <v>249</v>
      </c>
      <c r="B44" s="361">
        <v>76.405</v>
      </c>
      <c r="C44" s="361">
        <v>76.405</v>
      </c>
      <c r="D44" s="359">
        <v>83.7</v>
      </c>
      <c r="E44" s="359">
        <v>274.5</v>
      </c>
      <c r="F44" s="331">
        <f>D44/C44*100-100</f>
        <v>9.547804463058696</v>
      </c>
      <c r="G44" s="332">
        <f t="shared" si="2"/>
        <v>227.9569892473118</v>
      </c>
      <c r="O44" s="333"/>
    </row>
    <row r="45" spans="1:7" ht="17.25" customHeight="1">
      <c r="A45" s="338" t="s">
        <v>250</v>
      </c>
      <c r="B45" s="347">
        <f>+-'[2]TP'!C65</f>
        <v>-23316.300000000043</v>
      </c>
      <c r="C45" s="347">
        <v>-23316.300000000043</v>
      </c>
      <c r="D45" s="347">
        <v>-10312.299999999996</v>
      </c>
      <c r="E45" s="347">
        <v>-93566.70000000017</v>
      </c>
      <c r="F45" s="362">
        <f>D45/C45*100-100</f>
        <v>-55.77214223526041</v>
      </c>
      <c r="G45" s="332">
        <f t="shared" si="2"/>
        <v>807.3310512688752</v>
      </c>
    </row>
    <row r="46" spans="1:7" ht="17.25" customHeight="1">
      <c r="A46" s="338" t="s">
        <v>251</v>
      </c>
      <c r="B46" s="347">
        <f>+'[2]TP'!C63</f>
        <v>1431.7000000000007</v>
      </c>
      <c r="C46" s="347">
        <v>1431.7000000000007</v>
      </c>
      <c r="D46" s="347">
        <v>-55.5</v>
      </c>
      <c r="E46" s="347">
        <v>-186.39999999999418</v>
      </c>
      <c r="F46" s="362">
        <f>D46/C46*100-100</f>
        <v>-103.87651044213173</v>
      </c>
      <c r="G46" s="332">
        <f t="shared" si="2"/>
        <v>235.8558558558454</v>
      </c>
    </row>
    <row r="47" spans="1:7" ht="17.25" customHeight="1">
      <c r="A47" s="338" t="s">
        <v>252</v>
      </c>
      <c r="B47" s="347">
        <f>+'[2]TP'!C62</f>
        <v>569.8</v>
      </c>
      <c r="C47" s="347">
        <v>569.8</v>
      </c>
      <c r="D47" s="347">
        <v>11224</v>
      </c>
      <c r="E47" s="347">
        <v>13694</v>
      </c>
      <c r="F47" s="363">
        <f>D47/C47*100-100</f>
        <v>1869.8139698139698</v>
      </c>
      <c r="G47" s="332">
        <f t="shared" si="2"/>
        <v>22.006414825374193</v>
      </c>
    </row>
    <row r="48" spans="1:7" ht="17.25" customHeight="1" thickBot="1">
      <c r="A48" s="364" t="s">
        <v>253</v>
      </c>
      <c r="B48" s="365">
        <f>+'[2]TP'!C59</f>
        <v>15082.900000000001</v>
      </c>
      <c r="C48" s="365">
        <v>15082.900000000001</v>
      </c>
      <c r="D48" s="365">
        <v>2601.199999999999</v>
      </c>
      <c r="E48" s="365">
        <v>29773.5</v>
      </c>
      <c r="F48" s="366">
        <f>D48/C48*100-100</f>
        <v>-82.75397967234419</v>
      </c>
      <c r="G48" s="367">
        <f t="shared" si="2"/>
        <v>1044.6063355374447</v>
      </c>
    </row>
    <row r="49" spans="1:7" ht="17.25" customHeight="1" thickTop="1">
      <c r="A49" s="368"/>
      <c r="B49" s="368"/>
      <c r="C49" s="368"/>
      <c r="D49" s="368"/>
      <c r="E49" s="369"/>
      <c r="F49" s="368"/>
      <c r="G49" s="368"/>
    </row>
    <row r="50" spans="1:7" ht="46.5" customHeight="1">
      <c r="A50" s="1961" t="s">
        <v>444</v>
      </c>
      <c r="B50" s="1961"/>
      <c r="C50" s="1961"/>
      <c r="D50" s="1961"/>
      <c r="E50" s="1961"/>
      <c r="F50" s="1961"/>
      <c r="G50" s="1961"/>
    </row>
    <row r="51" spans="1:7" ht="15" customHeight="1">
      <c r="A51" s="1962" t="s">
        <v>254</v>
      </c>
      <c r="B51" s="1962"/>
      <c r="C51" s="1962"/>
      <c r="D51" s="1962"/>
      <c r="E51" s="1962"/>
      <c r="F51" s="1962"/>
      <c r="G51" s="1962"/>
    </row>
    <row r="52" spans="1:7" ht="13.5" customHeight="1">
      <c r="A52" s="1953" t="s">
        <v>255</v>
      </c>
      <c r="B52" s="1953"/>
      <c r="C52" s="1953"/>
      <c r="D52" s="1953"/>
      <c r="E52" s="1953"/>
      <c r="F52" s="1953"/>
      <c r="G52" s="1953"/>
    </row>
    <row r="53" spans="1:11" ht="17.25" customHeight="1">
      <c r="A53" s="370" t="s">
        <v>256</v>
      </c>
      <c r="B53" s="370"/>
      <c r="C53" s="370"/>
      <c r="K53" s="333">
        <f>E47-12641</f>
        <v>1053</v>
      </c>
    </row>
    <row r="54" spans="1:3" ht="17.25" customHeight="1">
      <c r="A54" s="371" t="s">
        <v>257</v>
      </c>
      <c r="B54" s="371"/>
      <c r="C54" s="371"/>
    </row>
  </sheetData>
  <sheetProtection/>
  <mergeCells count="13">
    <mergeCell ref="A52:G52"/>
    <mergeCell ref="A6:A7"/>
    <mergeCell ref="B6:E6"/>
    <mergeCell ref="F6:G6"/>
    <mergeCell ref="B7:C7"/>
    <mergeCell ref="A50:G50"/>
    <mergeCell ref="A51:G51"/>
    <mergeCell ref="A1:H1"/>
    <mergeCell ref="A2:G2"/>
    <mergeCell ref="A3:G3"/>
    <mergeCell ref="A4:G4"/>
    <mergeCell ref="B5:C5"/>
    <mergeCell ref="F5:G5"/>
  </mergeCells>
  <printOptions/>
  <pageMargins left="1.02" right="0.7" top="0.29" bottom="0.3" header="0.17" footer="0.3"/>
  <pageSetup fitToHeight="1" fitToWidth="1" horizontalDpi="600" verticalDpi="600" orientation="portrait" scale="66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24"/>
  <sheetViews>
    <sheetView zoomScalePageLayoutView="0" workbookViewId="0" topLeftCell="B8">
      <selection activeCell="I21" sqref="I21"/>
    </sheetView>
  </sheetViews>
  <sheetFormatPr defaultColWidth="9.140625" defaultRowHeight="24" customHeight="1"/>
  <cols>
    <col min="1" max="1" width="0" style="1" hidden="1" customWidth="1"/>
    <col min="2" max="2" width="24.57421875" style="1" customWidth="1"/>
    <col min="3" max="9" width="10.7109375" style="1" customWidth="1"/>
    <col min="10" max="10" width="9.140625" style="1" customWidth="1"/>
    <col min="11" max="11" width="24.57421875" style="1" customWidth="1"/>
    <col min="12" max="12" width="12.7109375" style="1" customWidth="1"/>
    <col min="13" max="16384" width="9.140625" style="1" customWidth="1"/>
  </cols>
  <sheetData>
    <row r="1" spans="2:9" ht="15.75">
      <c r="B1" s="1964" t="s">
        <v>904</v>
      </c>
      <c r="C1" s="1964"/>
      <c r="D1" s="1964"/>
      <c r="E1" s="1964"/>
      <c r="F1" s="1964"/>
      <c r="G1" s="1964"/>
      <c r="H1" s="1964"/>
      <c r="I1" s="1964"/>
    </row>
    <row r="2" spans="2:9" s="372" customFormat="1" ht="15.75">
      <c r="B2" s="1948" t="s">
        <v>17</v>
      </c>
      <c r="C2" s="1948"/>
      <c r="D2" s="1948"/>
      <c r="E2" s="1948"/>
      <c r="F2" s="1948"/>
      <c r="G2" s="1948"/>
      <c r="H2" s="1948"/>
      <c r="I2" s="1948"/>
    </row>
    <row r="3" spans="2:9" s="372" customFormat="1" ht="15.75">
      <c r="B3" s="1964" t="s">
        <v>258</v>
      </c>
      <c r="C3" s="1964"/>
      <c r="D3" s="1964"/>
      <c r="E3" s="1964"/>
      <c r="F3" s="1964"/>
      <c r="G3" s="1964"/>
      <c r="H3" s="1964"/>
      <c r="I3" s="1964"/>
    </row>
    <row r="4" spans="2:9" ht="13.5" customHeight="1" thickBot="1">
      <c r="B4" s="1965" t="s">
        <v>259</v>
      </c>
      <c r="C4" s="1965"/>
      <c r="D4" s="1965"/>
      <c r="E4" s="1965"/>
      <c r="F4" s="1965"/>
      <c r="G4" s="1965"/>
      <c r="H4" s="1965"/>
      <c r="I4" s="1965"/>
    </row>
    <row r="5" spans="2:9" ht="24" customHeight="1" thickTop="1">
      <c r="B5" s="373"/>
      <c r="C5" s="1966" t="s">
        <v>260</v>
      </c>
      <c r="D5" s="1966"/>
      <c r="E5" s="1966"/>
      <c r="F5" s="1966" t="s">
        <v>261</v>
      </c>
      <c r="G5" s="1966"/>
      <c r="H5" s="1966" t="s">
        <v>262</v>
      </c>
      <c r="I5" s="1967"/>
    </row>
    <row r="6" spans="2:11" ht="24" customHeight="1">
      <c r="B6" s="374"/>
      <c r="C6" s="375" t="s">
        <v>95</v>
      </c>
      <c r="D6" s="375" t="s">
        <v>96</v>
      </c>
      <c r="E6" s="375" t="s">
        <v>263</v>
      </c>
      <c r="F6" s="375" t="s">
        <v>96</v>
      </c>
      <c r="G6" s="375" t="s">
        <v>264</v>
      </c>
      <c r="H6" s="375" t="s">
        <v>96</v>
      </c>
      <c r="I6" s="376" t="s">
        <v>131</v>
      </c>
      <c r="K6" s="377"/>
    </row>
    <row r="7" spans="2:12" ht="24" customHeight="1">
      <c r="B7" s="378" t="s">
        <v>265</v>
      </c>
      <c r="C7" s="379">
        <v>100966.88</v>
      </c>
      <c r="D7" s="379">
        <v>112377.395</v>
      </c>
      <c r="E7" s="380">
        <v>122069.237</v>
      </c>
      <c r="F7" s="379">
        <f>D7/C7*100-100</f>
        <v>11.301245517341926</v>
      </c>
      <c r="G7" s="379">
        <f>E7/D7*100-100</f>
        <v>8.624369696414476</v>
      </c>
      <c r="H7" s="380">
        <f>D7/D$17*100</f>
        <v>27.689637015383163</v>
      </c>
      <c r="I7" s="381">
        <f>E7/E$17*100</f>
        <v>25.28664634248653</v>
      </c>
      <c r="K7" s="377"/>
      <c r="L7" s="382"/>
    </row>
    <row r="8" spans="2:12" ht="24" customHeight="1">
      <c r="B8" s="383" t="s">
        <v>266</v>
      </c>
      <c r="C8" s="384">
        <v>77927.541</v>
      </c>
      <c r="D8" s="384">
        <v>74671.022</v>
      </c>
      <c r="E8" s="384">
        <v>82811.866</v>
      </c>
      <c r="F8" s="384">
        <f aca="true" t="shared" si="0" ref="F8:G17">D8/C8*100-100</f>
        <v>-4.178906402294928</v>
      </c>
      <c r="G8" s="384">
        <f t="shared" si="0"/>
        <v>10.902280137534476</v>
      </c>
      <c r="H8" s="384">
        <f aca="true" t="shared" si="1" ref="H8:I17">D8/D$17*100</f>
        <v>18.398838082584938</v>
      </c>
      <c r="I8" s="385">
        <f t="shared" si="1"/>
        <v>17.15448068626319</v>
      </c>
      <c r="K8" s="377"/>
      <c r="L8" s="382"/>
    </row>
    <row r="9" spans="2:12" ht="24" customHeight="1">
      <c r="B9" s="383" t="s">
        <v>267</v>
      </c>
      <c r="C9" s="384">
        <v>67882.009</v>
      </c>
      <c r="D9" s="384">
        <v>88459.09</v>
      </c>
      <c r="E9" s="384">
        <v>117131.174</v>
      </c>
      <c r="F9" s="384">
        <f t="shared" si="0"/>
        <v>30.313011213324558</v>
      </c>
      <c r="G9" s="384">
        <f t="shared" si="0"/>
        <v>32.412818173915184</v>
      </c>
      <c r="H9" s="384">
        <f t="shared" si="1"/>
        <v>21.796199251736613</v>
      </c>
      <c r="I9" s="385">
        <f t="shared" si="1"/>
        <v>24.263726434353426</v>
      </c>
      <c r="K9" s="377"/>
      <c r="L9" s="382"/>
    </row>
    <row r="10" spans="2:12" ht="24" customHeight="1">
      <c r="B10" s="383" t="s">
        <v>268</v>
      </c>
      <c r="C10" s="384">
        <v>45395.355</v>
      </c>
      <c r="D10" s="384">
        <v>53524.95</v>
      </c>
      <c r="E10" s="384">
        <v>69453.803</v>
      </c>
      <c r="F10" s="384">
        <f t="shared" si="0"/>
        <v>17.908429177390488</v>
      </c>
      <c r="G10" s="384">
        <f t="shared" si="0"/>
        <v>29.759678430339505</v>
      </c>
      <c r="H10" s="384">
        <f t="shared" si="1"/>
        <v>13.188474753010004</v>
      </c>
      <c r="I10" s="385">
        <f t="shared" si="1"/>
        <v>14.38735750926116</v>
      </c>
      <c r="K10" s="377"/>
      <c r="L10" s="382"/>
    </row>
    <row r="11" spans="2:12" ht="24" customHeight="1">
      <c r="B11" s="383" t="s">
        <v>269</v>
      </c>
      <c r="C11" s="384">
        <v>7813.653</v>
      </c>
      <c r="D11" s="384">
        <v>10650</v>
      </c>
      <c r="E11" s="384">
        <v>11909.96</v>
      </c>
      <c r="F11" s="384">
        <f t="shared" si="0"/>
        <v>36.299884317872824</v>
      </c>
      <c r="G11" s="384">
        <f t="shared" si="0"/>
        <v>11.830610328638485</v>
      </c>
      <c r="H11" s="384">
        <f t="shared" si="1"/>
        <v>2.624145489525101</v>
      </c>
      <c r="I11" s="385">
        <f t="shared" si="1"/>
        <v>2.467148594310955</v>
      </c>
      <c r="K11" s="377"/>
      <c r="L11" s="382"/>
    </row>
    <row r="12" spans="2:12" ht="24" customHeight="1">
      <c r="B12" s="383" t="s">
        <v>270</v>
      </c>
      <c r="C12" s="384">
        <v>4090</v>
      </c>
      <c r="D12" s="384">
        <v>6217.373</v>
      </c>
      <c r="E12" s="384">
        <v>7075.351</v>
      </c>
      <c r="F12" s="384">
        <f t="shared" si="0"/>
        <v>52.014009779951095</v>
      </c>
      <c r="G12" s="384">
        <f t="shared" si="0"/>
        <v>13.799686780896053</v>
      </c>
      <c r="H12" s="384">
        <f t="shared" si="1"/>
        <v>1.5319522361169151</v>
      </c>
      <c r="I12" s="385">
        <f t="shared" si="1"/>
        <v>1.4656591855813632</v>
      </c>
      <c r="K12" s="377"/>
      <c r="L12" s="382"/>
    </row>
    <row r="13" spans="2:12" ht="24" customHeight="1">
      <c r="B13" s="383" t="s">
        <v>271</v>
      </c>
      <c r="C13" s="384">
        <v>434.906</v>
      </c>
      <c r="D13" s="384">
        <v>461.616</v>
      </c>
      <c r="E13" s="384">
        <v>566.818</v>
      </c>
      <c r="F13" s="384">
        <f t="shared" si="0"/>
        <v>6.14155702611599</v>
      </c>
      <c r="G13" s="384">
        <f t="shared" si="0"/>
        <v>22.789937957089876</v>
      </c>
      <c r="H13" s="384">
        <f t="shared" si="1"/>
        <v>0.11374155345470602</v>
      </c>
      <c r="I13" s="385">
        <f t="shared" si="1"/>
        <v>0.11741636679973291</v>
      </c>
      <c r="K13" s="377"/>
      <c r="L13" s="382"/>
    </row>
    <row r="14" spans="2:12" ht="24" customHeight="1">
      <c r="B14" s="383" t="s">
        <v>272</v>
      </c>
      <c r="C14" s="384">
        <v>440.533</v>
      </c>
      <c r="D14" s="384">
        <v>562.917</v>
      </c>
      <c r="E14" s="384">
        <v>720.724</v>
      </c>
      <c r="F14" s="384">
        <f t="shared" si="0"/>
        <v>27.780892691353415</v>
      </c>
      <c r="G14" s="384">
        <f t="shared" si="0"/>
        <v>28.033795390794722</v>
      </c>
      <c r="H14" s="384">
        <f t="shared" si="1"/>
        <v>0.13870198183352125</v>
      </c>
      <c r="I14" s="385">
        <f t="shared" si="1"/>
        <v>0.14929799961428664</v>
      </c>
      <c r="K14" s="377"/>
      <c r="L14" s="382"/>
    </row>
    <row r="15" spans="2:12" ht="24" customHeight="1">
      <c r="B15" s="383" t="s">
        <v>273</v>
      </c>
      <c r="C15" s="384">
        <v>6850.123</v>
      </c>
      <c r="D15" s="384">
        <v>9018.537</v>
      </c>
      <c r="E15" s="384">
        <v>9689.767</v>
      </c>
      <c r="F15" s="384">
        <f t="shared" si="0"/>
        <v>31.655110426484327</v>
      </c>
      <c r="G15" s="384">
        <f t="shared" si="0"/>
        <v>7.44278146222608</v>
      </c>
      <c r="H15" s="384">
        <f t="shared" si="1"/>
        <v>2.2221552291704447</v>
      </c>
      <c r="I15" s="385">
        <f t="shared" si="1"/>
        <v>2.0072355434653586</v>
      </c>
      <c r="K15" s="377"/>
      <c r="L15" s="382"/>
    </row>
    <row r="16" spans="2:12" ht="24" customHeight="1">
      <c r="B16" s="383" t="s">
        <v>274</v>
      </c>
      <c r="C16" s="386">
        <v>45045</v>
      </c>
      <c r="D16" s="386">
        <v>49903.5</v>
      </c>
      <c r="E16" s="386">
        <v>61313.2</v>
      </c>
      <c r="F16" s="386">
        <f t="shared" si="0"/>
        <v>10.785880785880792</v>
      </c>
      <c r="G16" s="386">
        <f t="shared" si="0"/>
        <v>22.86352660635025</v>
      </c>
      <c r="H16" s="386">
        <f t="shared" si="1"/>
        <v>12.29615440718459</v>
      </c>
      <c r="I16" s="385">
        <f t="shared" si="1"/>
        <v>12.701031337863977</v>
      </c>
      <c r="K16" s="377"/>
      <c r="L16" s="382"/>
    </row>
    <row r="17" spans="2:12" ht="24" customHeight="1" thickBot="1">
      <c r="B17" s="387" t="s">
        <v>275</v>
      </c>
      <c r="C17" s="388">
        <f>SUM(C7:C16)</f>
        <v>356846</v>
      </c>
      <c r="D17" s="388">
        <f>SUM(D7:D16)</f>
        <v>405846.4</v>
      </c>
      <c r="E17" s="388">
        <f>SUM(E7:E16)</f>
        <v>482741.9000000001</v>
      </c>
      <c r="F17" s="389">
        <f t="shared" si="0"/>
        <v>13.731525644115393</v>
      </c>
      <c r="G17" s="388">
        <f t="shared" si="0"/>
        <v>18.946946430965042</v>
      </c>
      <c r="H17" s="388">
        <f t="shared" si="1"/>
        <v>100</v>
      </c>
      <c r="I17" s="390">
        <f t="shared" si="1"/>
        <v>100</v>
      </c>
      <c r="K17" s="377"/>
      <c r="L17" s="377"/>
    </row>
    <row r="18" spans="2:12" ht="9.75" customHeight="1" thickTop="1">
      <c r="B18" s="391"/>
      <c r="C18" s="392"/>
      <c r="D18" s="392"/>
      <c r="E18" s="392"/>
      <c r="F18" s="391"/>
      <c r="G18" s="392"/>
      <c r="H18" s="392"/>
      <c r="I18" s="392"/>
      <c r="K18" s="377"/>
      <c r="L18" s="377"/>
    </row>
    <row r="19" spans="2:4" ht="14.25" customHeight="1">
      <c r="B19" s="393" t="s">
        <v>113</v>
      </c>
      <c r="D19" s="377"/>
    </row>
    <row r="20" spans="2:12" ht="24.75" customHeight="1">
      <c r="B20" s="1963" t="s">
        <v>276</v>
      </c>
      <c r="C20" s="1963"/>
      <c r="D20" s="1963"/>
      <c r="E20" s="1963"/>
      <c r="F20" s="1963"/>
      <c r="G20" s="1963"/>
      <c r="H20" s="1963"/>
      <c r="I20" s="1963"/>
      <c r="K20" s="394"/>
      <c r="L20" s="394"/>
    </row>
    <row r="21" spans="2:5" ht="15" customHeight="1">
      <c r="B21" s="393" t="s">
        <v>277</v>
      </c>
      <c r="C21" s="377"/>
      <c r="D21" s="377"/>
      <c r="E21" s="377"/>
    </row>
    <row r="22" spans="3:5" ht="24" customHeight="1" thickBot="1">
      <c r="C22" s="1672">
        <v>1964539.5767162906</v>
      </c>
      <c r="D22" s="1672">
        <v>2120470.128131736</v>
      </c>
      <c r="E22" s="1673">
        <v>2248691.1113398285</v>
      </c>
    </row>
    <row r="23" spans="3:5" ht="24" customHeight="1">
      <c r="C23" s="1674">
        <f>C17/C22*100</f>
        <v>18.164357910084192</v>
      </c>
      <c r="D23" s="1674">
        <f>D17/D22*100</f>
        <v>19.139453775638685</v>
      </c>
      <c r="E23" s="1674">
        <f>E17/E22*100</f>
        <v>21.467683914682702</v>
      </c>
    </row>
    <row r="24" spans="2:5" ht="24" customHeight="1">
      <c r="B24" s="1" t="s">
        <v>1318</v>
      </c>
      <c r="C24" s="1675">
        <f>(C23+D23+E23)/3</f>
        <v>19.590498533468526</v>
      </c>
      <c r="E24" s="377">
        <f>E17-E16</f>
        <v>421428.70000000007</v>
      </c>
    </row>
  </sheetData>
  <sheetProtection/>
  <mergeCells count="8">
    <mergeCell ref="B20:I20"/>
    <mergeCell ref="B1:I1"/>
    <mergeCell ref="B2:I2"/>
    <mergeCell ref="B3:I3"/>
    <mergeCell ref="B4:I4"/>
    <mergeCell ref="C5:E5"/>
    <mergeCell ref="F5:G5"/>
    <mergeCell ref="H5:I5"/>
  </mergeCells>
  <printOptions/>
  <pageMargins left="0.75" right="0.75" top="1" bottom="1" header="0.5" footer="0.5"/>
  <pageSetup fitToHeight="1" fitToWidth="1" horizontalDpi="600" verticalDpi="600" orientation="portrait" scale="91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7"/>
  <sheetViews>
    <sheetView zoomScalePageLayoutView="0" workbookViewId="0" topLeftCell="A25">
      <selection activeCell="J42" sqref="J42"/>
    </sheetView>
  </sheetViews>
  <sheetFormatPr defaultColWidth="9.140625" defaultRowHeight="12.75"/>
  <cols>
    <col min="1" max="1" width="5.421875" style="0" bestFit="1" customWidth="1"/>
    <col min="2" max="2" width="47.00390625" style="0" customWidth="1"/>
    <col min="3" max="3" width="11.7109375" style="437" hidden="1" customWidth="1"/>
    <col min="4" max="4" width="10.00390625" style="438" customWidth="1"/>
    <col min="5" max="5" width="12.28125" style="437" customWidth="1"/>
    <col min="6" max="6" width="10.00390625" style="437" customWidth="1"/>
    <col min="7" max="8" width="10.00390625" style="0" customWidth="1"/>
  </cols>
  <sheetData>
    <row r="1" spans="1:8" ht="12.75">
      <c r="A1" s="1947" t="s">
        <v>905</v>
      </c>
      <c r="B1" s="1947"/>
      <c r="C1" s="1947"/>
      <c r="D1" s="1947"/>
      <c r="E1" s="1947"/>
      <c r="F1" s="1947"/>
      <c r="G1" s="1947"/>
      <c r="H1" s="1947"/>
    </row>
    <row r="2" spans="1:8" ht="15.75">
      <c r="A2" s="1948" t="s">
        <v>11</v>
      </c>
      <c r="B2" s="1948"/>
      <c r="C2" s="1948"/>
      <c r="D2" s="1948"/>
      <c r="E2" s="1948"/>
      <c r="F2" s="1948"/>
      <c r="G2" s="1948"/>
      <c r="H2" s="1948"/>
    </row>
    <row r="3" spans="1:8" ht="15.75">
      <c r="A3" s="1948"/>
      <c r="B3" s="1948"/>
      <c r="C3" s="1948"/>
      <c r="D3" s="1948"/>
      <c r="E3" s="1948"/>
      <c r="F3" s="1948"/>
      <c r="G3" s="1948"/>
      <c r="H3" s="1948"/>
    </row>
    <row r="4" spans="1:8" ht="13.5" thickBot="1">
      <c r="A4" s="1968" t="s">
        <v>259</v>
      </c>
      <c r="B4" s="1968"/>
      <c r="C4" s="1968"/>
      <c r="D4" s="1968"/>
      <c r="E4" s="1968"/>
      <c r="F4" s="1968"/>
      <c r="G4" s="1968"/>
      <c r="H4" s="1968"/>
    </row>
    <row r="5" spans="1:8" ht="13.5" thickTop="1">
      <c r="A5" s="1969" t="s">
        <v>278</v>
      </c>
      <c r="B5" s="1971" t="s">
        <v>279</v>
      </c>
      <c r="C5" s="1973" t="s">
        <v>280</v>
      </c>
      <c r="D5" s="1974"/>
      <c r="E5" s="1974"/>
      <c r="F5" s="1975"/>
      <c r="G5" s="1966" t="s">
        <v>281</v>
      </c>
      <c r="H5" s="1967"/>
    </row>
    <row r="6" spans="1:8" ht="12.75">
      <c r="A6" s="1970"/>
      <c r="B6" s="1972"/>
      <c r="C6" s="395">
        <v>2013</v>
      </c>
      <c r="D6" s="395">
        <v>2014</v>
      </c>
      <c r="E6" s="395">
        <v>2015</v>
      </c>
      <c r="F6" s="395">
        <v>2016</v>
      </c>
      <c r="G6" s="395">
        <v>2015</v>
      </c>
      <c r="H6" s="396">
        <v>2016</v>
      </c>
    </row>
    <row r="7" spans="1:8" ht="12.75">
      <c r="A7" s="397">
        <v>1</v>
      </c>
      <c r="B7" s="398" t="s">
        <v>282</v>
      </c>
      <c r="C7" s="399">
        <v>136468.10700000002</v>
      </c>
      <c r="D7" s="399">
        <f>SUM(D8:D12)</f>
        <v>136468.107</v>
      </c>
      <c r="E7" s="399">
        <f>SUM(E8:E12)</f>
        <v>119858.10699999999</v>
      </c>
      <c r="F7" s="399">
        <v>116059.10699999999</v>
      </c>
      <c r="G7" s="399">
        <f>E7-D7</f>
        <v>-16610</v>
      </c>
      <c r="H7" s="400">
        <f>F7-E7</f>
        <v>-3799</v>
      </c>
    </row>
    <row r="8" spans="1:8" ht="12.75">
      <c r="A8" s="401"/>
      <c r="B8" s="402" t="s">
        <v>283</v>
      </c>
      <c r="C8" s="403">
        <v>12968.932</v>
      </c>
      <c r="D8" s="403">
        <v>22048.932</v>
      </c>
      <c r="E8" s="403">
        <v>17968.932</v>
      </c>
      <c r="F8" s="403">
        <v>16099.932</v>
      </c>
      <c r="G8" s="404">
        <f aca="true" t="shared" si="0" ref="G8:H40">E8-D8</f>
        <v>-4080</v>
      </c>
      <c r="H8" s="405">
        <f t="shared" si="0"/>
        <v>-1869</v>
      </c>
    </row>
    <row r="9" spans="1:8" ht="12.75">
      <c r="A9" s="401"/>
      <c r="B9" s="402" t="s">
        <v>284</v>
      </c>
      <c r="C9" s="403">
        <v>121491.425</v>
      </c>
      <c r="D9" s="403">
        <v>113360.25</v>
      </c>
      <c r="E9" s="403">
        <v>100729.15</v>
      </c>
      <c r="F9" s="403">
        <v>97899.525</v>
      </c>
      <c r="G9" s="404">
        <f t="shared" si="0"/>
        <v>-12631.100000000006</v>
      </c>
      <c r="H9" s="405">
        <f t="shared" si="0"/>
        <v>-2829.625</v>
      </c>
    </row>
    <row r="10" spans="1:8" ht="12.75">
      <c r="A10" s="406"/>
      <c r="B10" s="402" t="s">
        <v>285</v>
      </c>
      <c r="C10" s="403">
        <v>1406</v>
      </c>
      <c r="D10" s="404">
        <v>721.425</v>
      </c>
      <c r="E10" s="403">
        <v>906.95</v>
      </c>
      <c r="F10" s="403">
        <v>444.4</v>
      </c>
      <c r="G10" s="404">
        <f t="shared" si="0"/>
        <v>185.5250000000001</v>
      </c>
      <c r="H10" s="405">
        <f t="shared" si="0"/>
        <v>-462.55000000000007</v>
      </c>
    </row>
    <row r="11" spans="1:8" ht="12.75">
      <c r="A11" s="407"/>
      <c r="B11" s="402" t="s">
        <v>286</v>
      </c>
      <c r="C11" s="403">
        <v>551.75</v>
      </c>
      <c r="D11" s="404">
        <v>337.5</v>
      </c>
      <c r="E11" s="403">
        <v>253.075</v>
      </c>
      <c r="F11" s="403">
        <v>111.5</v>
      </c>
      <c r="G11" s="404">
        <f t="shared" si="0"/>
        <v>-84.42500000000001</v>
      </c>
      <c r="H11" s="405">
        <f t="shared" si="0"/>
        <v>-141.575</v>
      </c>
    </row>
    <row r="12" spans="1:8" ht="12.75">
      <c r="A12" s="401"/>
      <c r="B12" s="402" t="s">
        <v>287</v>
      </c>
      <c r="C12" s="403">
        <v>50</v>
      </c>
      <c r="D12" s="403">
        <v>0</v>
      </c>
      <c r="E12" s="403">
        <v>0</v>
      </c>
      <c r="F12" s="403">
        <v>1503.75</v>
      </c>
      <c r="G12" s="404">
        <f t="shared" si="0"/>
        <v>0</v>
      </c>
      <c r="H12" s="405">
        <f t="shared" si="0"/>
        <v>1503.75</v>
      </c>
    </row>
    <row r="13" spans="1:8" ht="13.5">
      <c r="A13" s="408">
        <v>2</v>
      </c>
      <c r="B13" s="409" t="s">
        <v>288</v>
      </c>
      <c r="C13" s="410">
        <v>51610.899999999994</v>
      </c>
      <c r="D13" s="410">
        <f>SUM(D14:D18)</f>
        <v>47110.899999999994</v>
      </c>
      <c r="E13" s="410">
        <f>SUM(E14:E18)</f>
        <v>57070</v>
      </c>
      <c r="F13" s="410">
        <v>108899.99999999999</v>
      </c>
      <c r="G13" s="410">
        <f t="shared" si="0"/>
        <v>9959.100000000006</v>
      </c>
      <c r="H13" s="411">
        <f t="shared" si="0"/>
        <v>51829.999999999985</v>
      </c>
    </row>
    <row r="14" spans="1:8" ht="12.75">
      <c r="A14" s="406"/>
      <c r="B14" s="402" t="s">
        <v>283</v>
      </c>
      <c r="C14" s="403">
        <v>319.175</v>
      </c>
      <c r="D14" s="404">
        <v>0</v>
      </c>
      <c r="E14" s="403">
        <v>28.675</v>
      </c>
      <c r="F14" s="403">
        <v>0</v>
      </c>
      <c r="G14" s="404">
        <f t="shared" si="0"/>
        <v>28.675</v>
      </c>
      <c r="H14" s="405">
        <f t="shared" si="0"/>
        <v>-28.675</v>
      </c>
    </row>
    <row r="15" spans="1:8" ht="12.75">
      <c r="A15" s="407"/>
      <c r="B15" s="402" t="s">
        <v>284</v>
      </c>
      <c r="C15" s="403">
        <v>25738.725</v>
      </c>
      <c r="D15" s="412">
        <v>23006.775</v>
      </c>
      <c r="E15" s="403">
        <v>35633.925</v>
      </c>
      <c r="F15" s="403">
        <v>79063.5</v>
      </c>
      <c r="G15" s="404">
        <f t="shared" si="0"/>
        <v>12627.150000000001</v>
      </c>
      <c r="H15" s="405">
        <f t="shared" si="0"/>
        <v>43429.575</v>
      </c>
    </row>
    <row r="16" spans="1:8" ht="12.75">
      <c r="A16" s="401"/>
      <c r="B16" s="402" t="s">
        <v>285</v>
      </c>
      <c r="C16" s="412">
        <v>1503.575</v>
      </c>
      <c r="D16" s="403">
        <v>2022.925</v>
      </c>
      <c r="E16" s="412">
        <v>2180.875</v>
      </c>
      <c r="F16" s="412">
        <v>5116.65</v>
      </c>
      <c r="G16" s="404">
        <f t="shared" si="0"/>
        <v>157.95000000000005</v>
      </c>
      <c r="H16" s="405">
        <f t="shared" si="0"/>
        <v>2935.7749999999996</v>
      </c>
    </row>
    <row r="17" spans="1:8" ht="12.75">
      <c r="A17" s="407"/>
      <c r="B17" s="402" t="s">
        <v>286</v>
      </c>
      <c r="C17" s="412">
        <v>1551.375</v>
      </c>
      <c r="D17" s="403">
        <v>2702.475</v>
      </c>
      <c r="E17" s="412">
        <v>2793.875</v>
      </c>
      <c r="F17" s="412">
        <v>3733.525</v>
      </c>
      <c r="G17" s="404">
        <f t="shared" si="0"/>
        <v>91.40000000000009</v>
      </c>
      <c r="H17" s="405">
        <f t="shared" si="0"/>
        <v>939.6500000000001</v>
      </c>
    </row>
    <row r="18" spans="1:8" ht="12.75">
      <c r="A18" s="406"/>
      <c r="B18" s="402" t="s">
        <v>287</v>
      </c>
      <c r="C18" s="403">
        <v>22498.05</v>
      </c>
      <c r="D18" s="412">
        <v>19378.725</v>
      </c>
      <c r="E18" s="403">
        <v>16432.649999999998</v>
      </c>
      <c r="F18" s="403">
        <v>20986.324999999997</v>
      </c>
      <c r="G18" s="404">
        <f t="shared" si="0"/>
        <v>-2946.0750000000007</v>
      </c>
      <c r="H18" s="405">
        <f t="shared" si="0"/>
        <v>4553.674999999999</v>
      </c>
    </row>
    <row r="19" spans="1:8" ht="12.75">
      <c r="A19" s="406">
        <v>3</v>
      </c>
      <c r="B19" s="409" t="s">
        <v>289</v>
      </c>
      <c r="C19" s="413">
        <v>15679.99</v>
      </c>
      <c r="D19" s="410">
        <f>SUM(D20:D24)</f>
        <v>16586.48</v>
      </c>
      <c r="E19" s="410">
        <f>SUM(E20:E24)</f>
        <v>16586.48</v>
      </c>
      <c r="F19" s="413">
        <v>906.48</v>
      </c>
      <c r="G19" s="410">
        <f t="shared" si="0"/>
        <v>0</v>
      </c>
      <c r="H19" s="411">
        <f t="shared" si="0"/>
        <v>-15680</v>
      </c>
    </row>
    <row r="20" spans="1:8" ht="12.75">
      <c r="A20" s="407"/>
      <c r="B20" s="402" t="s">
        <v>283</v>
      </c>
      <c r="C20" s="412">
        <v>17.36</v>
      </c>
      <c r="D20" s="403">
        <v>18.67</v>
      </c>
      <c r="E20" s="403">
        <v>21.37</v>
      </c>
      <c r="F20" s="403">
        <v>1.3</v>
      </c>
      <c r="G20" s="404">
        <f t="shared" si="0"/>
        <v>2.6999999999999993</v>
      </c>
      <c r="H20" s="405">
        <f t="shared" si="0"/>
        <v>-20.07</v>
      </c>
    </row>
    <row r="21" spans="1:8" ht="12.75">
      <c r="A21" s="407"/>
      <c r="B21" s="402" t="s">
        <v>284</v>
      </c>
      <c r="C21" s="412">
        <v>0</v>
      </c>
      <c r="D21" s="403">
        <v>0</v>
      </c>
      <c r="E21" s="403">
        <v>0</v>
      </c>
      <c r="F21" s="403">
        <v>0</v>
      </c>
      <c r="G21" s="404">
        <f t="shared" si="0"/>
        <v>0</v>
      </c>
      <c r="H21" s="405">
        <f t="shared" si="0"/>
        <v>0</v>
      </c>
    </row>
    <row r="22" spans="1:8" ht="12.75">
      <c r="A22" s="407"/>
      <c r="B22" s="402" t="s">
        <v>285</v>
      </c>
      <c r="C22" s="403">
        <v>0</v>
      </c>
      <c r="D22" s="412">
        <v>0</v>
      </c>
      <c r="E22" s="403">
        <v>0</v>
      </c>
      <c r="F22" s="403">
        <v>0</v>
      </c>
      <c r="G22" s="404">
        <f t="shared" si="0"/>
        <v>0</v>
      </c>
      <c r="H22" s="405">
        <f t="shared" si="0"/>
        <v>0</v>
      </c>
    </row>
    <row r="23" spans="1:8" ht="12.75">
      <c r="A23" s="401"/>
      <c r="B23" s="402" t="s">
        <v>286</v>
      </c>
      <c r="C23" s="403">
        <v>0</v>
      </c>
      <c r="D23" s="403">
        <v>0</v>
      </c>
      <c r="E23" s="403">
        <v>0</v>
      </c>
      <c r="F23" s="403">
        <v>0</v>
      </c>
      <c r="G23" s="404">
        <f t="shared" si="0"/>
        <v>0</v>
      </c>
      <c r="H23" s="405">
        <f t="shared" si="0"/>
        <v>0</v>
      </c>
    </row>
    <row r="24" spans="1:8" ht="12.75">
      <c r="A24" s="407"/>
      <c r="B24" s="402" t="s">
        <v>287</v>
      </c>
      <c r="C24" s="403">
        <v>15662.63</v>
      </c>
      <c r="D24" s="403">
        <v>16567.81</v>
      </c>
      <c r="E24" s="403">
        <v>16565.11</v>
      </c>
      <c r="F24" s="403">
        <v>905.1800000000001</v>
      </c>
      <c r="G24" s="404">
        <f t="shared" si="0"/>
        <v>-2.7000000000007276</v>
      </c>
      <c r="H24" s="405">
        <f t="shared" si="0"/>
        <v>-15659.93</v>
      </c>
    </row>
    <row r="25" spans="1:8" ht="12.75">
      <c r="A25" s="406">
        <v>4</v>
      </c>
      <c r="B25" s="409" t="s">
        <v>290</v>
      </c>
      <c r="C25" s="413">
        <v>3183.827</v>
      </c>
      <c r="D25" s="410">
        <f>SUM(D26:D30)</f>
        <v>1516.7459999999999</v>
      </c>
      <c r="E25" s="410">
        <f>SUM(E26:E30)</f>
        <v>3056.176</v>
      </c>
      <c r="F25" s="414">
        <v>7806.176</v>
      </c>
      <c r="G25" s="410">
        <f t="shared" si="0"/>
        <v>1539.43</v>
      </c>
      <c r="H25" s="411">
        <f t="shared" si="0"/>
        <v>4750</v>
      </c>
    </row>
    <row r="26" spans="1:8" ht="12.75">
      <c r="A26" s="406"/>
      <c r="B26" s="402" t="s">
        <v>291</v>
      </c>
      <c r="C26" s="404">
        <v>2411.2580000000003</v>
      </c>
      <c r="D26" s="403">
        <v>1265.358</v>
      </c>
      <c r="E26" s="412">
        <v>507.607</v>
      </c>
      <c r="F26" s="412">
        <v>307.551</v>
      </c>
      <c r="G26" s="404">
        <f t="shared" si="0"/>
        <v>-757.751</v>
      </c>
      <c r="H26" s="405">
        <f t="shared" si="0"/>
        <v>-200.05600000000004</v>
      </c>
    </row>
    <row r="27" spans="1:8" ht="12.75">
      <c r="A27" s="406"/>
      <c r="B27" s="402" t="s">
        <v>284</v>
      </c>
      <c r="C27" s="415">
        <v>0</v>
      </c>
      <c r="D27" s="404">
        <v>0</v>
      </c>
      <c r="E27" s="412">
        <v>0</v>
      </c>
      <c r="F27" s="412">
        <v>0</v>
      </c>
      <c r="G27" s="404">
        <f t="shared" si="0"/>
        <v>0</v>
      </c>
      <c r="H27" s="405">
        <f t="shared" si="0"/>
        <v>0</v>
      </c>
    </row>
    <row r="28" spans="1:8" ht="12.75">
      <c r="A28" s="416"/>
      <c r="B28" s="402" t="s">
        <v>285</v>
      </c>
      <c r="C28" s="412">
        <v>0</v>
      </c>
      <c r="D28" s="404">
        <v>0</v>
      </c>
      <c r="E28" s="403">
        <v>0</v>
      </c>
      <c r="F28" s="403">
        <v>0</v>
      </c>
      <c r="G28" s="404">
        <f t="shared" si="0"/>
        <v>0</v>
      </c>
      <c r="H28" s="405">
        <f t="shared" si="0"/>
        <v>0</v>
      </c>
    </row>
    <row r="29" spans="1:8" ht="12.75">
      <c r="A29" s="417"/>
      <c r="B29" s="402" t="s">
        <v>286</v>
      </c>
      <c r="C29" s="403">
        <v>13.174</v>
      </c>
      <c r="D29" s="412">
        <v>6.349</v>
      </c>
      <c r="E29" s="403">
        <v>0</v>
      </c>
      <c r="F29" s="403">
        <v>0</v>
      </c>
      <c r="G29" s="404">
        <f t="shared" si="0"/>
        <v>-6.349</v>
      </c>
      <c r="H29" s="405">
        <f t="shared" si="0"/>
        <v>0</v>
      </c>
    </row>
    <row r="30" spans="1:8" ht="12.75">
      <c r="A30" s="416"/>
      <c r="B30" s="402" t="s">
        <v>287</v>
      </c>
      <c r="C30" s="403">
        <v>759.395</v>
      </c>
      <c r="D30" s="412">
        <v>245.039</v>
      </c>
      <c r="E30" s="403">
        <f>2544.079+4.49</f>
        <v>2548.569</v>
      </c>
      <c r="F30" s="403">
        <v>7498.625</v>
      </c>
      <c r="G30" s="404">
        <f t="shared" si="0"/>
        <v>2303.5299999999997</v>
      </c>
      <c r="H30" s="405">
        <f t="shared" si="0"/>
        <v>4950.0560000000005</v>
      </c>
    </row>
    <row r="31" spans="1:8" ht="13.5">
      <c r="A31" s="418">
        <v>5</v>
      </c>
      <c r="B31" s="419" t="s">
        <v>292</v>
      </c>
      <c r="C31" s="420">
        <v>58.894999999999996</v>
      </c>
      <c r="D31" s="420">
        <v>135.31</v>
      </c>
      <c r="E31" s="420">
        <v>215.02499999999998</v>
      </c>
      <c r="F31" s="420">
        <v>486.15999999999997</v>
      </c>
      <c r="G31" s="410">
        <f t="shared" si="0"/>
        <v>79.71499999999997</v>
      </c>
      <c r="H31" s="411">
        <f t="shared" si="0"/>
        <v>271.135</v>
      </c>
    </row>
    <row r="32" spans="1:8" ht="12.75">
      <c r="A32" s="417"/>
      <c r="B32" s="421" t="s">
        <v>293</v>
      </c>
      <c r="C32" s="422">
        <v>0.01</v>
      </c>
      <c r="D32" s="422">
        <v>0.04</v>
      </c>
      <c r="E32" s="422">
        <v>0.015</v>
      </c>
      <c r="F32" s="422">
        <v>0.01</v>
      </c>
      <c r="G32" s="423">
        <f t="shared" si="0"/>
        <v>-0.025</v>
      </c>
      <c r="H32" s="424">
        <f t="shared" si="0"/>
        <v>-0.004999999999999999</v>
      </c>
    </row>
    <row r="33" spans="1:8" ht="12.75">
      <c r="A33" s="417"/>
      <c r="B33" s="421" t="s">
        <v>294</v>
      </c>
      <c r="C33" s="425">
        <v>58.885</v>
      </c>
      <c r="D33" s="425">
        <v>135.27</v>
      </c>
      <c r="E33" s="425">
        <v>215.01</v>
      </c>
      <c r="F33" s="425">
        <v>486.15</v>
      </c>
      <c r="G33" s="404">
        <f t="shared" si="0"/>
        <v>79.73999999999998</v>
      </c>
      <c r="H33" s="405">
        <f t="shared" si="0"/>
        <v>271.14</v>
      </c>
    </row>
    <row r="34" spans="1:8" ht="12.75">
      <c r="A34" s="426">
        <v>6</v>
      </c>
      <c r="B34" s="427" t="s">
        <v>295</v>
      </c>
      <c r="C34" s="410">
        <f>SUM(C35:C39)</f>
        <v>207001.719</v>
      </c>
      <c r="D34" s="410">
        <f>SUM(D35:D39)</f>
        <v>201817.543</v>
      </c>
      <c r="E34" s="410">
        <f>SUM(E35:E39)</f>
        <v>196785.788</v>
      </c>
      <c r="F34" s="410">
        <f>SUM(F35:F39)</f>
        <v>234157.92299999998</v>
      </c>
      <c r="G34" s="428">
        <f>E34-D34</f>
        <v>-5031.755000000005</v>
      </c>
      <c r="H34" s="411">
        <f>F34-E34</f>
        <v>37372.13499999998</v>
      </c>
    </row>
    <row r="35" spans="1:8" ht="12.75">
      <c r="A35" s="429"/>
      <c r="B35" s="430" t="s">
        <v>283</v>
      </c>
      <c r="C35" s="404">
        <v>15716.735</v>
      </c>
      <c r="D35" s="404">
        <f>D32+D26+D20+D14+D8</f>
        <v>23333</v>
      </c>
      <c r="E35" s="404">
        <f>E32+E26+E20+E14+E8</f>
        <v>18526.599000000002</v>
      </c>
      <c r="F35" s="404">
        <f>F32+F26+F20+F14+F8</f>
        <v>16408.793</v>
      </c>
      <c r="G35" s="404">
        <f t="shared" si="0"/>
        <v>-4806.400999999998</v>
      </c>
      <c r="H35" s="405">
        <f t="shared" si="0"/>
        <v>-2117.8060000000005</v>
      </c>
    </row>
    <row r="36" spans="1:8" ht="12.75">
      <c r="A36" s="429"/>
      <c r="B36" s="430" t="s">
        <v>284</v>
      </c>
      <c r="C36" s="404">
        <v>147230.15</v>
      </c>
      <c r="D36" s="404">
        <f aca="true" t="shared" si="1" ref="D36:F37">D27+D21+D15+D9</f>
        <v>136367.025</v>
      </c>
      <c r="E36" s="404">
        <f t="shared" si="1"/>
        <v>136363.075</v>
      </c>
      <c r="F36" s="404">
        <f t="shared" si="1"/>
        <v>176963.025</v>
      </c>
      <c r="G36" s="404">
        <f t="shared" si="0"/>
        <v>-3.9499999999825377</v>
      </c>
      <c r="H36" s="405">
        <f t="shared" si="0"/>
        <v>40599.94999999998</v>
      </c>
    </row>
    <row r="37" spans="1:8" ht="12.75">
      <c r="A37" s="429"/>
      <c r="B37" s="430" t="s">
        <v>285</v>
      </c>
      <c r="C37" s="404">
        <v>2909.575</v>
      </c>
      <c r="D37" s="404">
        <f t="shared" si="1"/>
        <v>2744.35</v>
      </c>
      <c r="E37" s="404">
        <f t="shared" si="1"/>
        <v>3087.825</v>
      </c>
      <c r="F37" s="404">
        <f t="shared" si="1"/>
        <v>5561.049999999999</v>
      </c>
      <c r="G37" s="404">
        <f t="shared" si="0"/>
        <v>343.4749999999999</v>
      </c>
      <c r="H37" s="405">
        <f t="shared" si="0"/>
        <v>2473.2249999999995</v>
      </c>
    </row>
    <row r="38" spans="1:8" ht="12.75">
      <c r="A38" s="429"/>
      <c r="B38" s="430" t="s">
        <v>286</v>
      </c>
      <c r="C38" s="404">
        <v>2116.299</v>
      </c>
      <c r="D38" s="404">
        <v>3046.324</v>
      </c>
      <c r="E38" s="404">
        <v>3046.95</v>
      </c>
      <c r="F38" s="404">
        <f>F29+F23+F17+F11</f>
        <v>3845.025</v>
      </c>
      <c r="G38" s="404">
        <f t="shared" si="0"/>
        <v>0.625999999999749</v>
      </c>
      <c r="H38" s="405">
        <f t="shared" si="0"/>
        <v>798.0750000000003</v>
      </c>
    </row>
    <row r="39" spans="1:8" ht="12.75">
      <c r="A39" s="429"/>
      <c r="B39" s="430" t="s">
        <v>287</v>
      </c>
      <c r="C39" s="404">
        <v>39028.96</v>
      </c>
      <c r="D39" s="404">
        <f>D33+D30+D24+D18+D12</f>
        <v>36326.844</v>
      </c>
      <c r="E39" s="404">
        <f>E33+E30+E24+E18+E12</f>
        <v>35761.33899999999</v>
      </c>
      <c r="F39" s="404">
        <f>F33+F30+F24+F18+F12</f>
        <v>31380.03</v>
      </c>
      <c r="G39" s="404">
        <f t="shared" si="0"/>
        <v>-565.5050000000047</v>
      </c>
      <c r="H39" s="431">
        <f t="shared" si="0"/>
        <v>-4381.308999999994</v>
      </c>
    </row>
    <row r="40" spans="1:8" ht="13.5" thickBot="1">
      <c r="A40" s="432">
        <v>7</v>
      </c>
      <c r="B40" s="433" t="s">
        <v>296</v>
      </c>
      <c r="C40" s="434">
        <v>-184.5</v>
      </c>
      <c r="D40" s="434">
        <v>-23500.8</v>
      </c>
      <c r="E40" s="434">
        <v>-33813.1</v>
      </c>
      <c r="F40" s="434">
        <v>-127379.8</v>
      </c>
      <c r="G40" s="434">
        <f t="shared" si="0"/>
        <v>-10312.3</v>
      </c>
      <c r="H40" s="435">
        <f t="shared" si="0"/>
        <v>-93566.70000000001</v>
      </c>
    </row>
    <row r="41" ht="13.5" thickTop="1">
      <c r="B41" s="436" t="s">
        <v>297</v>
      </c>
    </row>
    <row r="42" spans="2:8" ht="12.75">
      <c r="B42" s="439" t="s">
        <v>298</v>
      </c>
      <c r="C42" s="440">
        <v>13345.5</v>
      </c>
      <c r="D42" s="440">
        <v>4871.1</v>
      </c>
      <c r="E42" s="440">
        <v>4871.1</v>
      </c>
      <c r="F42" s="440">
        <v>4871.1</v>
      </c>
      <c r="G42" s="440"/>
      <c r="H42" s="440"/>
    </row>
    <row r="43" spans="2:8" ht="12.75">
      <c r="B43" s="439" t="s">
        <v>299</v>
      </c>
      <c r="C43" s="440">
        <v>333441.5</v>
      </c>
      <c r="D43" s="440">
        <v>346819.1</v>
      </c>
      <c r="E43" s="440">
        <v>342964.78187</v>
      </c>
      <c r="F43" s="440">
        <v>381743.90464196005</v>
      </c>
      <c r="G43" s="440"/>
      <c r="H43" s="441"/>
    </row>
    <row r="44" spans="2:8" ht="12.75">
      <c r="B44" s="439" t="s">
        <v>300</v>
      </c>
      <c r="C44" s="440">
        <f>C43+C34</f>
        <v>540443.219</v>
      </c>
      <c r="D44" s="440">
        <f>D43+D34</f>
        <v>548636.6429999999</v>
      </c>
      <c r="E44" s="440">
        <f>E43+E34</f>
        <v>539750.56987</v>
      </c>
      <c r="F44" s="440">
        <f>F43+F34</f>
        <v>615901.82764196</v>
      </c>
      <c r="G44" s="440"/>
      <c r="H44" s="440"/>
    </row>
    <row r="45" spans="3:8" ht="12.75">
      <c r="C45" s="441"/>
      <c r="D45" s="441"/>
      <c r="E45" s="441"/>
      <c r="F45" s="441"/>
      <c r="G45" s="441"/>
      <c r="H45" s="441"/>
    </row>
    <row r="47" spans="3:8" ht="12.75">
      <c r="C47" s="441"/>
      <c r="D47" s="441"/>
      <c r="E47" s="441"/>
      <c r="F47" s="441"/>
      <c r="G47" s="441"/>
      <c r="H47" s="441"/>
    </row>
  </sheetData>
  <sheetProtection/>
  <mergeCells count="8">
    <mergeCell ref="A1:H1"/>
    <mergeCell ref="A2:H2"/>
    <mergeCell ref="A3:H3"/>
    <mergeCell ref="A4:H4"/>
    <mergeCell ref="A5:A6"/>
    <mergeCell ref="B5:B6"/>
    <mergeCell ref="C5:F5"/>
    <mergeCell ref="G5:H5"/>
  </mergeCells>
  <printOptions/>
  <pageMargins left="0.75" right="0.75" top="1" bottom="1" header="0.5" footer="0.5"/>
  <pageSetup fitToHeight="1" fitToWidth="1" horizontalDpi="600" verticalDpi="600" orientation="portrait" scale="87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36"/>
  <sheetViews>
    <sheetView zoomScalePageLayoutView="0" workbookViewId="0" topLeftCell="B1">
      <pane xSplit="2" ySplit="4" topLeftCell="J5" activePane="bottomRight" state="frozen"/>
      <selection pane="topLeft" activeCell="N45" sqref="N45"/>
      <selection pane="topRight" activeCell="N45" sqref="N45"/>
      <selection pane="bottomLeft" activeCell="N45" sqref="N45"/>
      <selection pane="bottomRight" activeCell="T31" sqref="T31"/>
    </sheetView>
  </sheetViews>
  <sheetFormatPr defaultColWidth="9.140625" defaultRowHeight="12.75"/>
  <cols>
    <col min="1" max="1" width="0" style="442" hidden="1" customWidth="1"/>
    <col min="2" max="2" width="2.28125" style="501" customWidth="1"/>
    <col min="3" max="3" width="37.140625" style="442" customWidth="1"/>
    <col min="4" max="4" width="9.57421875" style="442" hidden="1" customWidth="1"/>
    <col min="5" max="5" width="8.57421875" style="442" hidden="1" customWidth="1"/>
    <col min="6" max="6" width="10.421875" style="494" hidden="1" customWidth="1"/>
    <col min="7" max="7" width="9.28125" style="442" hidden="1" customWidth="1"/>
    <col min="8" max="8" width="0" style="494" hidden="1" customWidth="1"/>
    <col min="9" max="9" width="0" style="442" hidden="1" customWidth="1"/>
    <col min="10" max="10" width="9.140625" style="494" customWidth="1"/>
    <col min="11" max="15" width="9.140625" style="442" customWidth="1"/>
    <col min="16" max="16" width="10.57421875" style="442" customWidth="1"/>
    <col min="17" max="17" width="9.140625" style="442" customWidth="1"/>
    <col min="18" max="18" width="9.57421875" style="442" bestFit="1" customWidth="1"/>
    <col min="19" max="16384" width="9.140625" style="442" customWidth="1"/>
  </cols>
  <sheetData>
    <row r="1" spans="2:19" ht="12.75">
      <c r="B1" s="1964" t="s">
        <v>906</v>
      </c>
      <c r="C1" s="1964"/>
      <c r="D1" s="1964"/>
      <c r="E1" s="1964"/>
      <c r="F1" s="1964"/>
      <c r="G1" s="1964"/>
      <c r="H1" s="1964"/>
      <c r="I1" s="1964"/>
      <c r="J1" s="1964"/>
      <c r="K1" s="1964"/>
      <c r="L1" s="1964"/>
      <c r="M1" s="1964"/>
      <c r="N1" s="1964"/>
      <c r="O1" s="1964"/>
      <c r="P1" s="1964"/>
      <c r="Q1" s="1964"/>
      <c r="R1" s="1964"/>
      <c r="S1" s="1964"/>
    </row>
    <row r="2" spans="2:19" ht="15.75">
      <c r="B2" s="1948" t="s">
        <v>30</v>
      </c>
      <c r="C2" s="1948"/>
      <c r="D2" s="1948"/>
      <c r="E2" s="1948"/>
      <c r="F2" s="1948"/>
      <c r="G2" s="1948"/>
      <c r="H2" s="1948"/>
      <c r="I2" s="1948"/>
      <c r="J2" s="1948"/>
      <c r="K2" s="1948"/>
      <c r="L2" s="1948"/>
      <c r="M2" s="1948"/>
      <c r="N2" s="1948"/>
      <c r="O2" s="1948"/>
      <c r="P2" s="1948"/>
      <c r="Q2" s="1948"/>
      <c r="R2" s="1948"/>
      <c r="S2" s="1948"/>
    </row>
    <row r="3" spans="2:19" ht="13.5" thickBot="1">
      <c r="B3" s="443"/>
      <c r="C3" s="1976" t="s">
        <v>259</v>
      </c>
      <c r="D3" s="1976"/>
      <c r="E3" s="1976"/>
      <c r="F3" s="1976"/>
      <c r="G3" s="1976"/>
      <c r="H3" s="1976"/>
      <c r="I3" s="1976"/>
      <c r="J3" s="1976"/>
      <c r="K3" s="1976"/>
      <c r="L3" s="1976"/>
      <c r="M3" s="1976"/>
      <c r="N3" s="1976"/>
      <c r="O3" s="1976"/>
      <c r="P3" s="1976"/>
      <c r="Q3" s="1976"/>
      <c r="R3" s="1976"/>
      <c r="S3" s="1976"/>
    </row>
    <row r="4" spans="2:19" ht="13.5" thickTop="1">
      <c r="B4" s="444"/>
      <c r="C4" s="445"/>
      <c r="D4" s="446" t="s">
        <v>301</v>
      </c>
      <c r="E4" s="446" t="s">
        <v>302</v>
      </c>
      <c r="F4" s="447" t="s">
        <v>303</v>
      </c>
      <c r="G4" s="446" t="s">
        <v>302</v>
      </c>
      <c r="H4" s="447" t="s">
        <v>304</v>
      </c>
      <c r="I4" s="446" t="s">
        <v>302</v>
      </c>
      <c r="J4" s="447" t="s">
        <v>305</v>
      </c>
      <c r="K4" s="448" t="s">
        <v>302</v>
      </c>
      <c r="L4" s="446" t="s">
        <v>193</v>
      </c>
      <c r="M4" s="448" t="s">
        <v>302</v>
      </c>
      <c r="N4" s="446" t="s">
        <v>95</v>
      </c>
      <c r="O4" s="449" t="s">
        <v>302</v>
      </c>
      <c r="P4" s="446" t="s">
        <v>96</v>
      </c>
      <c r="Q4" s="449" t="s">
        <v>302</v>
      </c>
      <c r="R4" s="446" t="s">
        <v>131</v>
      </c>
      <c r="S4" s="450" t="s">
        <v>302</v>
      </c>
    </row>
    <row r="5" spans="2:19" s="457" customFormat="1" ht="12.75">
      <c r="B5" s="451" t="s">
        <v>306</v>
      </c>
      <c r="C5" s="452" t="s">
        <v>307</v>
      </c>
      <c r="D5" s="453">
        <v>18417.1</v>
      </c>
      <c r="E5" s="454">
        <f>D5/D$31%</f>
        <v>1.863565900885586</v>
      </c>
      <c r="F5" s="455">
        <f>SUM(F6:F11)</f>
        <v>29914.100000000002</v>
      </c>
      <c r="G5" s="454">
        <f aca="true" t="shared" si="0" ref="G5:G31">F5/F$31%</f>
        <v>2.507944563447896</v>
      </c>
      <c r="H5" s="455">
        <f>SUM(H6:H11)</f>
        <v>33680</v>
      </c>
      <c r="I5" s="454">
        <f>H5/H$31%</f>
        <v>2.4638721086401643</v>
      </c>
      <c r="J5" s="455">
        <f>SUM(J6:J11)</f>
        <v>36418.729999999996</v>
      </c>
      <c r="K5" s="456">
        <f aca="true" t="shared" si="1" ref="K5:K25">J5/J$31%</f>
        <v>2.384449106333558</v>
      </c>
      <c r="L5" s="455">
        <f>SUM(L6:L11)</f>
        <v>19042.855</v>
      </c>
      <c r="M5" s="456">
        <f aca="true" t="shared" si="2" ref="M5:M29">L5/L$31%</f>
        <v>1.123464911398315</v>
      </c>
      <c r="N5" s="455">
        <f>SUM(N6:N11)</f>
        <v>19982.899999999998</v>
      </c>
      <c r="O5" s="454">
        <f aca="true" t="shared" si="3" ref="O5:O29">N5/N$31%</f>
        <v>1.0171798133688519</v>
      </c>
      <c r="P5" s="455">
        <f>SUM(P6:P11)</f>
        <v>42423.145</v>
      </c>
      <c r="Q5" s="456">
        <f aca="true" t="shared" si="4" ref="Q5:Q29">P5/P$31%</f>
        <v>2.0006480844593355</v>
      </c>
      <c r="R5" s="455">
        <f>SUM(R6:R11)</f>
        <v>87774.515</v>
      </c>
      <c r="S5" s="453">
        <f aca="true" t="shared" si="5" ref="S5:S29">R5/R$31%</f>
        <v>3.9033602506527307</v>
      </c>
    </row>
    <row r="6" spans="2:19" ht="12.75">
      <c r="B6" s="458"/>
      <c r="C6" s="459" t="s">
        <v>308</v>
      </c>
      <c r="D6" s="460">
        <v>9000</v>
      </c>
      <c r="E6" s="461">
        <f aca="true" t="shared" si="6" ref="E6:E31">D6/D$31%</f>
        <v>0.9106804604400408</v>
      </c>
      <c r="F6" s="462">
        <v>19929.9</v>
      </c>
      <c r="G6" s="461">
        <f t="shared" si="0"/>
        <v>1.6708871186183178</v>
      </c>
      <c r="H6" s="462">
        <v>14996.6</v>
      </c>
      <c r="I6" s="461">
        <f aca="true" t="shared" si="7" ref="I6:I30">H6/H$31%</f>
        <v>1.0970814864736664</v>
      </c>
      <c r="J6" s="462">
        <v>17283.43</v>
      </c>
      <c r="K6" s="463">
        <f t="shared" si="1"/>
        <v>1.1316006686086695</v>
      </c>
      <c r="L6" s="460">
        <v>19000</v>
      </c>
      <c r="M6" s="463">
        <f t="shared" si="2"/>
        <v>1.1209366093775321</v>
      </c>
      <c r="N6" s="462">
        <v>10000</v>
      </c>
      <c r="O6" s="461">
        <f t="shared" si="3"/>
        <v>0.5090251231647318</v>
      </c>
      <c r="P6" s="462">
        <v>10000</v>
      </c>
      <c r="Q6" s="463">
        <f t="shared" si="4"/>
        <v>0.4715935333081354</v>
      </c>
      <c r="R6" s="462">
        <v>20500</v>
      </c>
      <c r="S6" s="464">
        <f t="shared" si="5"/>
        <v>0.9116414387294647</v>
      </c>
    </row>
    <row r="7" spans="2:19" ht="12.75">
      <c r="B7" s="458"/>
      <c r="C7" s="459" t="s">
        <v>309</v>
      </c>
      <c r="D7" s="460">
        <v>7750</v>
      </c>
      <c r="E7" s="461">
        <f t="shared" si="6"/>
        <v>0.7841970631567019</v>
      </c>
      <c r="F7" s="462">
        <v>9040.9</v>
      </c>
      <c r="G7" s="461">
        <f t="shared" si="0"/>
        <v>0.7579728624185946</v>
      </c>
      <c r="H7" s="462">
        <v>8000</v>
      </c>
      <c r="I7" s="461">
        <f t="shared" si="7"/>
        <v>0.5852427811496826</v>
      </c>
      <c r="J7" s="462">
        <v>14000</v>
      </c>
      <c r="K7" s="463">
        <f t="shared" si="1"/>
        <v>0.9166241516019317</v>
      </c>
      <c r="L7" s="460">
        <v>0</v>
      </c>
      <c r="M7" s="463">
        <f t="shared" si="2"/>
        <v>0</v>
      </c>
      <c r="N7" s="462">
        <v>9000</v>
      </c>
      <c r="O7" s="461">
        <f t="shared" si="3"/>
        <v>0.45812261084825867</v>
      </c>
      <c r="P7" s="462">
        <v>30000</v>
      </c>
      <c r="Q7" s="463">
        <f t="shared" si="4"/>
        <v>1.414780599924406</v>
      </c>
      <c r="R7" s="462">
        <v>62000</v>
      </c>
      <c r="S7" s="464">
        <f t="shared" si="5"/>
        <v>2.757159473230576</v>
      </c>
    </row>
    <row r="8" spans="2:19" ht="12.75">
      <c r="B8" s="458"/>
      <c r="C8" s="459" t="s">
        <v>310</v>
      </c>
      <c r="D8" s="460">
        <v>0</v>
      </c>
      <c r="E8" s="461">
        <f t="shared" si="6"/>
        <v>0</v>
      </c>
      <c r="F8" s="462">
        <v>0</v>
      </c>
      <c r="G8" s="461">
        <f t="shared" si="0"/>
        <v>0</v>
      </c>
      <c r="H8" s="462">
        <v>10680</v>
      </c>
      <c r="I8" s="461">
        <f t="shared" si="7"/>
        <v>0.7812991128348264</v>
      </c>
      <c r="J8" s="462">
        <v>5000</v>
      </c>
      <c r="K8" s="463">
        <f t="shared" si="1"/>
        <v>0.3273657684292613</v>
      </c>
      <c r="L8" s="460">
        <v>0</v>
      </c>
      <c r="M8" s="463">
        <f t="shared" si="2"/>
        <v>0</v>
      </c>
      <c r="N8" s="462">
        <v>906.48</v>
      </c>
      <c r="O8" s="461">
        <f t="shared" si="3"/>
        <v>0.04614210936463661</v>
      </c>
      <c r="P8" s="462">
        <v>0</v>
      </c>
      <c r="Q8" s="463">
        <f t="shared" si="4"/>
        <v>0</v>
      </c>
      <c r="R8" s="462">
        <v>0</v>
      </c>
      <c r="S8" s="464">
        <f t="shared" si="5"/>
        <v>0</v>
      </c>
    </row>
    <row r="9" spans="2:19" ht="12.75">
      <c r="B9" s="458"/>
      <c r="C9" s="459" t="s">
        <v>311</v>
      </c>
      <c r="D9" s="460">
        <v>1667.1</v>
      </c>
      <c r="E9" s="461">
        <f t="shared" si="6"/>
        <v>0.16868837728884356</v>
      </c>
      <c r="F9" s="462">
        <v>939.3</v>
      </c>
      <c r="G9" s="461">
        <f t="shared" si="0"/>
        <v>0.07874922957557168</v>
      </c>
      <c r="H9" s="462">
        <v>0</v>
      </c>
      <c r="I9" s="461">
        <f t="shared" si="7"/>
        <v>0</v>
      </c>
      <c r="J9" s="462">
        <v>126.6</v>
      </c>
      <c r="K9" s="463">
        <f t="shared" si="1"/>
        <v>0.008288901256628897</v>
      </c>
      <c r="L9" s="460">
        <v>0</v>
      </c>
      <c r="M9" s="463">
        <f t="shared" si="2"/>
        <v>0</v>
      </c>
      <c r="N9" s="462"/>
      <c r="O9" s="461">
        <f t="shared" si="3"/>
        <v>0</v>
      </c>
      <c r="P9" s="462">
        <v>2339.43</v>
      </c>
      <c r="Q9" s="463">
        <f t="shared" si="4"/>
        <v>0.11032600596270511</v>
      </c>
      <c r="R9" s="462">
        <v>5000</v>
      </c>
      <c r="S9" s="464">
        <f t="shared" si="5"/>
        <v>0.22235157042182066</v>
      </c>
    </row>
    <row r="10" spans="2:19" ht="12.75">
      <c r="B10" s="458"/>
      <c r="C10" s="459" t="s">
        <v>312</v>
      </c>
      <c r="D10" s="465" t="s">
        <v>313</v>
      </c>
      <c r="E10" s="466" t="s">
        <v>313</v>
      </c>
      <c r="F10" s="462">
        <v>4</v>
      </c>
      <c r="G10" s="461">
        <f t="shared" si="0"/>
        <v>0.0003353528354117819</v>
      </c>
      <c r="H10" s="462">
        <v>3.4</v>
      </c>
      <c r="I10" s="461">
        <f t="shared" si="7"/>
        <v>0.00024872818198861513</v>
      </c>
      <c r="J10" s="462">
        <v>8.7</v>
      </c>
      <c r="K10" s="463">
        <f t="shared" si="1"/>
        <v>0.0005696164370669147</v>
      </c>
      <c r="L10" s="460">
        <v>42.855</v>
      </c>
      <c r="M10" s="463">
        <f t="shared" si="2"/>
        <v>0.0025283020207828495</v>
      </c>
      <c r="N10" s="462">
        <v>76.42</v>
      </c>
      <c r="O10" s="461">
        <f t="shared" si="3"/>
        <v>0.003889969991224881</v>
      </c>
      <c r="P10" s="462">
        <v>83.715</v>
      </c>
      <c r="Q10" s="463">
        <f t="shared" si="4"/>
        <v>0.003947945264089056</v>
      </c>
      <c r="R10" s="462">
        <v>274.515</v>
      </c>
      <c r="S10" s="464">
        <f t="shared" si="5"/>
        <v>0.012207768270869218</v>
      </c>
    </row>
    <row r="11" spans="2:19" ht="12.75">
      <c r="B11" s="458"/>
      <c r="C11" s="459" t="s">
        <v>314</v>
      </c>
      <c r="D11" s="460">
        <v>0</v>
      </c>
      <c r="E11" s="461">
        <f t="shared" si="6"/>
        <v>0</v>
      </c>
      <c r="F11" s="462">
        <v>0</v>
      </c>
      <c r="G11" s="461">
        <f t="shared" si="0"/>
        <v>0</v>
      </c>
      <c r="H11" s="462">
        <v>0</v>
      </c>
      <c r="I11" s="461">
        <f t="shared" si="7"/>
        <v>0</v>
      </c>
      <c r="J11" s="462">
        <v>0</v>
      </c>
      <c r="K11" s="463">
        <f t="shared" si="1"/>
        <v>0</v>
      </c>
      <c r="L11" s="460">
        <v>0</v>
      </c>
      <c r="M11" s="463">
        <f t="shared" si="2"/>
        <v>0</v>
      </c>
      <c r="N11" s="462">
        <v>0</v>
      </c>
      <c r="O11" s="461">
        <f t="shared" si="3"/>
        <v>0</v>
      </c>
      <c r="P11" s="462">
        <v>0</v>
      </c>
      <c r="Q11" s="463">
        <f t="shared" si="4"/>
        <v>0</v>
      </c>
      <c r="R11" s="462">
        <v>0</v>
      </c>
      <c r="S11" s="464">
        <f t="shared" si="5"/>
        <v>0</v>
      </c>
    </row>
    <row r="12" spans="2:19" s="457" customFormat="1" ht="12.75">
      <c r="B12" s="451" t="s">
        <v>315</v>
      </c>
      <c r="C12" s="467" t="s">
        <v>316</v>
      </c>
      <c r="D12" s="453">
        <v>8782.47</v>
      </c>
      <c r="E12" s="453">
        <f t="shared" si="6"/>
        <v>0.8886693137112051</v>
      </c>
      <c r="F12" s="455">
        <f>SUM(F13:F18)</f>
        <v>7928.04</v>
      </c>
      <c r="G12" s="453">
        <f t="shared" si="0"/>
        <v>0.6646726733145057</v>
      </c>
      <c r="H12" s="455">
        <f>SUM(H13:H18)</f>
        <v>6047.139999999999</v>
      </c>
      <c r="I12" s="453">
        <f t="shared" si="7"/>
        <v>0.4423806289501865</v>
      </c>
      <c r="J12" s="455">
        <f>SUM(J13:J18)</f>
        <v>6626.83</v>
      </c>
      <c r="K12" s="468">
        <f t="shared" si="1"/>
        <v>0.43387945904001635</v>
      </c>
      <c r="L12" s="455">
        <f>SUM(L13:L18)</f>
        <v>21161.35</v>
      </c>
      <c r="M12" s="468">
        <f t="shared" si="2"/>
        <v>1.2484490483605915</v>
      </c>
      <c r="N12" s="455">
        <f>SUM(N13:N18)</f>
        <v>25167.06</v>
      </c>
      <c r="O12" s="453">
        <f t="shared" si="3"/>
        <v>1.2810665816194196</v>
      </c>
      <c r="P12" s="455">
        <f>SUM(P13:P18)</f>
        <v>47454.9</v>
      </c>
      <c r="Q12" s="468">
        <f t="shared" si="4"/>
        <v>2.2379423963784233</v>
      </c>
      <c r="R12" s="455">
        <f>SUM(R13:R18)</f>
        <v>50402.38</v>
      </c>
      <c r="S12" s="469">
        <f t="shared" si="5"/>
        <v>2.2414096691994727</v>
      </c>
    </row>
    <row r="13" spans="2:19" ht="12.75">
      <c r="B13" s="458"/>
      <c r="C13" s="459" t="s">
        <v>308</v>
      </c>
      <c r="D13" s="460">
        <v>7518</v>
      </c>
      <c r="E13" s="461">
        <f t="shared" si="6"/>
        <v>0.7607217446209141</v>
      </c>
      <c r="F13" s="462">
        <v>4401.2</v>
      </c>
      <c r="G13" s="461">
        <f t="shared" si="0"/>
        <v>0.3689887248035836</v>
      </c>
      <c r="H13" s="462">
        <v>5535.44</v>
      </c>
      <c r="I13" s="461">
        <f t="shared" si="7"/>
        <v>0.4049470375608999</v>
      </c>
      <c r="J13" s="462">
        <v>6000</v>
      </c>
      <c r="K13" s="463">
        <f t="shared" si="1"/>
        <v>0.39283892211511356</v>
      </c>
      <c r="L13" s="460">
        <v>14156</v>
      </c>
      <c r="M13" s="463">
        <f t="shared" si="2"/>
        <v>0.8351567706499129</v>
      </c>
      <c r="N13" s="462">
        <v>10000</v>
      </c>
      <c r="O13" s="461">
        <f t="shared" si="3"/>
        <v>0.5090251231647318</v>
      </c>
      <c r="P13" s="462">
        <v>26610</v>
      </c>
      <c r="Q13" s="463">
        <f t="shared" si="4"/>
        <v>1.2549103921329483</v>
      </c>
      <c r="R13" s="462">
        <v>24299</v>
      </c>
      <c r="S13" s="464">
        <f t="shared" si="5"/>
        <v>1.080584161935964</v>
      </c>
    </row>
    <row r="14" spans="2:19" ht="12.75">
      <c r="B14" s="458"/>
      <c r="C14" s="459" t="s">
        <v>309</v>
      </c>
      <c r="D14" s="460">
        <v>6.93</v>
      </c>
      <c r="E14" s="461">
        <f t="shared" si="6"/>
        <v>0.0007012239545388314</v>
      </c>
      <c r="F14" s="462">
        <v>3000</v>
      </c>
      <c r="G14" s="461">
        <f t="shared" si="0"/>
        <v>0.2515146265588364</v>
      </c>
      <c r="H14" s="462">
        <v>0</v>
      </c>
      <c r="I14" s="461">
        <f t="shared" si="7"/>
        <v>0</v>
      </c>
      <c r="J14" s="462">
        <v>0</v>
      </c>
      <c r="K14" s="463">
        <f t="shared" si="1"/>
        <v>0</v>
      </c>
      <c r="L14" s="460">
        <v>5908.5</v>
      </c>
      <c r="M14" s="463">
        <f t="shared" si="2"/>
        <v>0.34858178718458677</v>
      </c>
      <c r="N14" s="462">
        <v>13500</v>
      </c>
      <c r="O14" s="461">
        <f t="shared" si="3"/>
        <v>0.687183916272388</v>
      </c>
      <c r="P14" s="462">
        <v>20040.9</v>
      </c>
      <c r="Q14" s="463">
        <f t="shared" si="4"/>
        <v>0.9451158841675011</v>
      </c>
      <c r="R14" s="462">
        <v>10170</v>
      </c>
      <c r="S14" s="464">
        <f t="shared" si="5"/>
        <v>0.4522630942379832</v>
      </c>
    </row>
    <row r="15" spans="2:19" ht="12.75">
      <c r="B15" s="458"/>
      <c r="C15" s="459" t="s">
        <v>310</v>
      </c>
      <c r="D15" s="460">
        <v>900</v>
      </c>
      <c r="E15" s="461">
        <f t="shared" si="6"/>
        <v>0.09106804604400409</v>
      </c>
      <c r="F15" s="462">
        <v>216.92</v>
      </c>
      <c r="G15" s="461">
        <f t="shared" si="0"/>
        <v>0.018186184264380928</v>
      </c>
      <c r="H15" s="462">
        <v>0</v>
      </c>
      <c r="I15" s="461">
        <f t="shared" si="7"/>
        <v>0</v>
      </c>
      <c r="J15" s="462">
        <v>0</v>
      </c>
      <c r="K15" s="463">
        <f t="shared" si="1"/>
        <v>0</v>
      </c>
      <c r="L15" s="460">
        <v>0</v>
      </c>
      <c r="M15" s="463">
        <f t="shared" si="2"/>
        <v>0</v>
      </c>
      <c r="N15" s="462">
        <v>0</v>
      </c>
      <c r="O15" s="461">
        <f t="shared" si="3"/>
        <v>0</v>
      </c>
      <c r="P15" s="462">
        <v>0</v>
      </c>
      <c r="Q15" s="463">
        <f t="shared" si="4"/>
        <v>0</v>
      </c>
      <c r="R15" s="462">
        <v>15680</v>
      </c>
      <c r="S15" s="464">
        <f t="shared" si="5"/>
        <v>0.6972945248428296</v>
      </c>
    </row>
    <row r="16" spans="2:19" ht="12.75">
      <c r="B16" s="458"/>
      <c r="C16" s="459" t="s">
        <v>311</v>
      </c>
      <c r="D16" s="460">
        <v>247.78</v>
      </c>
      <c r="E16" s="461">
        <f t="shared" si="6"/>
        <v>0.025072044943092592</v>
      </c>
      <c r="F16" s="462">
        <v>250</v>
      </c>
      <c r="G16" s="461">
        <f t="shared" si="0"/>
        <v>0.020959552213236365</v>
      </c>
      <c r="H16" s="462">
        <v>500</v>
      </c>
      <c r="I16" s="461">
        <f t="shared" si="7"/>
        <v>0.036577673821855165</v>
      </c>
      <c r="J16" s="462">
        <v>626.4</v>
      </c>
      <c r="K16" s="463">
        <f t="shared" si="1"/>
        <v>0.04101238346881785</v>
      </c>
      <c r="L16" s="460">
        <v>939.25</v>
      </c>
      <c r="M16" s="463">
        <f t="shared" si="2"/>
        <v>0.055412616334623535</v>
      </c>
      <c r="N16" s="462">
        <v>1667.06</v>
      </c>
      <c r="O16" s="461">
        <f t="shared" si="3"/>
        <v>0.08485754218229978</v>
      </c>
      <c r="P16" s="462">
        <v>800</v>
      </c>
      <c r="Q16" s="463">
        <f t="shared" si="4"/>
        <v>0.037727482664650834</v>
      </c>
      <c r="R16" s="462">
        <v>250</v>
      </c>
      <c r="S16" s="464">
        <f t="shared" si="5"/>
        <v>0.011117578521091033</v>
      </c>
    </row>
    <row r="17" spans="2:19" ht="12.75">
      <c r="B17" s="458"/>
      <c r="C17" s="459" t="s">
        <v>312</v>
      </c>
      <c r="D17" s="470" t="s">
        <v>313</v>
      </c>
      <c r="E17" s="471" t="s">
        <v>313</v>
      </c>
      <c r="F17" s="462">
        <v>0</v>
      </c>
      <c r="G17" s="461">
        <f t="shared" si="0"/>
        <v>0</v>
      </c>
      <c r="H17" s="462">
        <v>0</v>
      </c>
      <c r="I17" s="461">
        <f t="shared" si="7"/>
        <v>0</v>
      </c>
      <c r="J17" s="462">
        <v>0</v>
      </c>
      <c r="K17" s="463">
        <f t="shared" si="1"/>
        <v>0</v>
      </c>
      <c r="L17" s="460">
        <v>0</v>
      </c>
      <c r="M17" s="463">
        <f t="shared" si="2"/>
        <v>0</v>
      </c>
      <c r="N17" s="462">
        <v>0</v>
      </c>
      <c r="O17" s="461">
        <f t="shared" si="3"/>
        <v>0</v>
      </c>
      <c r="P17" s="462">
        <v>4</v>
      </c>
      <c r="Q17" s="463">
        <f t="shared" si="4"/>
        <v>0.00018863741332325417</v>
      </c>
      <c r="R17" s="462">
        <v>3.38</v>
      </c>
      <c r="S17" s="464">
        <f t="shared" si="5"/>
        <v>0.00015030966160515076</v>
      </c>
    </row>
    <row r="18" spans="2:19" ht="12.75">
      <c r="B18" s="458"/>
      <c r="C18" s="459" t="s">
        <v>314</v>
      </c>
      <c r="D18" s="460">
        <v>109.76</v>
      </c>
      <c r="E18" s="461">
        <f t="shared" si="6"/>
        <v>0.011106254148655433</v>
      </c>
      <c r="F18" s="462">
        <v>59.92</v>
      </c>
      <c r="G18" s="461">
        <f t="shared" si="0"/>
        <v>0.005023585474468493</v>
      </c>
      <c r="H18" s="462">
        <v>11.7</v>
      </c>
      <c r="I18" s="461">
        <f t="shared" si="7"/>
        <v>0.0008559175674314109</v>
      </c>
      <c r="J18" s="462">
        <v>0.43</v>
      </c>
      <c r="K18" s="463">
        <f t="shared" si="1"/>
        <v>2.8153456084916473E-05</v>
      </c>
      <c r="L18" s="462">
        <v>157.6</v>
      </c>
      <c r="M18" s="472">
        <f t="shared" si="2"/>
        <v>0.009297874191468372</v>
      </c>
      <c r="N18" s="462"/>
      <c r="O18" s="473"/>
      <c r="P18" s="462"/>
      <c r="Q18" s="472"/>
      <c r="R18" s="462"/>
      <c r="S18" s="464">
        <f t="shared" si="5"/>
        <v>0</v>
      </c>
    </row>
    <row r="19" spans="2:19" s="457" customFormat="1" ht="12.75">
      <c r="B19" s="451" t="s">
        <v>317</v>
      </c>
      <c r="C19" s="467" t="s">
        <v>318</v>
      </c>
      <c r="D19" s="453">
        <v>9634.63</v>
      </c>
      <c r="E19" s="453">
        <f t="shared" si="6"/>
        <v>0.9748965871743811</v>
      </c>
      <c r="F19" s="455">
        <f>F5-F12</f>
        <v>21986.06</v>
      </c>
      <c r="G19" s="453">
        <f t="shared" si="0"/>
        <v>1.8432718901333902</v>
      </c>
      <c r="H19" s="455">
        <f>H5-H12</f>
        <v>27632.86</v>
      </c>
      <c r="I19" s="453">
        <f t="shared" si="7"/>
        <v>2.0214914796899777</v>
      </c>
      <c r="J19" s="455">
        <f aca="true" t="shared" si="8" ref="J19:J25">J5-J12</f>
        <v>29791.899999999994</v>
      </c>
      <c r="K19" s="468">
        <f t="shared" si="1"/>
        <v>1.9505696472935417</v>
      </c>
      <c r="L19" s="455">
        <f aca="true" t="shared" si="9" ref="L19:L25">L5-L12</f>
        <v>-2118.494999999999</v>
      </c>
      <c r="M19" s="468">
        <f t="shared" si="2"/>
        <v>-0.12498413696227652</v>
      </c>
      <c r="N19" s="455">
        <f aca="true" t="shared" si="10" ref="N19:N25">N5-N12</f>
        <v>-5184.1600000000035</v>
      </c>
      <c r="O19" s="453">
        <f t="shared" si="3"/>
        <v>-0.2638867682505678</v>
      </c>
      <c r="P19" s="455">
        <f aca="true" t="shared" si="11" ref="P19:P25">P5-P12</f>
        <v>-5031.755000000005</v>
      </c>
      <c r="Q19" s="468">
        <f t="shared" si="4"/>
        <v>-0.2372943119190879</v>
      </c>
      <c r="R19" s="455">
        <f aca="true" t="shared" si="12" ref="R19:R25">R5-R12</f>
        <v>37372.135</v>
      </c>
      <c r="S19" s="469">
        <f t="shared" si="5"/>
        <v>1.6619505814532578</v>
      </c>
    </row>
    <row r="20" spans="2:19" ht="12.75">
      <c r="B20" s="458"/>
      <c r="C20" s="459" t="s">
        <v>308</v>
      </c>
      <c r="D20" s="460">
        <v>1482</v>
      </c>
      <c r="E20" s="461">
        <f t="shared" si="6"/>
        <v>0.14995871581912673</v>
      </c>
      <c r="F20" s="462">
        <f>F6-F13</f>
        <v>15528.7</v>
      </c>
      <c r="G20" s="461">
        <f t="shared" si="0"/>
        <v>1.3018983938147344</v>
      </c>
      <c r="H20" s="462">
        <f>H6-H13</f>
        <v>9461.16</v>
      </c>
      <c r="I20" s="461">
        <f t="shared" si="7"/>
        <v>0.6921344489127664</v>
      </c>
      <c r="J20" s="462">
        <f t="shared" si="8"/>
        <v>11283.43</v>
      </c>
      <c r="K20" s="463">
        <f t="shared" si="1"/>
        <v>0.738761746493556</v>
      </c>
      <c r="L20" s="462">
        <f t="shared" si="9"/>
        <v>4844</v>
      </c>
      <c r="M20" s="463">
        <f t="shared" si="2"/>
        <v>0.28577983872761925</v>
      </c>
      <c r="N20" s="462">
        <f t="shared" si="10"/>
        <v>0</v>
      </c>
      <c r="O20" s="461">
        <f t="shared" si="3"/>
        <v>0</v>
      </c>
      <c r="P20" s="462">
        <f t="shared" si="11"/>
        <v>-16610</v>
      </c>
      <c r="Q20" s="463">
        <f t="shared" si="4"/>
        <v>-0.783316858824813</v>
      </c>
      <c r="R20" s="462">
        <f t="shared" si="12"/>
        <v>-3799</v>
      </c>
      <c r="S20" s="464">
        <f t="shared" si="5"/>
        <v>-0.16894272320649933</v>
      </c>
    </row>
    <row r="21" spans="2:19" ht="12.75">
      <c r="B21" s="458"/>
      <c r="C21" s="459" t="s">
        <v>309</v>
      </c>
      <c r="D21" s="460">
        <v>7743.07</v>
      </c>
      <c r="E21" s="461">
        <f t="shared" si="6"/>
        <v>0.783495839202163</v>
      </c>
      <c r="F21" s="462">
        <f aca="true" t="shared" si="13" ref="F21:H25">F7-F14</f>
        <v>6040.9</v>
      </c>
      <c r="G21" s="461">
        <f t="shared" si="0"/>
        <v>0.5064582358597582</v>
      </c>
      <c r="H21" s="462">
        <f t="shared" si="13"/>
        <v>8000</v>
      </c>
      <c r="I21" s="461">
        <f t="shared" si="7"/>
        <v>0.5852427811496826</v>
      </c>
      <c r="J21" s="462">
        <f t="shared" si="8"/>
        <v>14000</v>
      </c>
      <c r="K21" s="463">
        <f t="shared" si="1"/>
        <v>0.9166241516019317</v>
      </c>
      <c r="L21" s="462">
        <f t="shared" si="9"/>
        <v>-5908.5</v>
      </c>
      <c r="M21" s="463">
        <f t="shared" si="2"/>
        <v>-0.34858178718458677</v>
      </c>
      <c r="N21" s="462">
        <f t="shared" si="10"/>
        <v>-4500</v>
      </c>
      <c r="O21" s="461">
        <f t="shared" si="3"/>
        <v>-0.22906130542412934</v>
      </c>
      <c r="P21" s="462">
        <f t="shared" si="11"/>
        <v>9959.099999999999</v>
      </c>
      <c r="Q21" s="463">
        <f t="shared" si="4"/>
        <v>0.46966471575690505</v>
      </c>
      <c r="R21" s="462">
        <f t="shared" si="12"/>
        <v>51830</v>
      </c>
      <c r="S21" s="464">
        <f t="shared" si="5"/>
        <v>2.3048963789925927</v>
      </c>
    </row>
    <row r="22" spans="2:19" ht="12.75">
      <c r="B22" s="458"/>
      <c r="C22" s="459" t="s">
        <v>310</v>
      </c>
      <c r="D22" s="460">
        <v>-900</v>
      </c>
      <c r="E22" s="461">
        <f t="shared" si="6"/>
        <v>-0.09106804604400409</v>
      </c>
      <c r="F22" s="462">
        <f t="shared" si="13"/>
        <v>-216.92</v>
      </c>
      <c r="G22" s="461">
        <f t="shared" si="0"/>
        <v>-0.018186184264380928</v>
      </c>
      <c r="H22" s="462">
        <f t="shared" si="13"/>
        <v>10680</v>
      </c>
      <c r="I22" s="461">
        <f t="shared" si="7"/>
        <v>0.7812991128348264</v>
      </c>
      <c r="J22" s="462">
        <f t="shared" si="8"/>
        <v>5000</v>
      </c>
      <c r="K22" s="463">
        <f t="shared" si="1"/>
        <v>0.3273657684292613</v>
      </c>
      <c r="L22" s="462">
        <f t="shared" si="9"/>
        <v>0</v>
      </c>
      <c r="M22" s="463">
        <f t="shared" si="2"/>
        <v>0</v>
      </c>
      <c r="N22" s="462">
        <f t="shared" si="10"/>
        <v>906.48</v>
      </c>
      <c r="O22" s="461">
        <f t="shared" si="3"/>
        <v>0.04614210936463661</v>
      </c>
      <c r="P22" s="462">
        <f t="shared" si="11"/>
        <v>0</v>
      </c>
      <c r="Q22" s="463">
        <f t="shared" si="4"/>
        <v>0</v>
      </c>
      <c r="R22" s="462">
        <f t="shared" si="12"/>
        <v>-15680</v>
      </c>
      <c r="S22" s="464">
        <f t="shared" si="5"/>
        <v>-0.6972945248428296</v>
      </c>
    </row>
    <row r="23" spans="2:19" ht="12.75">
      <c r="B23" s="458"/>
      <c r="C23" s="459" t="s">
        <v>311</v>
      </c>
      <c r="D23" s="460">
        <v>1419.32</v>
      </c>
      <c r="E23" s="461">
        <f t="shared" si="6"/>
        <v>0.14361633234575097</v>
      </c>
      <c r="F23" s="462">
        <f t="shared" si="13"/>
        <v>689.3</v>
      </c>
      <c r="G23" s="461">
        <f t="shared" si="0"/>
        <v>0.057789677362335305</v>
      </c>
      <c r="H23" s="462">
        <f t="shared" si="13"/>
        <v>-500</v>
      </c>
      <c r="I23" s="461">
        <f t="shared" si="7"/>
        <v>-0.036577673821855165</v>
      </c>
      <c r="J23" s="462">
        <f t="shared" si="8"/>
        <v>-499.79999999999995</v>
      </c>
      <c r="K23" s="463">
        <f t="shared" si="1"/>
        <v>-0.03272348221218896</v>
      </c>
      <c r="L23" s="462">
        <f t="shared" si="9"/>
        <v>-939.25</v>
      </c>
      <c r="M23" s="463">
        <f t="shared" si="2"/>
        <v>-0.055412616334623535</v>
      </c>
      <c r="N23" s="462">
        <f t="shared" si="10"/>
        <v>-1667.06</v>
      </c>
      <c r="O23" s="461">
        <f t="shared" si="3"/>
        <v>-0.08485754218229978</v>
      </c>
      <c r="P23" s="462">
        <f t="shared" si="11"/>
        <v>1539.4299999999998</v>
      </c>
      <c r="Q23" s="463">
        <f t="shared" si="4"/>
        <v>0.07259852329805427</v>
      </c>
      <c r="R23" s="462">
        <f t="shared" si="12"/>
        <v>4750</v>
      </c>
      <c r="S23" s="464">
        <f t="shared" si="5"/>
        <v>0.2112339919007296</v>
      </c>
    </row>
    <row r="24" spans="2:19" ht="12.75">
      <c r="B24" s="458"/>
      <c r="C24" s="459" t="s">
        <v>312</v>
      </c>
      <c r="D24" s="470" t="s">
        <v>313</v>
      </c>
      <c r="E24" s="471" t="s">
        <v>313</v>
      </c>
      <c r="F24" s="462">
        <f t="shared" si="13"/>
        <v>4</v>
      </c>
      <c r="G24" s="461">
        <f t="shared" si="0"/>
        <v>0.0003353528354117819</v>
      </c>
      <c r="H24" s="462">
        <f t="shared" si="13"/>
        <v>3.4</v>
      </c>
      <c r="I24" s="461">
        <f t="shared" si="7"/>
        <v>0.00024872818198861513</v>
      </c>
      <c r="J24" s="462">
        <f t="shared" si="8"/>
        <v>8.7</v>
      </c>
      <c r="K24" s="463">
        <f t="shared" si="1"/>
        <v>0.0005696164370669147</v>
      </c>
      <c r="L24" s="462">
        <f t="shared" si="9"/>
        <v>42.855</v>
      </c>
      <c r="M24" s="463">
        <f t="shared" si="2"/>
        <v>0.0025283020207828495</v>
      </c>
      <c r="N24" s="462">
        <f t="shared" si="10"/>
        <v>76.42</v>
      </c>
      <c r="O24" s="461">
        <f t="shared" si="3"/>
        <v>0.003889969991224881</v>
      </c>
      <c r="P24" s="462">
        <f t="shared" si="11"/>
        <v>79.715</v>
      </c>
      <c r="Q24" s="463">
        <f t="shared" si="4"/>
        <v>0.0037593078507658015</v>
      </c>
      <c r="R24" s="462">
        <f t="shared" si="12"/>
        <v>271.135</v>
      </c>
      <c r="S24" s="464">
        <f t="shared" si="5"/>
        <v>0.012057458609264068</v>
      </c>
    </row>
    <row r="25" spans="2:19" ht="12.75">
      <c r="B25" s="458"/>
      <c r="C25" s="459" t="s">
        <v>314</v>
      </c>
      <c r="D25" s="460">
        <v>-109.76</v>
      </c>
      <c r="E25" s="461">
        <f t="shared" si="6"/>
        <v>-0.011106254148655433</v>
      </c>
      <c r="F25" s="462">
        <f t="shared" si="13"/>
        <v>-59.92</v>
      </c>
      <c r="G25" s="461">
        <f t="shared" si="0"/>
        <v>-0.005023585474468493</v>
      </c>
      <c r="H25" s="462">
        <f t="shared" si="13"/>
        <v>-11.7</v>
      </c>
      <c r="I25" s="461">
        <f t="shared" si="7"/>
        <v>-0.0008559175674314109</v>
      </c>
      <c r="J25" s="462">
        <f t="shared" si="8"/>
        <v>-0.43</v>
      </c>
      <c r="K25" s="463">
        <f t="shared" si="1"/>
        <v>-2.8153456084916473E-05</v>
      </c>
      <c r="L25" s="462">
        <f t="shared" si="9"/>
        <v>-157.6</v>
      </c>
      <c r="M25" s="463">
        <f t="shared" si="2"/>
        <v>-0.009297874191468372</v>
      </c>
      <c r="N25" s="462">
        <f t="shared" si="10"/>
        <v>0</v>
      </c>
      <c r="O25" s="461">
        <f t="shared" si="3"/>
        <v>0</v>
      </c>
      <c r="P25" s="462">
        <f t="shared" si="11"/>
        <v>0</v>
      </c>
      <c r="Q25" s="463">
        <f t="shared" si="4"/>
        <v>0</v>
      </c>
      <c r="R25" s="462">
        <f t="shared" si="12"/>
        <v>0</v>
      </c>
      <c r="S25" s="464">
        <f t="shared" si="5"/>
        <v>0</v>
      </c>
    </row>
    <row r="26" spans="2:19" s="457" customFormat="1" ht="12.75">
      <c r="B26" s="451" t="s">
        <v>319</v>
      </c>
      <c r="C26" s="467" t="s">
        <v>320</v>
      </c>
      <c r="D26" s="453">
        <v>8835.8</v>
      </c>
      <c r="E26" s="453">
        <f t="shared" si="6"/>
        <v>0.8940656013729014</v>
      </c>
      <c r="F26" s="475">
        <v>7875.7</v>
      </c>
      <c r="G26" s="453">
        <f t="shared" si="0"/>
        <v>0.6602845814631426</v>
      </c>
      <c r="H26" s="476">
        <v>12889.3</v>
      </c>
      <c r="I26" s="453">
        <f t="shared" si="7"/>
        <v>0.9429212223840756</v>
      </c>
      <c r="J26" s="475">
        <v>-23125.1</v>
      </c>
      <c r="K26" s="454">
        <v>1.50554036458333</v>
      </c>
      <c r="L26" s="453">
        <v>2175.5999999999767</v>
      </c>
      <c r="M26" s="468">
        <f t="shared" si="2"/>
        <v>0.12835314144009122</v>
      </c>
      <c r="N26" s="477">
        <v>-23316.300000000043</v>
      </c>
      <c r="O26" s="478">
        <f t="shared" si="3"/>
        <v>-1.186858247924586</v>
      </c>
      <c r="P26" s="477">
        <v>-10312.299999999996</v>
      </c>
      <c r="Q26" s="479">
        <f t="shared" si="4"/>
        <v>-0.4863213993533483</v>
      </c>
      <c r="R26" s="477">
        <v>-93566.7</v>
      </c>
      <c r="S26" s="480">
        <f t="shared" si="5"/>
        <v>-4.160940536837473</v>
      </c>
    </row>
    <row r="27" spans="2:19" s="457" customFormat="1" ht="12.75" hidden="1">
      <c r="B27" s="451"/>
      <c r="C27" s="467" t="s">
        <v>321</v>
      </c>
      <c r="D27" s="453">
        <v>0</v>
      </c>
      <c r="E27" s="453">
        <f t="shared" si="6"/>
        <v>0</v>
      </c>
      <c r="F27" s="455">
        <v>0</v>
      </c>
      <c r="G27" s="453">
        <f t="shared" si="0"/>
        <v>0</v>
      </c>
      <c r="H27" s="455">
        <v>0</v>
      </c>
      <c r="I27" s="453">
        <f t="shared" si="7"/>
        <v>0</v>
      </c>
      <c r="J27" s="455">
        <v>0</v>
      </c>
      <c r="K27" s="468">
        <f>J27/J$31%</f>
        <v>0</v>
      </c>
      <c r="L27" s="453"/>
      <c r="M27" s="468">
        <f t="shared" si="2"/>
        <v>0</v>
      </c>
      <c r="N27" s="455"/>
      <c r="O27" s="478">
        <f t="shared" si="3"/>
        <v>0</v>
      </c>
      <c r="P27" s="481"/>
      <c r="Q27" s="482">
        <f t="shared" si="4"/>
        <v>0</v>
      </c>
      <c r="R27" s="478"/>
      <c r="S27" s="480">
        <f t="shared" si="5"/>
        <v>0</v>
      </c>
    </row>
    <row r="28" spans="2:19" s="457" customFormat="1" ht="12.75" hidden="1">
      <c r="B28" s="451"/>
      <c r="C28" s="452" t="s">
        <v>322</v>
      </c>
      <c r="D28" s="453">
        <v>626.3</v>
      </c>
      <c r="E28" s="453">
        <f t="shared" si="6"/>
        <v>0.06337324137484417</v>
      </c>
      <c r="F28" s="455">
        <v>626.3</v>
      </c>
      <c r="G28" s="453">
        <f t="shared" si="0"/>
        <v>0.05250787020459974</v>
      </c>
      <c r="H28" s="455">
        <v>626.3</v>
      </c>
      <c r="I28" s="453">
        <f t="shared" si="7"/>
        <v>0.04581719422925578</v>
      </c>
      <c r="J28" s="455">
        <v>626.3</v>
      </c>
      <c r="K28" s="468">
        <f>J28/J$31%</f>
        <v>0.04100583615344927</v>
      </c>
      <c r="L28" s="453"/>
      <c r="M28" s="468">
        <f t="shared" si="2"/>
        <v>0</v>
      </c>
      <c r="N28" s="455"/>
      <c r="O28" s="478">
        <f t="shared" si="3"/>
        <v>0</v>
      </c>
      <c r="P28" s="481"/>
      <c r="Q28" s="482">
        <f t="shared" si="4"/>
        <v>0</v>
      </c>
      <c r="R28" s="478"/>
      <c r="S28" s="480">
        <f t="shared" si="5"/>
        <v>0</v>
      </c>
    </row>
    <row r="29" spans="2:19" s="457" customFormat="1" ht="12.75">
      <c r="B29" s="451" t="s">
        <v>323</v>
      </c>
      <c r="C29" s="467" t="s">
        <v>324</v>
      </c>
      <c r="D29" s="453">
        <v>18470.43</v>
      </c>
      <c r="E29" s="453">
        <f t="shared" si="6"/>
        <v>1.8689621885472827</v>
      </c>
      <c r="F29" s="455">
        <f>F19+F26</f>
        <v>29861.760000000002</v>
      </c>
      <c r="G29" s="453">
        <f t="shared" si="0"/>
        <v>2.503556471596533</v>
      </c>
      <c r="H29" s="455">
        <f>H19+H26</f>
        <v>40522.16</v>
      </c>
      <c r="I29" s="453">
        <f t="shared" si="7"/>
        <v>2.9644127020740534</v>
      </c>
      <c r="J29" s="455">
        <f>J19+J26</f>
        <v>6666.799999999996</v>
      </c>
      <c r="K29" s="468">
        <f>J29/J$31%</f>
        <v>0.4364964209928396</v>
      </c>
      <c r="L29" s="455">
        <f>L19+L26</f>
        <v>57.104999999977736</v>
      </c>
      <c r="M29" s="483">
        <f t="shared" si="2"/>
        <v>0.003369004477814685</v>
      </c>
      <c r="N29" s="455">
        <f>N19+N26</f>
        <v>-28500.460000000046</v>
      </c>
      <c r="O29" s="478">
        <f t="shared" si="3"/>
        <v>-1.4507450161751536</v>
      </c>
      <c r="P29" s="455">
        <f>P19+P26</f>
        <v>-15344.055</v>
      </c>
      <c r="Q29" s="482">
        <f t="shared" si="4"/>
        <v>-0.7236157112724362</v>
      </c>
      <c r="R29" s="455">
        <f>R19+R26</f>
        <v>-56194.564999999995</v>
      </c>
      <c r="S29" s="480">
        <f t="shared" si="5"/>
        <v>-2.498989955384215</v>
      </c>
    </row>
    <row r="30" spans="2:19" s="457" customFormat="1" ht="12.75" hidden="1">
      <c r="B30" s="451"/>
      <c r="C30" s="452" t="s">
        <v>325</v>
      </c>
      <c r="D30" s="453">
        <v>10260.93</v>
      </c>
      <c r="E30" s="453">
        <f t="shared" si="6"/>
        <v>1.0382698285492253</v>
      </c>
      <c r="F30" s="455">
        <v>10260.93</v>
      </c>
      <c r="G30" s="453">
        <f t="shared" si="0"/>
        <v>0.8602579923654537</v>
      </c>
      <c r="H30" s="455">
        <v>10260.93</v>
      </c>
      <c r="I30" s="453">
        <f t="shared" si="7"/>
        <v>0.7506419012977767</v>
      </c>
      <c r="J30" s="455">
        <v>10260.93</v>
      </c>
      <c r="K30" s="468">
        <f>J30/J$31%</f>
        <v>0.671815446849772</v>
      </c>
      <c r="L30" s="453"/>
      <c r="M30" s="468">
        <f>L30/L$31%</f>
        <v>0</v>
      </c>
      <c r="N30" s="455"/>
      <c r="O30" s="478">
        <f>N30/N$31%</f>
        <v>0</v>
      </c>
      <c r="P30" s="481"/>
      <c r="Q30" s="482"/>
      <c r="R30" s="478"/>
      <c r="S30" s="464">
        <f>R30/R$31%</f>
        <v>0</v>
      </c>
    </row>
    <row r="31" spans="2:19" s="457" customFormat="1" ht="13.5" thickBot="1">
      <c r="B31" s="484" t="s">
        <v>326</v>
      </c>
      <c r="C31" s="485" t="s">
        <v>327</v>
      </c>
      <c r="D31" s="486">
        <v>988272</v>
      </c>
      <c r="E31" s="486">
        <f t="shared" si="6"/>
        <v>100</v>
      </c>
      <c r="F31" s="486">
        <v>1192773.573865381</v>
      </c>
      <c r="G31" s="486">
        <f t="shared" si="0"/>
        <v>100</v>
      </c>
      <c r="H31" s="486">
        <v>1366954.0672136724</v>
      </c>
      <c r="I31" s="486">
        <f>H31/H$31%</f>
        <v>100</v>
      </c>
      <c r="J31" s="486">
        <v>1527343.5655751596</v>
      </c>
      <c r="K31" s="486">
        <f>J31/J$31%</f>
        <v>100</v>
      </c>
      <c r="L31" s="487">
        <v>1695011.1042007003</v>
      </c>
      <c r="M31" s="486">
        <f>L31/L$31%</f>
        <v>100</v>
      </c>
      <c r="N31" s="486">
        <v>1964539.5767162906</v>
      </c>
      <c r="O31" s="488">
        <f>N31/N$31%</f>
        <v>100</v>
      </c>
      <c r="P31" s="488">
        <v>2120470.128131736</v>
      </c>
      <c r="Q31" s="488">
        <f>P31/P$31%</f>
        <v>100</v>
      </c>
      <c r="R31" s="489">
        <v>2248691.1113398285</v>
      </c>
      <c r="S31" s="490">
        <f>R31/R$31%</f>
        <v>100</v>
      </c>
    </row>
    <row r="32" spans="2:9" ht="14.25" hidden="1" thickBot="1" thickTop="1">
      <c r="B32" s="491"/>
      <c r="C32" s="492" t="s">
        <v>328</v>
      </c>
      <c r="D32" s="493">
        <v>1.0035947467323323</v>
      </c>
      <c r="F32" s="494">
        <v>1171904.6435689</v>
      </c>
      <c r="G32" s="442">
        <v>100</v>
      </c>
      <c r="H32" s="494">
        <v>1346815.7980184073</v>
      </c>
      <c r="I32" s="442">
        <v>100</v>
      </c>
    </row>
    <row r="33" spans="6:18" ht="15" thickTop="1">
      <c r="F33" s="495"/>
      <c r="H33" s="495"/>
      <c r="J33" s="495"/>
      <c r="L33" s="495"/>
      <c r="N33" s="496"/>
      <c r="P33" s="496"/>
      <c r="R33" s="496"/>
    </row>
    <row r="34" spans="3:17" ht="12.75">
      <c r="C34" s="497" t="s">
        <v>329</v>
      </c>
      <c r="D34" s="474"/>
      <c r="E34" s="474"/>
      <c r="F34" s="498"/>
      <c r="G34" s="474"/>
      <c r="H34" s="498"/>
      <c r="J34" s="474"/>
      <c r="L34" s="498"/>
      <c r="M34" s="499"/>
      <c r="N34" s="500"/>
      <c r="O34" s="500"/>
      <c r="P34" s="500"/>
      <c r="Q34" s="499"/>
    </row>
    <row r="35" spans="6:18" ht="12.75">
      <c r="F35" s="498"/>
      <c r="G35" s="498"/>
      <c r="H35" s="498"/>
      <c r="I35" s="498"/>
      <c r="J35" s="498"/>
      <c r="K35" s="498"/>
      <c r="L35" s="498"/>
      <c r="M35" s="498"/>
      <c r="N35" s="498"/>
      <c r="O35" s="498"/>
      <c r="P35" s="498"/>
      <c r="Q35" s="498"/>
      <c r="R35" s="498"/>
    </row>
    <row r="36" spans="13:17" ht="12.75">
      <c r="M36" s="499"/>
      <c r="N36" s="499"/>
      <c r="O36" s="499"/>
      <c r="P36" s="499"/>
      <c r="Q36" s="499"/>
    </row>
  </sheetData>
  <sheetProtection/>
  <mergeCells count="3">
    <mergeCell ref="B1:S1"/>
    <mergeCell ref="B2:S2"/>
    <mergeCell ref="C3:S3"/>
  </mergeCells>
  <printOptions/>
  <pageMargins left="0.75" right="0.75" top="1" bottom="1" header="0.5" footer="0.5"/>
  <pageSetup fitToHeight="1" fitToWidth="1" horizontalDpi="600" verticalDpi="600" orientation="portrait" scale="68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K38"/>
  <sheetViews>
    <sheetView zoomScalePageLayoutView="0" workbookViewId="0" topLeftCell="A19">
      <selection activeCell="N31" sqref="N31"/>
    </sheetView>
  </sheetViews>
  <sheetFormatPr defaultColWidth="11.00390625" defaultRowHeight="16.5" customHeight="1"/>
  <cols>
    <col min="1" max="1" width="46.7109375" style="713" bestFit="1" customWidth="1"/>
    <col min="2" max="2" width="10.57421875" style="713" bestFit="1" customWidth="1"/>
    <col min="3" max="4" width="10.7109375" style="713" bestFit="1" customWidth="1"/>
    <col min="5" max="5" width="9.7109375" style="713" bestFit="1" customWidth="1"/>
    <col min="6" max="6" width="2.421875" style="713" bestFit="1" customWidth="1"/>
    <col min="7" max="7" width="7.7109375" style="713" bestFit="1" customWidth="1"/>
    <col min="8" max="8" width="10.7109375" style="713" customWidth="1"/>
    <col min="9" max="9" width="2.140625" style="713" customWidth="1"/>
    <col min="10" max="10" width="7.7109375" style="713" bestFit="1" customWidth="1"/>
    <col min="11" max="16384" width="11.00390625" style="643" customWidth="1"/>
  </cols>
  <sheetData>
    <row r="1" spans="1:10" ht="12.75">
      <c r="A1" s="1964" t="s">
        <v>755</v>
      </c>
      <c r="B1" s="1964"/>
      <c r="C1" s="1964"/>
      <c r="D1" s="1964"/>
      <c r="E1" s="1964"/>
      <c r="F1" s="1964"/>
      <c r="G1" s="1964"/>
      <c r="H1" s="1964"/>
      <c r="I1" s="1964"/>
      <c r="J1" s="1964"/>
    </row>
    <row r="2" spans="1:10" ht="16.5" customHeight="1">
      <c r="A2" s="1948" t="s">
        <v>33</v>
      </c>
      <c r="B2" s="1948"/>
      <c r="C2" s="1948"/>
      <c r="D2" s="1948"/>
      <c r="E2" s="1948"/>
      <c r="F2" s="1948"/>
      <c r="G2" s="1948"/>
      <c r="H2" s="1948"/>
      <c r="I2" s="1948"/>
      <c r="J2" s="1948"/>
    </row>
    <row r="3" spans="1:10" ht="16.5" customHeight="1" thickBot="1">
      <c r="A3" s="644" t="s">
        <v>5</v>
      </c>
      <c r="B3" s="644"/>
      <c r="C3" s="644"/>
      <c r="D3" s="645"/>
      <c r="E3" s="644"/>
      <c r="F3" s="644"/>
      <c r="G3" s="644"/>
      <c r="H3" s="1977" t="s">
        <v>207</v>
      </c>
      <c r="I3" s="1977"/>
      <c r="J3" s="1977"/>
    </row>
    <row r="4" spans="1:10" ht="16.5" customHeight="1" thickTop="1">
      <c r="A4" s="646"/>
      <c r="B4" s="647">
        <v>2014</v>
      </c>
      <c r="C4" s="648">
        <v>2015</v>
      </c>
      <c r="D4" s="649">
        <v>2016</v>
      </c>
      <c r="E4" s="1978" t="s">
        <v>449</v>
      </c>
      <c r="F4" s="1978"/>
      <c r="G4" s="1978"/>
      <c r="H4" s="1978"/>
      <c r="I4" s="1978"/>
      <c r="J4" s="1979"/>
    </row>
    <row r="5" spans="1:10" ht="12.75">
      <c r="A5" s="650" t="s">
        <v>450</v>
      </c>
      <c r="B5" s="651" t="s">
        <v>451</v>
      </c>
      <c r="C5" s="651" t="s">
        <v>452</v>
      </c>
      <c r="D5" s="652" t="s">
        <v>453</v>
      </c>
      <c r="E5" s="1980" t="s">
        <v>96</v>
      </c>
      <c r="F5" s="1981"/>
      <c r="G5" s="1982"/>
      <c r="H5" s="1981" t="s">
        <v>131</v>
      </c>
      <c r="I5" s="1981"/>
      <c r="J5" s="1983"/>
    </row>
    <row r="6" spans="1:10" ht="12.75">
      <c r="A6" s="654" t="s">
        <v>5</v>
      </c>
      <c r="B6" s="655"/>
      <c r="C6" s="656"/>
      <c r="D6" s="657"/>
      <c r="E6" s="656" t="s">
        <v>209</v>
      </c>
      <c r="F6" s="658" t="s">
        <v>5</v>
      </c>
      <c r="G6" s="659" t="s">
        <v>454</v>
      </c>
      <c r="H6" s="656" t="s">
        <v>209</v>
      </c>
      <c r="I6" s="658" t="s">
        <v>5</v>
      </c>
      <c r="J6" s="660" t="s">
        <v>454</v>
      </c>
    </row>
    <row r="7" spans="1:11" ht="16.5" customHeight="1">
      <c r="A7" s="661" t="s">
        <v>455</v>
      </c>
      <c r="B7" s="662">
        <v>599219.7</v>
      </c>
      <c r="C7" s="662">
        <v>747287.4</v>
      </c>
      <c r="D7" s="663">
        <v>956022.1</v>
      </c>
      <c r="E7" s="664">
        <v>145036</v>
      </c>
      <c r="F7" s="665" t="s">
        <v>456</v>
      </c>
      <c r="G7" s="663">
        <v>24.2</v>
      </c>
      <c r="H7" s="662">
        <v>188953.2</v>
      </c>
      <c r="I7" s="666" t="s">
        <v>457</v>
      </c>
      <c r="J7" s="667">
        <v>25.3</v>
      </c>
      <c r="K7" s="668"/>
    </row>
    <row r="8" spans="1:11" ht="16.5" customHeight="1">
      <c r="A8" s="669" t="s">
        <v>458</v>
      </c>
      <c r="B8" s="670">
        <v>686759</v>
      </c>
      <c r="C8" s="670">
        <v>847679</v>
      </c>
      <c r="D8" s="671">
        <v>1069830.7</v>
      </c>
      <c r="E8" s="672">
        <v>160920</v>
      </c>
      <c r="F8" s="673"/>
      <c r="G8" s="671">
        <v>23.4</v>
      </c>
      <c r="H8" s="670">
        <v>222151.7</v>
      </c>
      <c r="I8" s="671"/>
      <c r="J8" s="674">
        <v>26.2</v>
      </c>
      <c r="K8" s="668"/>
    </row>
    <row r="9" spans="1:11" ht="16.5" customHeight="1">
      <c r="A9" s="669" t="s">
        <v>459</v>
      </c>
      <c r="B9" s="670">
        <v>87539.3</v>
      </c>
      <c r="C9" s="670">
        <v>100391.6</v>
      </c>
      <c r="D9" s="671">
        <v>113808.7</v>
      </c>
      <c r="E9" s="672">
        <v>12852.3</v>
      </c>
      <c r="F9" s="673"/>
      <c r="G9" s="671">
        <v>14.7</v>
      </c>
      <c r="H9" s="670">
        <v>13417.1</v>
      </c>
      <c r="I9" s="671"/>
      <c r="J9" s="674">
        <v>13.4</v>
      </c>
      <c r="K9" s="668"/>
    </row>
    <row r="10" spans="1:11" ht="16.5" customHeight="1">
      <c r="A10" s="675" t="s">
        <v>460</v>
      </c>
      <c r="B10" s="670">
        <v>80052.7</v>
      </c>
      <c r="C10" s="670">
        <v>94395.6</v>
      </c>
      <c r="D10" s="671">
        <v>109383.4</v>
      </c>
      <c r="E10" s="672">
        <v>14342.9</v>
      </c>
      <c r="F10" s="673"/>
      <c r="G10" s="671">
        <v>17.9</v>
      </c>
      <c r="H10" s="670">
        <v>14987.8</v>
      </c>
      <c r="I10" s="671"/>
      <c r="J10" s="674">
        <v>15.9</v>
      </c>
      <c r="K10" s="668"/>
    </row>
    <row r="11" spans="1:11" s="497" customFormat="1" ht="16.5" customHeight="1">
      <c r="A11" s="675" t="s">
        <v>461</v>
      </c>
      <c r="B11" s="670">
        <v>7486.6</v>
      </c>
      <c r="C11" s="670">
        <v>5996</v>
      </c>
      <c r="D11" s="671">
        <v>4425.2</v>
      </c>
      <c r="E11" s="672">
        <v>-1490.7</v>
      </c>
      <c r="F11" s="673"/>
      <c r="G11" s="671">
        <v>-19.9</v>
      </c>
      <c r="H11" s="670">
        <v>-1570.7</v>
      </c>
      <c r="I11" s="671"/>
      <c r="J11" s="674">
        <v>-26.2</v>
      </c>
      <c r="K11" s="668"/>
    </row>
    <row r="12" spans="1:11" ht="16.5" customHeight="1">
      <c r="A12" s="661" t="s">
        <v>462</v>
      </c>
      <c r="B12" s="662">
        <v>966747.4</v>
      </c>
      <c r="C12" s="662">
        <v>1130514.1</v>
      </c>
      <c r="D12" s="663">
        <v>1288556.5</v>
      </c>
      <c r="E12" s="664">
        <v>166798.4</v>
      </c>
      <c r="F12" s="665" t="s">
        <v>456</v>
      </c>
      <c r="G12" s="663">
        <v>17.3</v>
      </c>
      <c r="H12" s="662">
        <v>177823.8</v>
      </c>
      <c r="I12" s="676" t="s">
        <v>457</v>
      </c>
      <c r="J12" s="667">
        <v>15.7</v>
      </c>
      <c r="K12" s="668"/>
    </row>
    <row r="13" spans="1:11" ht="16.5" customHeight="1">
      <c r="A13" s="669" t="s">
        <v>463</v>
      </c>
      <c r="B13" s="670">
        <v>1314305</v>
      </c>
      <c r="C13" s="670">
        <v>1527345.6</v>
      </c>
      <c r="D13" s="671">
        <v>1793333.5</v>
      </c>
      <c r="E13" s="672">
        <v>213040.7</v>
      </c>
      <c r="F13" s="673"/>
      <c r="G13" s="671">
        <v>16.2</v>
      </c>
      <c r="H13" s="677">
        <v>265987.9</v>
      </c>
      <c r="I13" s="678"/>
      <c r="J13" s="679">
        <v>17.4</v>
      </c>
      <c r="K13" s="668"/>
    </row>
    <row r="14" spans="1:11" ht="16.5" customHeight="1">
      <c r="A14" s="669" t="s">
        <v>464</v>
      </c>
      <c r="B14" s="670">
        <v>141989.5</v>
      </c>
      <c r="C14" s="670">
        <v>127211.4</v>
      </c>
      <c r="D14" s="671">
        <v>75398.1</v>
      </c>
      <c r="E14" s="672">
        <v>-14778.1</v>
      </c>
      <c r="F14" s="673"/>
      <c r="G14" s="671">
        <v>-10.4</v>
      </c>
      <c r="H14" s="670">
        <v>-51813.4</v>
      </c>
      <c r="I14" s="671"/>
      <c r="J14" s="674">
        <v>-40.7</v>
      </c>
      <c r="K14" s="668"/>
    </row>
    <row r="15" spans="1:11" ht="16.5" customHeight="1">
      <c r="A15" s="675" t="s">
        <v>465</v>
      </c>
      <c r="B15" s="670">
        <v>165490.3</v>
      </c>
      <c r="C15" s="670">
        <v>161024.5</v>
      </c>
      <c r="D15" s="671">
        <v>202777.8</v>
      </c>
      <c r="E15" s="672">
        <v>-4465.8</v>
      </c>
      <c r="F15" s="673"/>
      <c r="G15" s="671">
        <v>-2.7</v>
      </c>
      <c r="H15" s="670">
        <v>41753.3</v>
      </c>
      <c r="I15" s="671"/>
      <c r="J15" s="674">
        <v>25.9</v>
      </c>
      <c r="K15" s="668"/>
    </row>
    <row r="16" spans="1:11" ht="16.5" customHeight="1">
      <c r="A16" s="675" t="s">
        <v>466</v>
      </c>
      <c r="B16" s="670">
        <v>23500.8</v>
      </c>
      <c r="C16" s="670">
        <v>33813.1</v>
      </c>
      <c r="D16" s="671">
        <v>127379.8</v>
      </c>
      <c r="E16" s="672">
        <v>10312.3</v>
      </c>
      <c r="F16" s="673"/>
      <c r="G16" s="671">
        <v>43.9</v>
      </c>
      <c r="H16" s="670">
        <v>93566.7</v>
      </c>
      <c r="I16" s="671"/>
      <c r="J16" s="674">
        <v>276.7</v>
      </c>
      <c r="K16" s="668"/>
    </row>
    <row r="17" spans="1:11" ht="16.5" customHeight="1">
      <c r="A17" s="669" t="s">
        <v>467</v>
      </c>
      <c r="B17" s="670">
        <v>10417.3</v>
      </c>
      <c r="C17" s="670">
        <v>10100.8</v>
      </c>
      <c r="D17" s="671">
        <v>8227</v>
      </c>
      <c r="E17" s="672">
        <v>-316.6</v>
      </c>
      <c r="F17" s="673"/>
      <c r="G17" s="671">
        <v>-3</v>
      </c>
      <c r="H17" s="670">
        <v>-1873.8</v>
      </c>
      <c r="I17" s="671"/>
      <c r="J17" s="674">
        <v>-18.6</v>
      </c>
      <c r="K17" s="668"/>
    </row>
    <row r="18" spans="1:11" ht="16.5" customHeight="1">
      <c r="A18" s="675" t="s">
        <v>468</v>
      </c>
      <c r="B18" s="670">
        <v>11073.5</v>
      </c>
      <c r="C18" s="670">
        <v>16088.6</v>
      </c>
      <c r="D18" s="671">
        <v>17443.6</v>
      </c>
      <c r="E18" s="672">
        <v>5015</v>
      </c>
      <c r="F18" s="673"/>
      <c r="G18" s="671">
        <v>45.3</v>
      </c>
      <c r="H18" s="670">
        <v>1355</v>
      </c>
      <c r="I18" s="671"/>
      <c r="J18" s="674">
        <v>8.4</v>
      </c>
      <c r="K18" s="668"/>
    </row>
    <row r="19" spans="1:11" ht="16.5" customHeight="1">
      <c r="A19" s="675" t="s">
        <v>469</v>
      </c>
      <c r="B19" s="670">
        <v>1487.6</v>
      </c>
      <c r="C19" s="670">
        <v>3260.7</v>
      </c>
      <c r="D19" s="671">
        <v>3414.3</v>
      </c>
      <c r="E19" s="672">
        <v>1773.1</v>
      </c>
      <c r="F19" s="673"/>
      <c r="G19" s="671">
        <v>119.2</v>
      </c>
      <c r="H19" s="670">
        <v>153.6</v>
      </c>
      <c r="I19" s="671"/>
      <c r="J19" s="674">
        <v>4.7</v>
      </c>
      <c r="K19" s="668"/>
    </row>
    <row r="20" spans="1:11" ht="16.5" customHeight="1">
      <c r="A20" s="675" t="s">
        <v>470</v>
      </c>
      <c r="B20" s="670">
        <v>9585.9</v>
      </c>
      <c r="C20" s="670">
        <v>12827.9</v>
      </c>
      <c r="D20" s="671">
        <v>14029.3</v>
      </c>
      <c r="E20" s="672">
        <v>3242</v>
      </c>
      <c r="F20" s="673"/>
      <c r="G20" s="671">
        <v>33.8</v>
      </c>
      <c r="H20" s="670">
        <v>1201.4</v>
      </c>
      <c r="I20" s="671"/>
      <c r="J20" s="674">
        <v>9.4</v>
      </c>
      <c r="K20" s="668"/>
    </row>
    <row r="21" spans="1:11" ht="16.5" customHeight="1">
      <c r="A21" s="669" t="s">
        <v>471</v>
      </c>
      <c r="B21" s="670">
        <v>1150824.6</v>
      </c>
      <c r="C21" s="670">
        <v>1373944.9</v>
      </c>
      <c r="D21" s="671">
        <v>1692264.9</v>
      </c>
      <c r="E21" s="672">
        <v>223120.3</v>
      </c>
      <c r="F21" s="680"/>
      <c r="G21" s="671">
        <v>19.4</v>
      </c>
      <c r="H21" s="670">
        <v>318320</v>
      </c>
      <c r="I21" s="681"/>
      <c r="J21" s="674">
        <v>23.2</v>
      </c>
      <c r="K21" s="668"/>
    </row>
    <row r="22" spans="1:11" ht="16.5" customHeight="1">
      <c r="A22" s="669" t="s">
        <v>472</v>
      </c>
      <c r="B22" s="670">
        <v>347557.5</v>
      </c>
      <c r="C22" s="670">
        <v>396831.5</v>
      </c>
      <c r="D22" s="670">
        <v>504777</v>
      </c>
      <c r="E22" s="672">
        <v>46242.3</v>
      </c>
      <c r="F22" s="682" t="s">
        <v>456</v>
      </c>
      <c r="G22" s="671">
        <v>13.3</v>
      </c>
      <c r="H22" s="670">
        <v>88164</v>
      </c>
      <c r="I22" s="683" t="s">
        <v>457</v>
      </c>
      <c r="J22" s="674">
        <v>22.2</v>
      </c>
      <c r="K22" s="668"/>
    </row>
    <row r="23" spans="1:11" ht="16.5" customHeight="1">
      <c r="A23" s="661" t="s">
        <v>473</v>
      </c>
      <c r="B23" s="662">
        <v>1565967.2</v>
      </c>
      <c r="C23" s="662">
        <v>1877801.5</v>
      </c>
      <c r="D23" s="663">
        <v>2244578.6</v>
      </c>
      <c r="E23" s="664">
        <v>311834.4</v>
      </c>
      <c r="F23" s="684"/>
      <c r="G23" s="663">
        <v>19.9</v>
      </c>
      <c r="H23" s="662">
        <v>366777</v>
      </c>
      <c r="I23" s="663"/>
      <c r="J23" s="685">
        <v>19.5</v>
      </c>
      <c r="K23" s="668"/>
    </row>
    <row r="24" spans="1:11" ht="16.5" customHeight="1">
      <c r="A24" s="669" t="s">
        <v>474</v>
      </c>
      <c r="B24" s="670">
        <v>1130173.7</v>
      </c>
      <c r="C24" s="670">
        <v>1376048.6</v>
      </c>
      <c r="D24" s="671">
        <v>1634481.7</v>
      </c>
      <c r="E24" s="672">
        <v>245874.9</v>
      </c>
      <c r="F24" s="673"/>
      <c r="G24" s="671">
        <v>21.8</v>
      </c>
      <c r="H24" s="670">
        <v>258433.2</v>
      </c>
      <c r="I24" s="671"/>
      <c r="J24" s="686">
        <v>18.8</v>
      </c>
      <c r="K24" s="668"/>
    </row>
    <row r="25" spans="1:11" ht="16.5" customHeight="1">
      <c r="A25" s="669" t="s">
        <v>475</v>
      </c>
      <c r="B25" s="670">
        <v>354830</v>
      </c>
      <c r="C25" s="670">
        <v>424744.6</v>
      </c>
      <c r="D25" s="671">
        <v>503287.1</v>
      </c>
      <c r="E25" s="672">
        <v>69914.6</v>
      </c>
      <c r="F25" s="673"/>
      <c r="G25" s="671">
        <v>19.7</v>
      </c>
      <c r="H25" s="670">
        <v>78542.5</v>
      </c>
      <c r="I25" s="671"/>
      <c r="J25" s="686">
        <v>18.5</v>
      </c>
      <c r="K25" s="668"/>
    </row>
    <row r="26" spans="1:11" ht="16.5" customHeight="1">
      <c r="A26" s="675" t="s">
        <v>476</v>
      </c>
      <c r="B26" s="670">
        <v>227537.4</v>
      </c>
      <c r="C26" s="670">
        <v>270080.4</v>
      </c>
      <c r="D26" s="671">
        <v>327482.7</v>
      </c>
      <c r="E26" s="672">
        <v>42543</v>
      </c>
      <c r="F26" s="673"/>
      <c r="G26" s="671">
        <v>18.7</v>
      </c>
      <c r="H26" s="670">
        <v>57402.3</v>
      </c>
      <c r="I26" s="671"/>
      <c r="J26" s="674">
        <v>21.3</v>
      </c>
      <c r="K26" s="668"/>
    </row>
    <row r="27" spans="1:11" ht="16.5" customHeight="1">
      <c r="A27" s="675" t="s">
        <v>477</v>
      </c>
      <c r="B27" s="670">
        <v>127292.6</v>
      </c>
      <c r="C27" s="670">
        <v>154664.2</v>
      </c>
      <c r="D27" s="671">
        <v>175804.4</v>
      </c>
      <c r="E27" s="672">
        <v>27371.6</v>
      </c>
      <c r="F27" s="673"/>
      <c r="G27" s="671">
        <v>21.5</v>
      </c>
      <c r="H27" s="670">
        <v>21140.2</v>
      </c>
      <c r="I27" s="671"/>
      <c r="J27" s="674">
        <v>13.7</v>
      </c>
      <c r="K27" s="668"/>
    </row>
    <row r="28" spans="1:11" ht="16.5" customHeight="1">
      <c r="A28" s="675" t="s">
        <v>478</v>
      </c>
      <c r="B28" s="670">
        <v>775343.7</v>
      </c>
      <c r="C28" s="670">
        <v>951303.9</v>
      </c>
      <c r="D28" s="671">
        <v>1131194.6</v>
      </c>
      <c r="E28" s="672">
        <v>175960.3</v>
      </c>
      <c r="F28" s="673"/>
      <c r="G28" s="671">
        <v>22.7</v>
      </c>
      <c r="H28" s="670">
        <v>179890.7</v>
      </c>
      <c r="I28" s="671"/>
      <c r="J28" s="674">
        <v>18.9</v>
      </c>
      <c r="K28" s="668"/>
    </row>
    <row r="29" spans="1:11" ht="16.5" customHeight="1">
      <c r="A29" s="687" t="s">
        <v>479</v>
      </c>
      <c r="B29" s="688">
        <v>435793.5</v>
      </c>
      <c r="C29" s="688">
        <v>501753</v>
      </c>
      <c r="D29" s="689">
        <v>610096.8</v>
      </c>
      <c r="E29" s="690">
        <v>65959.5</v>
      </c>
      <c r="F29" s="689"/>
      <c r="G29" s="689">
        <v>15.1</v>
      </c>
      <c r="H29" s="688">
        <v>108343.9</v>
      </c>
      <c r="I29" s="689"/>
      <c r="J29" s="691">
        <v>21.6</v>
      </c>
      <c r="K29" s="668"/>
    </row>
    <row r="30" spans="1:11" ht="16.5" customHeight="1" thickBot="1">
      <c r="A30" s="692" t="s">
        <v>480</v>
      </c>
      <c r="B30" s="693">
        <v>1646019.8</v>
      </c>
      <c r="C30" s="693">
        <v>1972197.2</v>
      </c>
      <c r="D30" s="694">
        <v>2353962</v>
      </c>
      <c r="E30" s="695">
        <v>326177.3</v>
      </c>
      <c r="F30" s="694"/>
      <c r="G30" s="694">
        <v>19.8</v>
      </c>
      <c r="H30" s="693">
        <v>381764.8</v>
      </c>
      <c r="I30" s="694"/>
      <c r="J30" s="696">
        <v>19.4</v>
      </c>
      <c r="K30" s="668"/>
    </row>
    <row r="31" spans="1:10" ht="19.5" customHeight="1" thickTop="1">
      <c r="A31" s="697" t="s">
        <v>481</v>
      </c>
      <c r="B31" s="698">
        <v>3031.7</v>
      </c>
      <c r="C31" s="699"/>
      <c r="D31" s="699"/>
      <c r="E31" s="699"/>
      <c r="F31" s="700"/>
      <c r="G31" s="701"/>
      <c r="H31" s="699"/>
      <c r="I31" s="702"/>
      <c r="J31" s="702"/>
    </row>
    <row r="32" spans="1:10" ht="15" customHeight="1">
      <c r="A32" s="703" t="s">
        <v>482</v>
      </c>
      <c r="B32" s="698">
        <v>19781.4</v>
      </c>
      <c r="C32" s="699"/>
      <c r="D32" s="699"/>
      <c r="E32" s="699"/>
      <c r="F32" s="700"/>
      <c r="G32" s="701"/>
      <c r="H32" s="699"/>
      <c r="I32" s="702"/>
      <c r="J32" s="702"/>
    </row>
    <row r="33" spans="1:10" ht="16.5" customHeight="1">
      <c r="A33" s="704" t="s">
        <v>483</v>
      </c>
      <c r="B33" s="644"/>
      <c r="C33" s="699"/>
      <c r="D33" s="699"/>
      <c r="E33" s="699"/>
      <c r="F33" s="700"/>
      <c r="G33" s="701"/>
      <c r="H33" s="699"/>
      <c r="I33" s="702"/>
      <c r="J33" s="702"/>
    </row>
    <row r="34" spans="1:10" ht="16.5" customHeight="1">
      <c r="A34" s="705" t="s">
        <v>484</v>
      </c>
      <c r="B34" s="644"/>
      <c r="C34" s="699"/>
      <c r="D34" s="699"/>
      <c r="E34" s="699"/>
      <c r="F34" s="700"/>
      <c r="G34" s="701"/>
      <c r="H34" s="699"/>
      <c r="I34" s="702"/>
      <c r="J34" s="702"/>
    </row>
    <row r="35" spans="1:10" ht="16.5" customHeight="1">
      <c r="A35" s="706" t="s">
        <v>485</v>
      </c>
      <c r="B35" s="707">
        <v>0.813</v>
      </c>
      <c r="C35" s="708">
        <v>0.812</v>
      </c>
      <c r="D35" s="708">
        <v>0.92</v>
      </c>
      <c r="E35" s="440">
        <v>0</v>
      </c>
      <c r="F35" s="709"/>
      <c r="G35" s="440">
        <v>-0.1</v>
      </c>
      <c r="H35" s="440">
        <v>0.1</v>
      </c>
      <c r="I35" s="440"/>
      <c r="J35" s="440">
        <v>13.3</v>
      </c>
    </row>
    <row r="36" spans="1:10" ht="16.5" customHeight="1">
      <c r="A36" s="706" t="s">
        <v>486</v>
      </c>
      <c r="B36" s="707">
        <v>2.589</v>
      </c>
      <c r="C36" s="708">
        <v>2.632</v>
      </c>
      <c r="D36" s="708">
        <v>2.988</v>
      </c>
      <c r="E36" s="440">
        <v>0</v>
      </c>
      <c r="F36" s="709"/>
      <c r="G36" s="440">
        <v>1.7</v>
      </c>
      <c r="H36" s="440">
        <v>0.4</v>
      </c>
      <c r="I36" s="440"/>
      <c r="J36" s="440">
        <v>13.5</v>
      </c>
    </row>
    <row r="37" spans="1:10" ht="16.5" customHeight="1">
      <c r="A37" s="706" t="s">
        <v>487</v>
      </c>
      <c r="B37" s="710">
        <v>3.587</v>
      </c>
      <c r="C37" s="711">
        <v>3.591</v>
      </c>
      <c r="D37" s="711">
        <v>4.103</v>
      </c>
      <c r="E37" s="440">
        <v>0</v>
      </c>
      <c r="F37" s="709"/>
      <c r="G37" s="440">
        <v>0.1</v>
      </c>
      <c r="H37" s="440">
        <v>0.5</v>
      </c>
      <c r="I37" s="440"/>
      <c r="J37" s="440">
        <v>14.3</v>
      </c>
    </row>
    <row r="38" spans="1:10" ht="16.5" customHeight="1">
      <c r="A38" s="712"/>
      <c r="B38" s="644"/>
      <c r="C38" s="644"/>
      <c r="D38" s="644"/>
      <c r="E38" s="644"/>
      <c r="F38" s="644"/>
      <c r="G38" s="644"/>
      <c r="H38" s="644"/>
      <c r="I38" s="644"/>
      <c r="J38" s="644"/>
    </row>
  </sheetData>
  <sheetProtection/>
  <mergeCells count="6">
    <mergeCell ref="A1:J1"/>
    <mergeCell ref="A2:J2"/>
    <mergeCell ref="H3:J3"/>
    <mergeCell ref="E4:J4"/>
    <mergeCell ref="E5:G5"/>
    <mergeCell ref="H5:J5"/>
  </mergeCells>
  <printOptions/>
  <pageMargins left="0.7" right="0.7" top="0.75" bottom="0.75" header="0.3" footer="0.3"/>
  <pageSetup horizontalDpi="600" verticalDpi="600" orientation="portrait" paperSize="9" scale="65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6"/>
  <sheetViews>
    <sheetView zoomScalePageLayoutView="0" workbookViewId="0" topLeftCell="A1">
      <selection activeCell="M12" sqref="M12"/>
    </sheetView>
  </sheetViews>
  <sheetFormatPr defaultColWidth="11.00390625" defaultRowHeight="16.5" customHeight="1"/>
  <cols>
    <col min="1" max="1" width="46.7109375" style="713" bestFit="1" customWidth="1"/>
    <col min="2" max="2" width="10.57421875" style="713" bestFit="1" customWidth="1"/>
    <col min="3" max="4" width="10.7109375" style="713" bestFit="1" customWidth="1"/>
    <col min="5" max="5" width="9.7109375" style="713" bestFit="1" customWidth="1"/>
    <col min="6" max="6" width="2.421875" style="713" bestFit="1" customWidth="1"/>
    <col min="7" max="7" width="7.7109375" style="713" bestFit="1" customWidth="1"/>
    <col min="8" max="8" width="10.7109375" style="713" customWidth="1"/>
    <col min="9" max="9" width="2.140625" style="713" customWidth="1"/>
    <col min="10" max="10" width="7.7109375" style="713" bestFit="1" customWidth="1"/>
    <col min="11" max="16384" width="11.00390625" style="643" customWidth="1"/>
  </cols>
  <sheetData>
    <row r="1" spans="1:10" ht="12.75">
      <c r="A1" s="1964" t="s">
        <v>764</v>
      </c>
      <c r="B1" s="1964"/>
      <c r="C1" s="1964"/>
      <c r="D1" s="1964"/>
      <c r="E1" s="1964"/>
      <c r="F1" s="1964"/>
      <c r="G1" s="1964"/>
      <c r="H1" s="1964"/>
      <c r="I1" s="1964"/>
      <c r="J1" s="1964"/>
    </row>
    <row r="2" spans="1:10" ht="16.5" customHeight="1">
      <c r="A2" s="1948" t="s">
        <v>6</v>
      </c>
      <c r="B2" s="1948"/>
      <c r="C2" s="1948"/>
      <c r="D2" s="1948"/>
      <c r="E2" s="1948"/>
      <c r="F2" s="1948"/>
      <c r="G2" s="1948"/>
      <c r="H2" s="1948"/>
      <c r="I2" s="1948"/>
      <c r="J2" s="1948"/>
    </row>
    <row r="3" spans="4:10" ht="16.5" customHeight="1" thickBot="1">
      <c r="D3" s="714"/>
      <c r="H3" s="1977" t="s">
        <v>207</v>
      </c>
      <c r="I3" s="1977"/>
      <c r="J3" s="1977"/>
    </row>
    <row r="4" spans="1:10" ht="13.5" thickTop="1">
      <c r="A4" s="646"/>
      <c r="B4" s="715">
        <v>2014</v>
      </c>
      <c r="C4" s="715">
        <v>2015</v>
      </c>
      <c r="D4" s="716">
        <v>2016</v>
      </c>
      <c r="E4" s="1984" t="s">
        <v>449</v>
      </c>
      <c r="F4" s="1985"/>
      <c r="G4" s="1985"/>
      <c r="H4" s="1985"/>
      <c r="I4" s="1985"/>
      <c r="J4" s="1986"/>
    </row>
    <row r="5" spans="1:10" ht="12.75">
      <c r="A5" s="717" t="s">
        <v>488</v>
      </c>
      <c r="B5" s="718" t="s">
        <v>451</v>
      </c>
      <c r="C5" s="651" t="s">
        <v>452</v>
      </c>
      <c r="D5" s="652" t="s">
        <v>453</v>
      </c>
      <c r="E5" s="1980" t="s">
        <v>96</v>
      </c>
      <c r="F5" s="1981"/>
      <c r="G5" s="1982"/>
      <c r="H5" s="1980" t="s">
        <v>131</v>
      </c>
      <c r="I5" s="1981"/>
      <c r="J5" s="1983"/>
    </row>
    <row r="6" spans="1:10" ht="12.75">
      <c r="A6" s="717"/>
      <c r="B6" s="719"/>
      <c r="C6" s="720"/>
      <c r="D6" s="721"/>
      <c r="E6" s="722" t="s">
        <v>209</v>
      </c>
      <c r="F6" s="723" t="s">
        <v>5</v>
      </c>
      <c r="G6" s="724" t="s">
        <v>454</v>
      </c>
      <c r="H6" s="719" t="s">
        <v>209</v>
      </c>
      <c r="I6" s="723" t="s">
        <v>5</v>
      </c>
      <c r="J6" s="725" t="s">
        <v>454</v>
      </c>
    </row>
    <row r="7" spans="1:10" ht="16.5" customHeight="1">
      <c r="A7" s="661" t="s">
        <v>489</v>
      </c>
      <c r="B7" s="662">
        <v>593752.9</v>
      </c>
      <c r="C7" s="662">
        <v>726683.9</v>
      </c>
      <c r="D7" s="663">
        <v>917630.9</v>
      </c>
      <c r="E7" s="664">
        <v>132931</v>
      </c>
      <c r="F7" s="726"/>
      <c r="G7" s="663">
        <v>22.4</v>
      </c>
      <c r="H7" s="662">
        <v>190947</v>
      </c>
      <c r="I7" s="727"/>
      <c r="J7" s="667">
        <v>26.3</v>
      </c>
    </row>
    <row r="8" spans="1:10" ht="16.5" customHeight="1">
      <c r="A8" s="675" t="s">
        <v>490</v>
      </c>
      <c r="B8" s="670">
        <v>15882.8</v>
      </c>
      <c r="C8" s="670">
        <v>19527.1</v>
      </c>
      <c r="D8" s="671">
        <v>28206.2</v>
      </c>
      <c r="E8" s="672">
        <v>3644.3</v>
      </c>
      <c r="F8" s="728"/>
      <c r="G8" s="671">
        <v>22.9</v>
      </c>
      <c r="H8" s="670">
        <v>8679.1</v>
      </c>
      <c r="I8" s="671"/>
      <c r="J8" s="674">
        <v>44.4</v>
      </c>
    </row>
    <row r="9" spans="1:10" ht="16.5" customHeight="1">
      <c r="A9" s="675" t="s">
        <v>491</v>
      </c>
      <c r="B9" s="670">
        <v>5469.3</v>
      </c>
      <c r="C9" s="670">
        <v>4095.9</v>
      </c>
      <c r="D9" s="671">
        <v>29.8</v>
      </c>
      <c r="E9" s="672">
        <v>-1373.4</v>
      </c>
      <c r="F9" s="728"/>
      <c r="G9" s="671">
        <v>-25.1</v>
      </c>
      <c r="H9" s="670">
        <v>-4066</v>
      </c>
      <c r="I9" s="671"/>
      <c r="J9" s="674">
        <v>-99.3</v>
      </c>
    </row>
    <row r="10" spans="1:10" ht="16.5" customHeight="1">
      <c r="A10" s="675" t="s">
        <v>492</v>
      </c>
      <c r="B10" s="670">
        <v>0</v>
      </c>
      <c r="C10" s="670">
        <v>0</v>
      </c>
      <c r="D10" s="670">
        <v>2384.1</v>
      </c>
      <c r="E10" s="672">
        <v>0</v>
      </c>
      <c r="F10" s="728"/>
      <c r="G10" s="671"/>
      <c r="H10" s="670">
        <v>2384.1</v>
      </c>
      <c r="I10" s="671"/>
      <c r="J10" s="674">
        <v>0</v>
      </c>
    </row>
    <row r="11" spans="1:10" ht="16.5" customHeight="1">
      <c r="A11" s="675" t="s">
        <v>493</v>
      </c>
      <c r="B11" s="670">
        <v>572400.9</v>
      </c>
      <c r="C11" s="670">
        <v>703060.9</v>
      </c>
      <c r="D11" s="671">
        <v>887010.8</v>
      </c>
      <c r="E11" s="672">
        <v>130660.1</v>
      </c>
      <c r="F11" s="728"/>
      <c r="G11" s="671">
        <v>22.8</v>
      </c>
      <c r="H11" s="670">
        <v>183949.9</v>
      </c>
      <c r="I11" s="671"/>
      <c r="J11" s="674">
        <v>26.2</v>
      </c>
    </row>
    <row r="12" spans="1:10" ht="16.5" customHeight="1">
      <c r="A12" s="661" t="s">
        <v>494</v>
      </c>
      <c r="B12" s="662">
        <v>23332.6</v>
      </c>
      <c r="C12" s="662">
        <v>18526.6</v>
      </c>
      <c r="D12" s="663">
        <v>16408.7</v>
      </c>
      <c r="E12" s="664">
        <v>-4806</v>
      </c>
      <c r="F12" s="726"/>
      <c r="G12" s="663">
        <v>-20.6</v>
      </c>
      <c r="H12" s="662">
        <v>-2117.9</v>
      </c>
      <c r="I12" s="663"/>
      <c r="J12" s="667">
        <v>-11.4</v>
      </c>
    </row>
    <row r="13" spans="1:10" ht="16.5" customHeight="1">
      <c r="A13" s="675" t="s">
        <v>495</v>
      </c>
      <c r="B13" s="670">
        <v>22048.6</v>
      </c>
      <c r="C13" s="670">
        <v>17968.9</v>
      </c>
      <c r="D13" s="671">
        <v>16099.9</v>
      </c>
      <c r="E13" s="672">
        <v>-4079.7</v>
      </c>
      <c r="F13" s="728"/>
      <c r="G13" s="671">
        <v>-18.5</v>
      </c>
      <c r="H13" s="670">
        <v>-1869.1</v>
      </c>
      <c r="I13" s="671"/>
      <c r="J13" s="674">
        <v>-10.4</v>
      </c>
    </row>
    <row r="14" spans="1:10" ht="16.5" customHeight="1">
      <c r="A14" s="675" t="s">
        <v>496</v>
      </c>
      <c r="B14" s="670">
        <v>0</v>
      </c>
      <c r="C14" s="670">
        <v>28.7</v>
      </c>
      <c r="D14" s="671">
        <v>0</v>
      </c>
      <c r="E14" s="672">
        <v>28.7</v>
      </c>
      <c r="F14" s="728"/>
      <c r="G14" s="671"/>
      <c r="H14" s="670">
        <v>-28.7</v>
      </c>
      <c r="I14" s="671"/>
      <c r="J14" s="674">
        <v>-100</v>
      </c>
    </row>
    <row r="15" spans="1:10" ht="16.5" customHeight="1">
      <c r="A15" s="675" t="s">
        <v>497</v>
      </c>
      <c r="B15" s="670">
        <v>1284.1</v>
      </c>
      <c r="C15" s="670">
        <v>529</v>
      </c>
      <c r="D15" s="671">
        <v>308.9</v>
      </c>
      <c r="E15" s="672">
        <v>-755.1</v>
      </c>
      <c r="F15" s="728"/>
      <c r="G15" s="671">
        <v>-58.8</v>
      </c>
      <c r="H15" s="670">
        <v>-220.2</v>
      </c>
      <c r="I15" s="671"/>
      <c r="J15" s="674">
        <v>-41.6</v>
      </c>
    </row>
    <row r="16" spans="1:10" ht="16.5" customHeight="1">
      <c r="A16" s="675" t="s">
        <v>498</v>
      </c>
      <c r="B16" s="670">
        <v>0</v>
      </c>
      <c r="C16" s="670">
        <v>0</v>
      </c>
      <c r="D16" s="671">
        <v>0</v>
      </c>
      <c r="E16" s="672">
        <v>0</v>
      </c>
      <c r="F16" s="728"/>
      <c r="G16" s="671"/>
      <c r="H16" s="670">
        <v>0</v>
      </c>
      <c r="I16" s="671"/>
      <c r="J16" s="674"/>
    </row>
    <row r="17" spans="1:10" ht="16.5" customHeight="1">
      <c r="A17" s="729" t="s">
        <v>499</v>
      </c>
      <c r="B17" s="662">
        <v>31</v>
      </c>
      <c r="C17" s="662">
        <v>31</v>
      </c>
      <c r="D17" s="663">
        <v>31</v>
      </c>
      <c r="E17" s="664">
        <v>0</v>
      </c>
      <c r="F17" s="726"/>
      <c r="G17" s="663">
        <v>0</v>
      </c>
      <c r="H17" s="662">
        <v>0</v>
      </c>
      <c r="I17" s="663"/>
      <c r="J17" s="667">
        <v>0</v>
      </c>
    </row>
    <row r="18" spans="1:10" ht="16.5" customHeight="1">
      <c r="A18" s="661" t="s">
        <v>500</v>
      </c>
      <c r="B18" s="662">
        <v>507</v>
      </c>
      <c r="C18" s="662">
        <v>2423.8</v>
      </c>
      <c r="D18" s="663">
        <v>2423.8</v>
      </c>
      <c r="E18" s="664">
        <v>1916.8</v>
      </c>
      <c r="F18" s="726"/>
      <c r="G18" s="663">
        <v>378.1</v>
      </c>
      <c r="H18" s="662">
        <v>0</v>
      </c>
      <c r="I18" s="663"/>
      <c r="J18" s="667">
        <v>0</v>
      </c>
    </row>
    <row r="19" spans="1:10" ht="16.5" customHeight="1">
      <c r="A19" s="675" t="s">
        <v>501</v>
      </c>
      <c r="B19" s="670">
        <v>491</v>
      </c>
      <c r="C19" s="670">
        <v>2407.8</v>
      </c>
      <c r="D19" s="671">
        <v>2407.8</v>
      </c>
      <c r="E19" s="672">
        <v>1916.8</v>
      </c>
      <c r="F19" s="728"/>
      <c r="G19" s="671">
        <v>390.4</v>
      </c>
      <c r="H19" s="670">
        <v>0</v>
      </c>
      <c r="I19" s="671"/>
      <c r="J19" s="674">
        <v>0</v>
      </c>
    </row>
    <row r="20" spans="1:10" ht="16.5" customHeight="1">
      <c r="A20" s="675" t="s">
        <v>502</v>
      </c>
      <c r="B20" s="670">
        <v>16</v>
      </c>
      <c r="C20" s="670">
        <v>16</v>
      </c>
      <c r="D20" s="671">
        <v>16</v>
      </c>
      <c r="E20" s="672">
        <v>0</v>
      </c>
      <c r="F20" s="728"/>
      <c r="G20" s="671">
        <v>0</v>
      </c>
      <c r="H20" s="670">
        <v>0</v>
      </c>
      <c r="I20" s="671"/>
      <c r="J20" s="674">
        <v>0</v>
      </c>
    </row>
    <row r="21" spans="1:10" ht="16.5" customHeight="1">
      <c r="A21" s="661" t="s">
        <v>503</v>
      </c>
      <c r="B21" s="662">
        <v>1933</v>
      </c>
      <c r="C21" s="662">
        <v>3261.5</v>
      </c>
      <c r="D21" s="663">
        <v>6710.2</v>
      </c>
      <c r="E21" s="664">
        <v>1328.5</v>
      </c>
      <c r="F21" s="726"/>
      <c r="G21" s="663">
        <v>68.7</v>
      </c>
      <c r="H21" s="662">
        <v>3448.6</v>
      </c>
      <c r="I21" s="663"/>
      <c r="J21" s="667">
        <v>105.7</v>
      </c>
    </row>
    <row r="22" spans="1:10" ht="16.5" customHeight="1">
      <c r="A22" s="675" t="s">
        <v>504</v>
      </c>
      <c r="B22" s="670">
        <v>1933</v>
      </c>
      <c r="C22" s="670">
        <v>3261.5</v>
      </c>
      <c r="D22" s="671">
        <v>5910.2</v>
      </c>
      <c r="E22" s="672">
        <v>1328.5</v>
      </c>
      <c r="F22" s="728"/>
      <c r="G22" s="671">
        <v>68.7</v>
      </c>
      <c r="H22" s="670">
        <v>2648.6</v>
      </c>
      <c r="I22" s="671"/>
      <c r="J22" s="674">
        <v>81.2</v>
      </c>
    </row>
    <row r="23" spans="1:10" ht="16.5" customHeight="1">
      <c r="A23" s="675" t="s">
        <v>505</v>
      </c>
      <c r="B23" s="670">
        <v>0</v>
      </c>
      <c r="C23" s="670">
        <v>0</v>
      </c>
      <c r="D23" s="671">
        <v>800</v>
      </c>
      <c r="E23" s="672">
        <v>0</v>
      </c>
      <c r="F23" s="728"/>
      <c r="G23" s="671"/>
      <c r="H23" s="670">
        <v>800</v>
      </c>
      <c r="I23" s="671"/>
      <c r="J23" s="674"/>
    </row>
    <row r="24" spans="1:10" ht="16.5" customHeight="1">
      <c r="A24" s="661" t="s">
        <v>506</v>
      </c>
      <c r="B24" s="662">
        <v>4125.4</v>
      </c>
      <c r="C24" s="662">
        <v>4695.8</v>
      </c>
      <c r="D24" s="663">
        <v>4449.8</v>
      </c>
      <c r="E24" s="664">
        <v>570.4</v>
      </c>
      <c r="F24" s="726"/>
      <c r="G24" s="663">
        <v>13.8</v>
      </c>
      <c r="H24" s="662">
        <v>-246</v>
      </c>
      <c r="I24" s="663"/>
      <c r="J24" s="667">
        <v>-5.2</v>
      </c>
    </row>
    <row r="25" spans="1:10" ht="16.5" customHeight="1">
      <c r="A25" s="661" t="s">
        <v>507</v>
      </c>
      <c r="B25" s="662">
        <v>31598.6</v>
      </c>
      <c r="C25" s="662">
        <v>31359.3</v>
      </c>
      <c r="D25" s="663">
        <v>33875.4</v>
      </c>
      <c r="E25" s="664">
        <v>-239.3</v>
      </c>
      <c r="F25" s="726"/>
      <c r="G25" s="663">
        <v>-0.8</v>
      </c>
      <c r="H25" s="662">
        <v>2516.1</v>
      </c>
      <c r="I25" s="663"/>
      <c r="J25" s="667">
        <v>8</v>
      </c>
    </row>
    <row r="26" spans="1:10" ht="16.5" customHeight="1">
      <c r="A26" s="730" t="s">
        <v>508</v>
      </c>
      <c r="B26" s="731">
        <v>655280.6</v>
      </c>
      <c r="C26" s="731">
        <v>786981.9</v>
      </c>
      <c r="D26" s="732">
        <v>981529.7</v>
      </c>
      <c r="E26" s="733">
        <v>131701.3</v>
      </c>
      <c r="F26" s="734"/>
      <c r="G26" s="732">
        <v>20.1</v>
      </c>
      <c r="H26" s="731">
        <v>194547.8</v>
      </c>
      <c r="I26" s="732"/>
      <c r="J26" s="735">
        <v>24.7</v>
      </c>
    </row>
    <row r="27" spans="1:10" ht="16.5" customHeight="1">
      <c r="A27" s="661" t="s">
        <v>509</v>
      </c>
      <c r="B27" s="662">
        <v>436594.2</v>
      </c>
      <c r="C27" s="662">
        <v>522898.4</v>
      </c>
      <c r="D27" s="663">
        <v>547053</v>
      </c>
      <c r="E27" s="664">
        <v>86304.3</v>
      </c>
      <c r="F27" s="726"/>
      <c r="G27" s="663">
        <v>19.8</v>
      </c>
      <c r="H27" s="662">
        <v>24154.5</v>
      </c>
      <c r="I27" s="663"/>
      <c r="J27" s="667">
        <v>4.6</v>
      </c>
    </row>
    <row r="28" spans="1:10" ht="16.5" customHeight="1">
      <c r="A28" s="675" t="s">
        <v>510</v>
      </c>
      <c r="B28" s="670">
        <v>227537.4</v>
      </c>
      <c r="C28" s="670">
        <v>270080.4</v>
      </c>
      <c r="D28" s="671">
        <v>327482.7</v>
      </c>
      <c r="E28" s="672">
        <v>42543</v>
      </c>
      <c r="F28" s="728"/>
      <c r="G28" s="671">
        <v>18.7</v>
      </c>
      <c r="H28" s="670">
        <v>57402.3</v>
      </c>
      <c r="I28" s="671"/>
      <c r="J28" s="674">
        <v>21.3</v>
      </c>
    </row>
    <row r="29" spans="1:10" ht="16.5" customHeight="1">
      <c r="A29" s="675" t="s">
        <v>511</v>
      </c>
      <c r="B29" s="670">
        <v>41129.9</v>
      </c>
      <c r="C29" s="670">
        <v>47292</v>
      </c>
      <c r="D29" s="671">
        <v>55901.1</v>
      </c>
      <c r="E29" s="672">
        <v>6162.2</v>
      </c>
      <c r="F29" s="728"/>
      <c r="G29" s="671">
        <v>15</v>
      </c>
      <c r="H29" s="670">
        <v>8609</v>
      </c>
      <c r="I29" s="671"/>
      <c r="J29" s="674">
        <v>18.2</v>
      </c>
    </row>
    <row r="30" spans="1:10" ht="16.5" customHeight="1">
      <c r="A30" s="675" t="s">
        <v>512</v>
      </c>
      <c r="B30" s="670">
        <v>143481.4</v>
      </c>
      <c r="C30" s="670">
        <v>174939.8</v>
      </c>
      <c r="D30" s="671">
        <v>134715.9</v>
      </c>
      <c r="E30" s="672">
        <v>31458.4</v>
      </c>
      <c r="F30" s="728"/>
      <c r="G30" s="671">
        <v>21.9</v>
      </c>
      <c r="H30" s="670">
        <v>-40224</v>
      </c>
      <c r="I30" s="671"/>
      <c r="J30" s="674">
        <v>-23</v>
      </c>
    </row>
    <row r="31" spans="1:10" ht="16.5" customHeight="1">
      <c r="A31" s="675" t="s">
        <v>513</v>
      </c>
      <c r="B31" s="670">
        <v>8221.4</v>
      </c>
      <c r="C31" s="670">
        <v>11483.8</v>
      </c>
      <c r="D31" s="671">
        <v>13738.9</v>
      </c>
      <c r="E31" s="672">
        <v>3262.4</v>
      </c>
      <c r="F31" s="728"/>
      <c r="G31" s="671">
        <v>39.7</v>
      </c>
      <c r="H31" s="670">
        <v>2255</v>
      </c>
      <c r="I31" s="671"/>
      <c r="J31" s="674">
        <v>19.6</v>
      </c>
    </row>
    <row r="32" spans="1:10" ht="16.5" customHeight="1">
      <c r="A32" s="675" t="s">
        <v>514</v>
      </c>
      <c r="B32" s="670">
        <v>4511.1</v>
      </c>
      <c r="C32" s="670">
        <v>5815.5</v>
      </c>
      <c r="D32" s="671">
        <v>5551.4</v>
      </c>
      <c r="E32" s="672">
        <v>1304.4</v>
      </c>
      <c r="F32" s="728"/>
      <c r="G32" s="671">
        <v>28.9</v>
      </c>
      <c r="H32" s="670">
        <v>-264.1</v>
      </c>
      <c r="I32" s="671"/>
      <c r="J32" s="674">
        <v>-4.5</v>
      </c>
    </row>
    <row r="33" spans="1:10" ht="16.5" customHeight="1">
      <c r="A33" s="675" t="s">
        <v>515</v>
      </c>
      <c r="B33" s="670">
        <v>11713</v>
      </c>
      <c r="C33" s="670">
        <v>13286.9</v>
      </c>
      <c r="D33" s="671">
        <v>9663.1</v>
      </c>
      <c r="E33" s="672">
        <v>1573.9</v>
      </c>
      <c r="F33" s="728"/>
      <c r="G33" s="671">
        <v>13.4</v>
      </c>
      <c r="H33" s="670">
        <v>-3623.8</v>
      </c>
      <c r="I33" s="671"/>
      <c r="J33" s="674">
        <v>-27.3</v>
      </c>
    </row>
    <row r="34" spans="1:10" ht="16.5" customHeight="1">
      <c r="A34" s="661" t="s">
        <v>516</v>
      </c>
      <c r="B34" s="662">
        <v>23500.8</v>
      </c>
      <c r="C34" s="662">
        <v>33813.1</v>
      </c>
      <c r="D34" s="663">
        <v>127379.8</v>
      </c>
      <c r="E34" s="664">
        <v>10312.3</v>
      </c>
      <c r="F34" s="726"/>
      <c r="G34" s="663">
        <v>43.9</v>
      </c>
      <c r="H34" s="662">
        <v>93566.7</v>
      </c>
      <c r="I34" s="663"/>
      <c r="J34" s="667">
        <v>276.7</v>
      </c>
    </row>
    <row r="35" spans="1:10" ht="16.5" customHeight="1">
      <c r="A35" s="661" t="s">
        <v>517</v>
      </c>
      <c r="B35" s="662">
        <v>0</v>
      </c>
      <c r="C35" s="662">
        <v>60000</v>
      </c>
      <c r="D35" s="663">
        <v>0</v>
      </c>
      <c r="E35" s="664">
        <v>60000</v>
      </c>
      <c r="F35" s="726"/>
      <c r="G35" s="663"/>
      <c r="H35" s="662">
        <v>-60000</v>
      </c>
      <c r="I35" s="663"/>
      <c r="J35" s="667">
        <v>-100</v>
      </c>
    </row>
    <row r="36" spans="1:10" ht="16.5" customHeight="1">
      <c r="A36" s="661" t="s">
        <v>518</v>
      </c>
      <c r="B36" s="662">
        <v>20000</v>
      </c>
      <c r="C36" s="662">
        <v>5000</v>
      </c>
      <c r="D36" s="663">
        <v>0</v>
      </c>
      <c r="E36" s="664">
        <v>-15000</v>
      </c>
      <c r="F36" s="726"/>
      <c r="G36" s="663">
        <v>-75</v>
      </c>
      <c r="H36" s="662">
        <v>-5000</v>
      </c>
      <c r="I36" s="663"/>
      <c r="J36" s="667">
        <v>-100</v>
      </c>
    </row>
    <row r="37" spans="1:10" ht="16.5" customHeight="1">
      <c r="A37" s="661" t="s">
        <v>519</v>
      </c>
      <c r="B37" s="662">
        <v>0</v>
      </c>
      <c r="C37" s="662">
        <v>0</v>
      </c>
      <c r="D37" s="663">
        <v>49080</v>
      </c>
      <c r="E37" s="664">
        <v>0</v>
      </c>
      <c r="F37" s="726"/>
      <c r="G37" s="663"/>
      <c r="H37" s="662">
        <v>49080</v>
      </c>
      <c r="I37" s="663"/>
      <c r="J37" s="667"/>
    </row>
    <row r="38" spans="1:10" ht="16.5" customHeight="1">
      <c r="A38" s="661" t="s">
        <v>520</v>
      </c>
      <c r="B38" s="662">
        <v>7482.5</v>
      </c>
      <c r="C38" s="662">
        <v>5996</v>
      </c>
      <c r="D38" s="663">
        <v>4425.2</v>
      </c>
      <c r="E38" s="664">
        <v>-1486.5</v>
      </c>
      <c r="F38" s="726"/>
      <c r="G38" s="663">
        <v>-19.9</v>
      </c>
      <c r="H38" s="662">
        <v>-1570.7</v>
      </c>
      <c r="I38" s="663"/>
      <c r="J38" s="667">
        <v>-26.2</v>
      </c>
    </row>
    <row r="39" spans="1:10" ht="16.5" customHeight="1">
      <c r="A39" s="675" t="s">
        <v>521</v>
      </c>
      <c r="B39" s="670">
        <v>29</v>
      </c>
      <c r="C39" s="670">
        <v>8.8</v>
      </c>
      <c r="D39" s="671">
        <v>3.2</v>
      </c>
      <c r="E39" s="672">
        <v>-20.2</v>
      </c>
      <c r="F39" s="728"/>
      <c r="G39" s="671">
        <v>-69.6</v>
      </c>
      <c r="H39" s="670">
        <v>-5.6</v>
      </c>
      <c r="I39" s="671"/>
      <c r="J39" s="674">
        <v>-63.7</v>
      </c>
    </row>
    <row r="40" spans="1:10" ht="16.5" customHeight="1">
      <c r="A40" s="675" t="s">
        <v>522</v>
      </c>
      <c r="B40" s="670">
        <v>0</v>
      </c>
      <c r="C40" s="670">
        <v>0</v>
      </c>
      <c r="D40" s="671">
        <v>0</v>
      </c>
      <c r="E40" s="672">
        <v>0</v>
      </c>
      <c r="F40" s="728"/>
      <c r="G40" s="671"/>
      <c r="H40" s="670">
        <v>0</v>
      </c>
      <c r="I40" s="671"/>
      <c r="J40" s="674"/>
    </row>
    <row r="41" spans="1:10" ht="16.5" customHeight="1">
      <c r="A41" s="675" t="s">
        <v>523</v>
      </c>
      <c r="B41" s="670">
        <v>0</v>
      </c>
      <c r="C41" s="670">
        <v>0</v>
      </c>
      <c r="D41" s="671">
        <v>0</v>
      </c>
      <c r="E41" s="672">
        <v>0</v>
      </c>
      <c r="F41" s="728"/>
      <c r="G41" s="671"/>
      <c r="H41" s="670">
        <v>0</v>
      </c>
      <c r="I41" s="671"/>
      <c r="J41" s="674"/>
    </row>
    <row r="42" spans="1:10" ht="16.5" customHeight="1">
      <c r="A42" s="675" t="s">
        <v>524</v>
      </c>
      <c r="B42" s="670">
        <v>0</v>
      </c>
      <c r="C42" s="670">
        <v>0</v>
      </c>
      <c r="D42" s="671">
        <v>0</v>
      </c>
      <c r="E42" s="672">
        <v>0</v>
      </c>
      <c r="F42" s="728"/>
      <c r="G42" s="671"/>
      <c r="H42" s="670">
        <v>0</v>
      </c>
      <c r="I42" s="671"/>
      <c r="J42" s="674"/>
    </row>
    <row r="43" spans="1:10" ht="16.5" customHeight="1">
      <c r="A43" s="675" t="s">
        <v>525</v>
      </c>
      <c r="B43" s="670">
        <v>0</v>
      </c>
      <c r="C43" s="670">
        <v>0</v>
      </c>
      <c r="D43" s="671">
        <v>0</v>
      </c>
      <c r="E43" s="672">
        <v>0</v>
      </c>
      <c r="F43" s="728"/>
      <c r="G43" s="671"/>
      <c r="H43" s="670">
        <v>0</v>
      </c>
      <c r="I43" s="680"/>
      <c r="J43" s="674"/>
    </row>
    <row r="44" spans="1:10" ht="16.5" customHeight="1">
      <c r="A44" s="675" t="s">
        <v>526</v>
      </c>
      <c r="B44" s="670">
        <v>3224</v>
      </c>
      <c r="C44" s="670">
        <v>1961.8</v>
      </c>
      <c r="D44" s="671">
        <v>1010</v>
      </c>
      <c r="E44" s="672">
        <v>-1262.2</v>
      </c>
      <c r="F44" s="728"/>
      <c r="G44" s="671">
        <v>-39.1</v>
      </c>
      <c r="H44" s="670">
        <v>-951.8</v>
      </c>
      <c r="I44" s="680"/>
      <c r="J44" s="674">
        <v>-48.5</v>
      </c>
    </row>
    <row r="45" spans="1:10" ht="16.5" customHeight="1">
      <c r="A45" s="675" t="s">
        <v>527</v>
      </c>
      <c r="B45" s="670">
        <v>4229.5</v>
      </c>
      <c r="C45" s="670">
        <v>4025.3</v>
      </c>
      <c r="D45" s="671">
        <v>3412</v>
      </c>
      <c r="E45" s="672">
        <v>-204.2</v>
      </c>
      <c r="F45" s="728"/>
      <c r="G45" s="671">
        <v>-4.8</v>
      </c>
      <c r="H45" s="670">
        <v>-613.3</v>
      </c>
      <c r="I45" s="680"/>
      <c r="J45" s="674">
        <v>-15.2</v>
      </c>
    </row>
    <row r="46" spans="1:10" ht="16.5" customHeight="1">
      <c r="A46" s="675" t="s">
        <v>528</v>
      </c>
      <c r="B46" s="670">
        <v>0</v>
      </c>
      <c r="C46" s="670">
        <v>0</v>
      </c>
      <c r="D46" s="671">
        <v>0</v>
      </c>
      <c r="E46" s="672">
        <v>0</v>
      </c>
      <c r="F46" s="728"/>
      <c r="G46" s="671"/>
      <c r="H46" s="670">
        <v>0</v>
      </c>
      <c r="I46" s="671"/>
      <c r="J46" s="674"/>
    </row>
    <row r="47" spans="1:10" ht="16.5" customHeight="1">
      <c r="A47" s="661" t="s">
        <v>529</v>
      </c>
      <c r="B47" s="662">
        <v>110775.1</v>
      </c>
      <c r="C47" s="662">
        <v>118248.2</v>
      </c>
      <c r="D47" s="663">
        <v>139195.6</v>
      </c>
      <c r="E47" s="664">
        <v>7473.1</v>
      </c>
      <c r="F47" s="726"/>
      <c r="G47" s="663">
        <v>6.7</v>
      </c>
      <c r="H47" s="662">
        <v>20947.4</v>
      </c>
      <c r="I47" s="736"/>
      <c r="J47" s="667">
        <v>17.7</v>
      </c>
    </row>
    <row r="48" spans="1:10" ht="16.5" customHeight="1" thickBot="1">
      <c r="A48" s="692" t="s">
        <v>530</v>
      </c>
      <c r="B48" s="693">
        <v>56927.9</v>
      </c>
      <c r="C48" s="693">
        <v>41026.1</v>
      </c>
      <c r="D48" s="694">
        <v>114396.1</v>
      </c>
      <c r="E48" s="695">
        <v>-15901.8</v>
      </c>
      <c r="F48" s="737"/>
      <c r="G48" s="694">
        <v>-27.9</v>
      </c>
      <c r="H48" s="693">
        <v>73370</v>
      </c>
      <c r="I48" s="738"/>
      <c r="J48" s="739">
        <v>178.8</v>
      </c>
    </row>
    <row r="49" spans="1:10" ht="16.5" customHeight="1" thickTop="1">
      <c r="A49" s="704" t="s">
        <v>483</v>
      </c>
      <c r="B49" s="644"/>
      <c r="C49" s="699"/>
      <c r="D49" s="699"/>
      <c r="E49" s="699"/>
      <c r="F49" s="699"/>
      <c r="G49" s="699"/>
      <c r="H49" s="699"/>
      <c r="I49" s="699"/>
      <c r="J49" s="699"/>
    </row>
    <row r="50" spans="1:10" ht="16.5" customHeight="1">
      <c r="A50" s="740" t="s">
        <v>484</v>
      </c>
      <c r="B50" s="644"/>
      <c r="C50" s="699"/>
      <c r="D50" s="699"/>
      <c r="E50" s="699"/>
      <c r="F50" s="699"/>
      <c r="G50" s="699"/>
      <c r="H50" s="699"/>
      <c r="I50" s="699"/>
      <c r="J50" s="699"/>
    </row>
    <row r="51" spans="1:10" ht="16.5" customHeight="1">
      <c r="A51" s="706" t="s">
        <v>531</v>
      </c>
      <c r="B51" s="440">
        <v>586270.4</v>
      </c>
      <c r="C51" s="440">
        <v>720687.9</v>
      </c>
      <c r="D51" s="440">
        <v>913205.7</v>
      </c>
      <c r="E51" s="440">
        <v>131535.8</v>
      </c>
      <c r="F51" s="741" t="s">
        <v>456</v>
      </c>
      <c r="G51" s="440">
        <v>22.4</v>
      </c>
      <c r="H51" s="440">
        <v>172892.6</v>
      </c>
      <c r="I51" s="741" t="s">
        <v>457</v>
      </c>
      <c r="J51" s="440">
        <v>24</v>
      </c>
    </row>
    <row r="52" spans="1:10" ht="16.5" customHeight="1">
      <c r="A52" s="706" t="s">
        <v>532</v>
      </c>
      <c r="B52" s="440">
        <v>-149676.3</v>
      </c>
      <c r="C52" s="440">
        <v>-197789.5</v>
      </c>
      <c r="D52" s="440">
        <v>-366152.7</v>
      </c>
      <c r="E52" s="440">
        <v>-45231.5</v>
      </c>
      <c r="F52" s="741" t="s">
        <v>456</v>
      </c>
      <c r="G52" s="440">
        <v>30.2</v>
      </c>
      <c r="H52" s="440">
        <v>-148738.1</v>
      </c>
      <c r="I52" s="741" t="s">
        <v>457</v>
      </c>
      <c r="J52" s="440">
        <v>75.2</v>
      </c>
    </row>
    <row r="53" spans="1:10" ht="16.5" customHeight="1">
      <c r="A53" s="706" t="s">
        <v>533</v>
      </c>
      <c r="B53" s="440">
        <v>156104.4</v>
      </c>
      <c r="C53" s="440">
        <v>192915</v>
      </c>
      <c r="D53" s="440">
        <v>268796.3</v>
      </c>
      <c r="E53" s="440">
        <v>33928.9</v>
      </c>
      <c r="F53" s="741" t="s">
        <v>456</v>
      </c>
      <c r="G53" s="440">
        <v>21.7</v>
      </c>
      <c r="H53" s="440">
        <v>56256.2</v>
      </c>
      <c r="I53" s="741" t="s">
        <v>457</v>
      </c>
      <c r="J53" s="440">
        <v>29.2</v>
      </c>
    </row>
    <row r="54" spans="1:10" ht="16.5" customHeight="1">
      <c r="A54" s="742" t="s">
        <v>534</v>
      </c>
      <c r="B54" s="743">
        <v>2881.7</v>
      </c>
      <c r="C54" s="440"/>
      <c r="D54" s="440"/>
      <c r="E54" s="440"/>
      <c r="F54" s="440"/>
      <c r="G54" s="440"/>
      <c r="H54" s="440"/>
      <c r="I54" s="440"/>
      <c r="J54" s="440"/>
    </row>
    <row r="55" spans="1:10" ht="16.5" customHeight="1">
      <c r="A55" s="742" t="s">
        <v>535</v>
      </c>
      <c r="B55" s="743">
        <v>19625.1</v>
      </c>
      <c r="C55" s="440"/>
      <c r="D55" s="440"/>
      <c r="E55" s="440"/>
      <c r="F55" s="440"/>
      <c r="G55" s="440"/>
      <c r="H55" s="440"/>
      <c r="I55" s="440"/>
      <c r="J55" s="440"/>
    </row>
    <row r="56" spans="1:10" ht="16.5" customHeight="1">
      <c r="A56" s="744"/>
      <c r="B56" s="644"/>
      <c r="C56" s="644"/>
      <c r="D56" s="644"/>
      <c r="E56" s="644"/>
      <c r="F56" s="644"/>
      <c r="G56" s="644"/>
      <c r="H56" s="644"/>
      <c r="I56" s="644"/>
      <c r="J56" s="644"/>
    </row>
  </sheetData>
  <sheetProtection/>
  <mergeCells count="6">
    <mergeCell ref="A1:J1"/>
    <mergeCell ref="A2:J2"/>
    <mergeCell ref="H3:J3"/>
    <mergeCell ref="E4:J4"/>
    <mergeCell ref="E5:G5"/>
    <mergeCell ref="H5:J5"/>
  </mergeCells>
  <printOptions/>
  <pageMargins left="0.7" right="0.7" top="0.75" bottom="0.75" header="0.3" footer="0.3"/>
  <pageSetup fitToHeight="1" fitToWidth="1" horizontalDpi="600" verticalDpi="600" orientation="portrait" scale="77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6"/>
  <sheetViews>
    <sheetView zoomScalePageLayoutView="0" workbookViewId="0" topLeftCell="A1">
      <selection activeCell="M33" sqref="M33"/>
    </sheetView>
  </sheetViews>
  <sheetFormatPr defaultColWidth="11.00390625" defaultRowHeight="16.5" customHeight="1"/>
  <cols>
    <col min="1" max="1" width="46.7109375" style="713" bestFit="1" customWidth="1"/>
    <col min="2" max="2" width="10.57421875" style="713" bestFit="1" customWidth="1"/>
    <col min="3" max="4" width="10.7109375" style="713" bestFit="1" customWidth="1"/>
    <col min="5" max="5" width="9.7109375" style="713" bestFit="1" customWidth="1"/>
    <col min="6" max="6" width="2.421875" style="713" bestFit="1" customWidth="1"/>
    <col min="7" max="7" width="7.7109375" style="713" bestFit="1" customWidth="1"/>
    <col min="8" max="8" width="10.7109375" style="713" customWidth="1"/>
    <col min="9" max="9" width="2.140625" style="713" customWidth="1"/>
    <col min="10" max="10" width="7.7109375" style="713" bestFit="1" customWidth="1"/>
    <col min="11" max="16384" width="11.00390625" style="643" customWidth="1"/>
  </cols>
  <sheetData>
    <row r="1" spans="1:10" ht="12.75">
      <c r="A1" s="1964" t="s">
        <v>776</v>
      </c>
      <c r="B1" s="1964"/>
      <c r="C1" s="1964"/>
      <c r="D1" s="1964"/>
      <c r="E1" s="1964"/>
      <c r="F1" s="1964"/>
      <c r="G1" s="1964"/>
      <c r="H1" s="1964"/>
      <c r="I1" s="1964"/>
      <c r="J1" s="1964"/>
    </row>
    <row r="2" spans="1:10" ht="16.5" customHeight="1">
      <c r="A2" s="1948" t="s">
        <v>7</v>
      </c>
      <c r="B2" s="1948"/>
      <c r="C2" s="1948"/>
      <c r="D2" s="1948"/>
      <c r="E2" s="1948"/>
      <c r="F2" s="1948"/>
      <c r="G2" s="1948"/>
      <c r="H2" s="1948"/>
      <c r="I2" s="1948"/>
      <c r="J2" s="1948"/>
    </row>
    <row r="3" spans="2:10" ht="16.5" customHeight="1" thickBot="1">
      <c r="B3" s="644"/>
      <c r="C3" s="644"/>
      <c r="D3" s="644"/>
      <c r="H3" s="1977" t="s">
        <v>207</v>
      </c>
      <c r="I3" s="1977"/>
      <c r="J3" s="1977"/>
    </row>
    <row r="4" spans="1:10" ht="13.5" thickTop="1">
      <c r="A4" s="646"/>
      <c r="B4" s="715">
        <v>2014</v>
      </c>
      <c r="C4" s="715">
        <v>2015</v>
      </c>
      <c r="D4" s="716">
        <v>2016</v>
      </c>
      <c r="E4" s="1987" t="s">
        <v>449</v>
      </c>
      <c r="F4" s="1988"/>
      <c r="G4" s="1988"/>
      <c r="H4" s="1988"/>
      <c r="I4" s="1988"/>
      <c r="J4" s="1989"/>
    </row>
    <row r="5" spans="1:10" ht="12.75">
      <c r="A5" s="717" t="s">
        <v>488</v>
      </c>
      <c r="B5" s="745" t="s">
        <v>451</v>
      </c>
      <c r="C5" s="745" t="s">
        <v>452</v>
      </c>
      <c r="D5" s="746" t="s">
        <v>453</v>
      </c>
      <c r="E5" s="1980" t="s">
        <v>96</v>
      </c>
      <c r="F5" s="1981"/>
      <c r="G5" s="1982"/>
      <c r="H5" s="747"/>
      <c r="I5" s="653" t="s">
        <v>131</v>
      </c>
      <c r="J5" s="748"/>
    </row>
    <row r="6" spans="1:10" ht="12.75">
      <c r="A6" s="717"/>
      <c r="B6" s="745"/>
      <c r="C6" s="745"/>
      <c r="D6" s="746"/>
      <c r="E6" s="722" t="s">
        <v>209</v>
      </c>
      <c r="F6" s="723" t="s">
        <v>5</v>
      </c>
      <c r="G6" s="724" t="s">
        <v>454</v>
      </c>
      <c r="H6" s="719" t="s">
        <v>209</v>
      </c>
      <c r="I6" s="723" t="s">
        <v>5</v>
      </c>
      <c r="J6" s="725" t="s">
        <v>454</v>
      </c>
    </row>
    <row r="7" spans="1:10" ht="16.5" customHeight="1">
      <c r="A7" s="661" t="s">
        <v>536</v>
      </c>
      <c r="B7" s="662">
        <v>1406769.5015122239</v>
      </c>
      <c r="C7" s="662">
        <v>1688829.864876353</v>
      </c>
      <c r="D7" s="663">
        <v>2016816.1615412112</v>
      </c>
      <c r="E7" s="664">
        <v>282060.3633641291</v>
      </c>
      <c r="F7" s="726"/>
      <c r="G7" s="663">
        <v>20.050218821272775</v>
      </c>
      <c r="H7" s="662">
        <v>327986.29666485824</v>
      </c>
      <c r="I7" s="727"/>
      <c r="J7" s="667">
        <v>19.420919980525785</v>
      </c>
    </row>
    <row r="8" spans="1:10" ht="16.5" customHeight="1">
      <c r="A8" s="669" t="s">
        <v>537</v>
      </c>
      <c r="B8" s="670">
        <v>129689.17799381667</v>
      </c>
      <c r="C8" s="670">
        <v>159289.9815738324</v>
      </c>
      <c r="D8" s="671">
        <v>183460.31188456566</v>
      </c>
      <c r="E8" s="672">
        <v>29600.803580015723</v>
      </c>
      <c r="F8" s="728"/>
      <c r="G8" s="671">
        <v>22.82442069408986</v>
      </c>
      <c r="H8" s="670">
        <v>24170.33031073326</v>
      </c>
      <c r="I8" s="671"/>
      <c r="J8" s="674">
        <v>15.173791893202077</v>
      </c>
    </row>
    <row r="9" spans="1:10" ht="16.5" customHeight="1">
      <c r="A9" s="669" t="s">
        <v>538</v>
      </c>
      <c r="B9" s="670">
        <v>115579.68382602921</v>
      </c>
      <c r="C9" s="670">
        <v>141377.34382764096</v>
      </c>
      <c r="D9" s="671">
        <v>166141.29436951483</v>
      </c>
      <c r="E9" s="672">
        <v>25797.660001611745</v>
      </c>
      <c r="F9" s="728"/>
      <c r="G9" s="671">
        <v>22.320237560471647</v>
      </c>
      <c r="H9" s="670">
        <v>24763.95054187387</v>
      </c>
      <c r="I9" s="671"/>
      <c r="J9" s="674">
        <v>17.516208659334158</v>
      </c>
    </row>
    <row r="10" spans="1:10" ht="16.5" customHeight="1">
      <c r="A10" s="669" t="s">
        <v>539</v>
      </c>
      <c r="B10" s="670">
        <v>14109.494167787452</v>
      </c>
      <c r="C10" s="670">
        <v>17912.63774619143</v>
      </c>
      <c r="D10" s="671">
        <v>17319.01751505083</v>
      </c>
      <c r="E10" s="672">
        <v>3803.1435784039786</v>
      </c>
      <c r="F10" s="728"/>
      <c r="G10" s="671">
        <v>26.95449980826889</v>
      </c>
      <c r="H10" s="670">
        <v>-593.6202311406014</v>
      </c>
      <c r="I10" s="671"/>
      <c r="J10" s="674">
        <v>-3.313974410423258</v>
      </c>
    </row>
    <row r="11" spans="1:10" ht="16.5" customHeight="1">
      <c r="A11" s="669" t="s">
        <v>540</v>
      </c>
      <c r="B11" s="670">
        <v>589705.9177744807</v>
      </c>
      <c r="C11" s="670">
        <v>712471.2039690608</v>
      </c>
      <c r="D11" s="671">
        <v>873679.5572420476</v>
      </c>
      <c r="E11" s="672">
        <v>122765.28619458014</v>
      </c>
      <c r="F11" s="728"/>
      <c r="G11" s="671">
        <v>20.818052268813908</v>
      </c>
      <c r="H11" s="670">
        <v>161208.35327298683</v>
      </c>
      <c r="I11" s="671"/>
      <c r="J11" s="674">
        <v>22.626648259595814</v>
      </c>
    </row>
    <row r="12" spans="1:10" ht="16.5" customHeight="1">
      <c r="A12" s="669" t="s">
        <v>538</v>
      </c>
      <c r="B12" s="670">
        <v>580319.7405492043</v>
      </c>
      <c r="C12" s="670">
        <v>702459.3874338878</v>
      </c>
      <c r="D12" s="671">
        <v>858549.9495652544</v>
      </c>
      <c r="E12" s="672">
        <v>122139.64688468352</v>
      </c>
      <c r="F12" s="728"/>
      <c r="G12" s="671">
        <v>21.046957108350774</v>
      </c>
      <c r="H12" s="670">
        <v>156090.56213136658</v>
      </c>
      <c r="I12" s="671"/>
      <c r="J12" s="674">
        <v>22.220581705309918</v>
      </c>
    </row>
    <row r="13" spans="1:10" ht="16.5" customHeight="1">
      <c r="A13" s="669" t="s">
        <v>539</v>
      </c>
      <c r="B13" s="670">
        <v>9386.177225276386</v>
      </c>
      <c r="C13" s="670">
        <v>10011.816535172982</v>
      </c>
      <c r="D13" s="671">
        <v>15129.60767679329</v>
      </c>
      <c r="E13" s="672">
        <v>625.6393098965964</v>
      </c>
      <c r="F13" s="728"/>
      <c r="G13" s="671">
        <v>6.6655390675107755</v>
      </c>
      <c r="H13" s="670">
        <v>5117.791141620308</v>
      </c>
      <c r="I13" s="671"/>
      <c r="J13" s="674">
        <v>51.11750823280426</v>
      </c>
    </row>
    <row r="14" spans="1:10" ht="16.5" customHeight="1">
      <c r="A14" s="669" t="s">
        <v>541</v>
      </c>
      <c r="B14" s="670">
        <v>452941.93633577344</v>
      </c>
      <c r="C14" s="670">
        <v>509201.11750868295</v>
      </c>
      <c r="D14" s="671">
        <v>615861.4263951353</v>
      </c>
      <c r="E14" s="672">
        <v>56259.181172909506</v>
      </c>
      <c r="F14" s="728"/>
      <c r="G14" s="671">
        <v>12.42083734353174</v>
      </c>
      <c r="H14" s="670">
        <v>106660.3088864524</v>
      </c>
      <c r="I14" s="671"/>
      <c r="J14" s="674">
        <v>20.94659756606556</v>
      </c>
    </row>
    <row r="15" spans="1:10" ht="16.5" customHeight="1">
      <c r="A15" s="669" t="s">
        <v>538</v>
      </c>
      <c r="B15" s="670">
        <v>424742.3652231101</v>
      </c>
      <c r="C15" s="670">
        <v>489602.7672653801</v>
      </c>
      <c r="D15" s="671">
        <v>594160.03697258</v>
      </c>
      <c r="E15" s="672">
        <v>64860.402042270056</v>
      </c>
      <c r="F15" s="728"/>
      <c r="G15" s="671">
        <v>15.270528054859788</v>
      </c>
      <c r="H15" s="670">
        <v>104557.26970719988</v>
      </c>
      <c r="I15" s="671"/>
      <c r="J15" s="674">
        <v>21.35553078900932</v>
      </c>
    </row>
    <row r="16" spans="1:10" ht="16.5" customHeight="1">
      <c r="A16" s="669" t="s">
        <v>539</v>
      </c>
      <c r="B16" s="670">
        <v>28199.571112663358</v>
      </c>
      <c r="C16" s="670">
        <v>19598.350243302797</v>
      </c>
      <c r="D16" s="671">
        <v>21701.38942255532</v>
      </c>
      <c r="E16" s="672">
        <v>-8601.22086936056</v>
      </c>
      <c r="F16" s="728"/>
      <c r="G16" s="671">
        <v>-30.50124711115936</v>
      </c>
      <c r="H16" s="670">
        <v>2103.0391792525224</v>
      </c>
      <c r="I16" s="671"/>
      <c r="J16" s="674">
        <v>10.73069494699524</v>
      </c>
    </row>
    <row r="17" spans="1:10" ht="16.5" customHeight="1">
      <c r="A17" s="669" t="s">
        <v>542</v>
      </c>
      <c r="B17" s="670">
        <v>223381.38271278306</v>
      </c>
      <c r="C17" s="670">
        <v>295717.3649716541</v>
      </c>
      <c r="D17" s="671">
        <v>327878.080598982</v>
      </c>
      <c r="E17" s="672">
        <v>72335.98225887102</v>
      </c>
      <c r="F17" s="728"/>
      <c r="G17" s="671">
        <v>32.382278854401406</v>
      </c>
      <c r="H17" s="670">
        <v>32160.71562732791</v>
      </c>
      <c r="I17" s="671"/>
      <c r="J17" s="674">
        <v>10.875491072501159</v>
      </c>
    </row>
    <row r="18" spans="1:10" ht="16.5" customHeight="1">
      <c r="A18" s="669" t="s">
        <v>538</v>
      </c>
      <c r="B18" s="670">
        <v>195023.93855927695</v>
      </c>
      <c r="C18" s="670">
        <v>248844.5470217187</v>
      </c>
      <c r="D18" s="671">
        <v>272644.68557928986</v>
      </c>
      <c r="E18" s="672">
        <v>53820.60846244174</v>
      </c>
      <c r="F18" s="728"/>
      <c r="G18" s="671">
        <v>27.596924182762887</v>
      </c>
      <c r="H18" s="670">
        <v>23800.13855757116</v>
      </c>
      <c r="I18" s="671"/>
      <c r="J18" s="674">
        <v>9.564259632136496</v>
      </c>
    </row>
    <row r="19" spans="1:10" ht="16.5" customHeight="1">
      <c r="A19" s="669" t="s">
        <v>539</v>
      </c>
      <c r="B19" s="670">
        <v>28357.444153506094</v>
      </c>
      <c r="C19" s="670">
        <v>46872.81794993539</v>
      </c>
      <c r="D19" s="671">
        <v>55233.39501969215</v>
      </c>
      <c r="E19" s="672">
        <v>18515.373796429292</v>
      </c>
      <c r="F19" s="728"/>
      <c r="G19" s="671">
        <v>65.29281586944451</v>
      </c>
      <c r="H19" s="670">
        <v>8360.577069756764</v>
      </c>
      <c r="I19" s="671"/>
      <c r="J19" s="674">
        <v>17.8367280556647</v>
      </c>
    </row>
    <row r="20" spans="1:10" ht="16.5" customHeight="1">
      <c r="A20" s="669" t="s">
        <v>543</v>
      </c>
      <c r="B20" s="670">
        <v>11051.086695369997</v>
      </c>
      <c r="C20" s="670">
        <v>12150.19685312301</v>
      </c>
      <c r="D20" s="671">
        <v>15936.785420480495</v>
      </c>
      <c r="E20" s="672">
        <v>1099.1101577530135</v>
      </c>
      <c r="F20" s="728"/>
      <c r="G20" s="671">
        <v>9.945720163551886</v>
      </c>
      <c r="H20" s="670">
        <v>3786.588567357485</v>
      </c>
      <c r="I20" s="671"/>
      <c r="J20" s="674">
        <v>31.164833073335796</v>
      </c>
    </row>
    <row r="21" spans="1:10" ht="16.5" customHeight="1">
      <c r="A21" s="661" t="s">
        <v>544</v>
      </c>
      <c r="B21" s="662">
        <v>1932.98868759</v>
      </c>
      <c r="C21" s="662">
        <v>3261.50328125</v>
      </c>
      <c r="D21" s="663">
        <v>6710.15287789</v>
      </c>
      <c r="E21" s="664">
        <v>1328.51459366</v>
      </c>
      <c r="F21" s="726"/>
      <c r="G21" s="663">
        <v>68.72852397891461</v>
      </c>
      <c r="H21" s="662">
        <v>3448.6495966400003</v>
      </c>
      <c r="I21" s="663"/>
      <c r="J21" s="667">
        <v>105.73803854394023</v>
      </c>
    </row>
    <row r="22" spans="1:10" ht="16.5" customHeight="1">
      <c r="A22" s="661" t="s">
        <v>545</v>
      </c>
      <c r="B22" s="662">
        <v>4.119</v>
      </c>
      <c r="C22" s="662">
        <v>0</v>
      </c>
      <c r="D22" s="663">
        <v>0</v>
      </c>
      <c r="E22" s="664">
        <v>-4.119</v>
      </c>
      <c r="F22" s="726"/>
      <c r="G22" s="663"/>
      <c r="H22" s="662">
        <v>0</v>
      </c>
      <c r="I22" s="663"/>
      <c r="J22" s="667"/>
    </row>
    <row r="23" spans="1:10" ht="16.5" customHeight="1">
      <c r="A23" s="749" t="s">
        <v>546</v>
      </c>
      <c r="B23" s="662">
        <v>348672.1139714704</v>
      </c>
      <c r="C23" s="662">
        <v>383714.93003354454</v>
      </c>
      <c r="D23" s="663">
        <v>473138.97003565606</v>
      </c>
      <c r="E23" s="664">
        <v>35042.816062074155</v>
      </c>
      <c r="F23" s="726"/>
      <c r="G23" s="663">
        <v>10.05036383980552</v>
      </c>
      <c r="H23" s="662">
        <v>89424.04000211152</v>
      </c>
      <c r="I23" s="663"/>
      <c r="J23" s="667">
        <v>23.304811203018353</v>
      </c>
    </row>
    <row r="24" spans="1:10" ht="16.5" customHeight="1">
      <c r="A24" s="750" t="s">
        <v>547</v>
      </c>
      <c r="B24" s="670">
        <v>129485.04956404002</v>
      </c>
      <c r="C24" s="670">
        <v>141598.56429523998</v>
      </c>
      <c r="D24" s="671">
        <v>164981.37356090997</v>
      </c>
      <c r="E24" s="672">
        <v>12113.51473119996</v>
      </c>
      <c r="F24" s="728"/>
      <c r="G24" s="671">
        <v>9.355145456548575</v>
      </c>
      <c r="H24" s="670">
        <v>23382.80926566999</v>
      </c>
      <c r="I24" s="671"/>
      <c r="J24" s="674">
        <v>16.513450812195863</v>
      </c>
    </row>
    <row r="25" spans="1:10" ht="16.5" customHeight="1">
      <c r="A25" s="750" t="s">
        <v>548</v>
      </c>
      <c r="B25" s="670">
        <v>68466.47765642044</v>
      </c>
      <c r="C25" s="670">
        <v>80937.461259951</v>
      </c>
      <c r="D25" s="671">
        <v>107709.11948957611</v>
      </c>
      <c r="E25" s="672">
        <v>12470.983603530563</v>
      </c>
      <c r="F25" s="728"/>
      <c r="G25" s="671">
        <v>18.214729354287293</v>
      </c>
      <c r="H25" s="670">
        <v>26771.658229625114</v>
      </c>
      <c r="I25" s="671"/>
      <c r="J25" s="674">
        <v>33.07696808482935</v>
      </c>
    </row>
    <row r="26" spans="1:10" ht="16.5" customHeight="1">
      <c r="A26" s="750" t="s">
        <v>549</v>
      </c>
      <c r="B26" s="670">
        <v>150720.5867510099</v>
      </c>
      <c r="C26" s="670">
        <v>161178.90447835356</v>
      </c>
      <c r="D26" s="671">
        <v>200448.47698516998</v>
      </c>
      <c r="E26" s="672">
        <v>10458.317727343674</v>
      </c>
      <c r="F26" s="728"/>
      <c r="G26" s="671">
        <v>6.938878060912007</v>
      </c>
      <c r="H26" s="670">
        <v>39269.57250681642</v>
      </c>
      <c r="I26" s="671"/>
      <c r="J26" s="674">
        <v>24.3639653923137</v>
      </c>
    </row>
    <row r="27" spans="1:10" ht="16.5" customHeight="1">
      <c r="A27" s="751" t="s">
        <v>550</v>
      </c>
      <c r="B27" s="752">
        <v>1757378.7231712842</v>
      </c>
      <c r="C27" s="752">
        <v>2075806.2981911474</v>
      </c>
      <c r="D27" s="753">
        <v>2496665.2844547573</v>
      </c>
      <c r="E27" s="754">
        <v>318427.5750198632</v>
      </c>
      <c r="F27" s="755"/>
      <c r="G27" s="753">
        <v>18.119462288996168</v>
      </c>
      <c r="H27" s="752">
        <v>420858.98626360996</v>
      </c>
      <c r="I27" s="753"/>
      <c r="J27" s="756">
        <v>20.2744825772205</v>
      </c>
    </row>
    <row r="28" spans="1:13" ht="16.5" customHeight="1">
      <c r="A28" s="661" t="s">
        <v>551</v>
      </c>
      <c r="B28" s="662">
        <v>286916.3921421314</v>
      </c>
      <c r="C28" s="662">
        <v>353446.9954428044</v>
      </c>
      <c r="D28" s="663">
        <v>356855.5489521408</v>
      </c>
      <c r="E28" s="664">
        <v>66530.60330067301</v>
      </c>
      <c r="F28" s="726"/>
      <c r="G28" s="663">
        <v>23.188149970781513</v>
      </c>
      <c r="H28" s="662">
        <v>3408.5535093363724</v>
      </c>
      <c r="I28" s="663"/>
      <c r="J28" s="667">
        <v>0.9643747303796085</v>
      </c>
      <c r="K28" s="761"/>
      <c r="L28" s="761"/>
      <c r="M28" s="761"/>
    </row>
    <row r="29" spans="1:10" ht="16.5" customHeight="1">
      <c r="A29" s="669" t="s">
        <v>552</v>
      </c>
      <c r="B29" s="670">
        <v>41129.87280457899</v>
      </c>
      <c r="C29" s="670">
        <v>47292.02360718001</v>
      </c>
      <c r="D29" s="671">
        <v>55901.05182258001</v>
      </c>
      <c r="E29" s="672">
        <v>6162.15080260102</v>
      </c>
      <c r="F29" s="728"/>
      <c r="G29" s="671">
        <v>14.98217811632762</v>
      </c>
      <c r="H29" s="670">
        <v>8609.028215400001</v>
      </c>
      <c r="I29" s="671"/>
      <c r="J29" s="674">
        <v>18.20397512889035</v>
      </c>
    </row>
    <row r="30" spans="1:10" ht="16.5" customHeight="1">
      <c r="A30" s="669" t="s">
        <v>553</v>
      </c>
      <c r="B30" s="670">
        <v>156213.95132914</v>
      </c>
      <c r="C30" s="670">
        <v>192239.16817545</v>
      </c>
      <c r="D30" s="671">
        <v>154006.12404008</v>
      </c>
      <c r="E30" s="672">
        <v>36025.21684631001</v>
      </c>
      <c r="F30" s="728"/>
      <c r="G30" s="671">
        <v>23.061459325361746</v>
      </c>
      <c r="H30" s="670">
        <v>-38233.04413537</v>
      </c>
      <c r="I30" s="671"/>
      <c r="J30" s="674">
        <v>-19.888269647773356</v>
      </c>
    </row>
    <row r="31" spans="1:10" ht="16.5" customHeight="1">
      <c r="A31" s="669" t="s">
        <v>554</v>
      </c>
      <c r="B31" s="670">
        <v>788.6985832094999</v>
      </c>
      <c r="C31" s="670">
        <v>1336.9384950544995</v>
      </c>
      <c r="D31" s="671">
        <v>999.9180362600001</v>
      </c>
      <c r="E31" s="672">
        <v>548.2399118449996</v>
      </c>
      <c r="F31" s="728"/>
      <c r="G31" s="671">
        <v>69.5119686425723</v>
      </c>
      <c r="H31" s="670">
        <v>-337.0204587944994</v>
      </c>
      <c r="I31" s="671"/>
      <c r="J31" s="674">
        <v>-25.20837421027068</v>
      </c>
    </row>
    <row r="32" spans="1:10" ht="16.5" customHeight="1">
      <c r="A32" s="669" t="s">
        <v>555</v>
      </c>
      <c r="B32" s="670">
        <v>88693.80612722292</v>
      </c>
      <c r="C32" s="670">
        <v>112504.7731455499</v>
      </c>
      <c r="D32" s="671">
        <v>145881.64549061077</v>
      </c>
      <c r="E32" s="672">
        <v>23810.967018326977</v>
      </c>
      <c r="F32" s="728"/>
      <c r="G32" s="671">
        <v>26.84625686733117</v>
      </c>
      <c r="H32" s="670">
        <v>33376.87234506087</v>
      </c>
      <c r="I32" s="671"/>
      <c r="J32" s="674">
        <v>29.66707226001911</v>
      </c>
    </row>
    <row r="33" spans="1:10" ht="16.5" customHeight="1">
      <c r="A33" s="669" t="s">
        <v>556</v>
      </c>
      <c r="B33" s="670">
        <v>90.06329798</v>
      </c>
      <c r="C33" s="670">
        <v>74.09201957000002</v>
      </c>
      <c r="D33" s="671">
        <v>66.80956261</v>
      </c>
      <c r="E33" s="672">
        <v>-15.971278409999982</v>
      </c>
      <c r="F33" s="728"/>
      <c r="G33" s="671">
        <v>-17.73339281173854</v>
      </c>
      <c r="H33" s="670">
        <v>-7.282456960000019</v>
      </c>
      <c r="I33" s="671"/>
      <c r="J33" s="674">
        <v>-9.828935696805729</v>
      </c>
    </row>
    <row r="34" spans="1:10" ht="16.5" customHeight="1">
      <c r="A34" s="729" t="s">
        <v>557</v>
      </c>
      <c r="B34" s="662">
        <v>1313333.350838007</v>
      </c>
      <c r="C34" s="662">
        <v>1542634.927148163</v>
      </c>
      <c r="D34" s="663">
        <v>1902718.228816129</v>
      </c>
      <c r="E34" s="664">
        <v>229301.57631015615</v>
      </c>
      <c r="F34" s="726"/>
      <c r="G34" s="663">
        <v>17.459510653852217</v>
      </c>
      <c r="H34" s="662">
        <v>360083.30166796595</v>
      </c>
      <c r="I34" s="663"/>
      <c r="J34" s="667">
        <v>23.342094447040974</v>
      </c>
    </row>
    <row r="35" spans="1:10" ht="16.5" customHeight="1">
      <c r="A35" s="669" t="s">
        <v>558</v>
      </c>
      <c r="B35" s="670">
        <v>142157.69999999998</v>
      </c>
      <c r="C35" s="670">
        <v>142497.9</v>
      </c>
      <c r="D35" s="671">
        <v>186369.1</v>
      </c>
      <c r="E35" s="672">
        <v>340.20000000001164</v>
      </c>
      <c r="F35" s="728"/>
      <c r="G35" s="671">
        <v>0.23931169398492777</v>
      </c>
      <c r="H35" s="670">
        <v>43871.20000000001</v>
      </c>
      <c r="I35" s="671"/>
      <c r="J35" s="674">
        <v>30.78726072454402</v>
      </c>
    </row>
    <row r="36" spans="1:10" ht="16.5" customHeight="1">
      <c r="A36" s="669" t="s">
        <v>559</v>
      </c>
      <c r="B36" s="670">
        <v>10386.33065354</v>
      </c>
      <c r="C36" s="670">
        <v>10069.7670851545</v>
      </c>
      <c r="D36" s="671">
        <v>8195.965020291655</v>
      </c>
      <c r="E36" s="672">
        <v>-316.5635683854998</v>
      </c>
      <c r="F36" s="728"/>
      <c r="G36" s="671">
        <v>-3.047886486047935</v>
      </c>
      <c r="H36" s="670">
        <v>-1873.8020648628462</v>
      </c>
      <c r="I36" s="671"/>
      <c r="J36" s="674">
        <v>-18.60819668436349</v>
      </c>
    </row>
    <row r="37" spans="1:10" ht="16.5" customHeight="1">
      <c r="A37" s="675" t="s">
        <v>560</v>
      </c>
      <c r="B37" s="670">
        <v>10566.5361392257</v>
      </c>
      <c r="C37" s="670">
        <v>13664.786629541519</v>
      </c>
      <c r="D37" s="671">
        <v>15019.81872364651</v>
      </c>
      <c r="E37" s="672">
        <v>3098.2504903158188</v>
      </c>
      <c r="F37" s="728"/>
      <c r="G37" s="671">
        <v>29.321344757572128</v>
      </c>
      <c r="H37" s="670">
        <v>1355.0320941049904</v>
      </c>
      <c r="I37" s="671"/>
      <c r="J37" s="674">
        <v>9.916233094892126</v>
      </c>
    </row>
    <row r="38" spans="1:10" ht="16.5" customHeight="1">
      <c r="A38" s="757" t="s">
        <v>561</v>
      </c>
      <c r="B38" s="670">
        <v>996.6286769799999</v>
      </c>
      <c r="C38" s="670">
        <v>852.91678677</v>
      </c>
      <c r="D38" s="671">
        <v>1006.56234124</v>
      </c>
      <c r="E38" s="672">
        <v>-143.71189020999986</v>
      </c>
      <c r="F38" s="728"/>
      <c r="G38" s="671">
        <v>-14.419802834238919</v>
      </c>
      <c r="H38" s="670">
        <v>153.64555446999998</v>
      </c>
      <c r="I38" s="671"/>
      <c r="J38" s="674">
        <v>18.014131841847835</v>
      </c>
    </row>
    <row r="39" spans="1:10" ht="16.5" customHeight="1">
      <c r="A39" s="757" t="s">
        <v>562</v>
      </c>
      <c r="B39" s="670">
        <v>9569.907462245701</v>
      </c>
      <c r="C39" s="670">
        <v>12811.869842771519</v>
      </c>
      <c r="D39" s="671">
        <v>14013.25638240651</v>
      </c>
      <c r="E39" s="672">
        <v>3241.962380525818</v>
      </c>
      <c r="F39" s="728"/>
      <c r="G39" s="671">
        <v>33.876632489036105</v>
      </c>
      <c r="H39" s="670">
        <v>1201.3865396349902</v>
      </c>
      <c r="I39" s="671"/>
      <c r="J39" s="674">
        <v>9.377136627038205</v>
      </c>
    </row>
    <row r="40" spans="1:10" ht="16.5" customHeight="1">
      <c r="A40" s="669" t="s">
        <v>563</v>
      </c>
      <c r="B40" s="670">
        <v>1146699.2038779212</v>
      </c>
      <c r="C40" s="670">
        <v>1369249.0711404982</v>
      </c>
      <c r="D40" s="671">
        <v>1687815.075275438</v>
      </c>
      <c r="E40" s="672">
        <v>222549.86726257694</v>
      </c>
      <c r="F40" s="728"/>
      <c r="G40" s="671">
        <v>19.407867949149622</v>
      </c>
      <c r="H40" s="670">
        <v>318566.00413493975</v>
      </c>
      <c r="I40" s="671"/>
      <c r="J40" s="674">
        <v>23.265745498705677</v>
      </c>
    </row>
    <row r="41" spans="1:10" ht="16.5" customHeight="1">
      <c r="A41" s="675" t="s">
        <v>564</v>
      </c>
      <c r="B41" s="670">
        <v>1117321.0223590338</v>
      </c>
      <c r="C41" s="670">
        <v>1338931.575869255</v>
      </c>
      <c r="D41" s="671">
        <v>1656838.759521269</v>
      </c>
      <c r="E41" s="672">
        <v>221610.5535102212</v>
      </c>
      <c r="F41" s="728"/>
      <c r="G41" s="671">
        <v>19.83409862300166</v>
      </c>
      <c r="H41" s="670">
        <v>317907.183652014</v>
      </c>
      <c r="I41" s="671"/>
      <c r="J41" s="674">
        <v>23.743348008326993</v>
      </c>
    </row>
    <row r="42" spans="1:10" ht="16.5" customHeight="1">
      <c r="A42" s="675" t="s">
        <v>565</v>
      </c>
      <c r="B42" s="670">
        <v>29378.181518887475</v>
      </c>
      <c r="C42" s="670">
        <v>30317.495271243217</v>
      </c>
      <c r="D42" s="671">
        <v>30976.315754168936</v>
      </c>
      <c r="E42" s="672">
        <v>939.3137523557416</v>
      </c>
      <c r="F42" s="728"/>
      <c r="G42" s="671">
        <v>3.1973175458523495</v>
      </c>
      <c r="H42" s="670">
        <v>658.8204829257193</v>
      </c>
      <c r="I42" s="671"/>
      <c r="J42" s="674">
        <v>2.173070291695978</v>
      </c>
    </row>
    <row r="43" spans="1:10" ht="16.5" customHeight="1">
      <c r="A43" s="669" t="s">
        <v>566</v>
      </c>
      <c r="B43" s="670">
        <v>3523.58016732</v>
      </c>
      <c r="C43" s="670">
        <v>7153.402292969005</v>
      </c>
      <c r="D43" s="671">
        <v>5318.269796753</v>
      </c>
      <c r="E43" s="672">
        <v>3629.8221256490056</v>
      </c>
      <c r="F43" s="728"/>
      <c r="G43" s="671">
        <v>103.01517074350582</v>
      </c>
      <c r="H43" s="670">
        <v>-1835.1324962160052</v>
      </c>
      <c r="I43" s="671"/>
      <c r="J43" s="674">
        <v>-25.653981435096068</v>
      </c>
    </row>
    <row r="44" spans="1:10" ht="16.5" customHeight="1">
      <c r="A44" s="758" t="s">
        <v>567</v>
      </c>
      <c r="B44" s="664">
        <v>0</v>
      </c>
      <c r="C44" s="662">
        <v>0</v>
      </c>
      <c r="D44" s="663">
        <v>49080</v>
      </c>
      <c r="E44" s="662">
        <v>0</v>
      </c>
      <c r="F44" s="726"/>
      <c r="G44" s="759"/>
      <c r="H44" s="662">
        <v>49080</v>
      </c>
      <c r="I44" s="663"/>
      <c r="J44" s="667"/>
    </row>
    <row r="45" spans="1:10" s="761" customFormat="1" ht="16.5" customHeight="1" thickBot="1">
      <c r="A45" s="760" t="s">
        <v>568</v>
      </c>
      <c r="B45" s="693">
        <v>157128.9695125641</v>
      </c>
      <c r="C45" s="693">
        <v>179724.38906548987</v>
      </c>
      <c r="D45" s="694">
        <v>188011.506627418</v>
      </c>
      <c r="E45" s="695">
        <v>22595.41955292577</v>
      </c>
      <c r="F45" s="737"/>
      <c r="G45" s="694">
        <v>14.380174211680954</v>
      </c>
      <c r="H45" s="693">
        <v>8287.117561928142</v>
      </c>
      <c r="I45" s="694"/>
      <c r="J45" s="739">
        <v>4.611014456645834</v>
      </c>
    </row>
    <row r="46" spans="1:10" ht="16.5" customHeight="1" thickTop="1">
      <c r="A46" s="704" t="s">
        <v>483</v>
      </c>
      <c r="B46" s="762"/>
      <c r="C46" s="699"/>
      <c r="D46" s="699"/>
      <c r="E46" s="670"/>
      <c r="F46" s="670"/>
      <c r="G46" s="670"/>
      <c r="H46" s="670"/>
      <c r="I46" s="670"/>
      <c r="J46" s="670"/>
    </row>
  </sheetData>
  <sheetProtection/>
  <mergeCells count="5">
    <mergeCell ref="A1:J1"/>
    <mergeCell ref="A2:J2"/>
    <mergeCell ref="H3:J3"/>
    <mergeCell ref="E4:J4"/>
    <mergeCell ref="E5:G5"/>
  </mergeCells>
  <printOptions/>
  <pageMargins left="0.7" right="0.7" top="0.75" bottom="0.75" header="0.3" footer="0.3"/>
  <pageSetup fitToHeight="1" fitToWidth="1" horizontalDpi="600" verticalDpi="600" orientation="portrait" scale="77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6"/>
  <sheetViews>
    <sheetView zoomScalePageLayoutView="0" workbookViewId="0" topLeftCell="A1">
      <selection activeCell="A1" sqref="A1:IV2"/>
    </sheetView>
  </sheetViews>
  <sheetFormatPr defaultColWidth="11.00390625" defaultRowHeight="16.5" customHeight="1"/>
  <cols>
    <col min="1" max="1" width="46.7109375" style="713" bestFit="1" customWidth="1"/>
    <col min="2" max="2" width="11.140625" style="713" bestFit="1" customWidth="1"/>
    <col min="3" max="4" width="11.28125" style="713" bestFit="1" customWidth="1"/>
    <col min="5" max="5" width="10.8515625" style="713" bestFit="1" customWidth="1"/>
    <col min="6" max="6" width="2.421875" style="713" bestFit="1" customWidth="1"/>
    <col min="7" max="7" width="7.8515625" style="713" bestFit="1" customWidth="1"/>
    <col min="8" max="8" width="10.7109375" style="713" customWidth="1"/>
    <col min="9" max="9" width="2.140625" style="713" customWidth="1"/>
    <col min="10" max="10" width="7.8515625" style="713" bestFit="1" customWidth="1"/>
    <col min="11" max="16384" width="11.00390625" style="643" customWidth="1"/>
  </cols>
  <sheetData>
    <row r="1" spans="1:256" s="713" customFormat="1" ht="12.75">
      <c r="A1" s="1964" t="s">
        <v>851</v>
      </c>
      <c r="B1" s="1964"/>
      <c r="C1" s="1964"/>
      <c r="D1" s="1964"/>
      <c r="E1" s="1964"/>
      <c r="F1" s="1964"/>
      <c r="G1" s="1964"/>
      <c r="H1" s="1964"/>
      <c r="I1" s="1964"/>
      <c r="J1" s="1964"/>
      <c r="K1" s="1964"/>
      <c r="L1" s="1964"/>
      <c r="M1" s="1964"/>
      <c r="N1" s="1964"/>
      <c r="O1" s="1964"/>
      <c r="P1" s="1964"/>
      <c r="Q1" s="1964"/>
      <c r="R1" s="1964"/>
      <c r="S1" s="1964"/>
      <c r="T1" s="1964"/>
      <c r="U1" s="1964"/>
      <c r="V1" s="1964"/>
      <c r="W1" s="1964"/>
      <c r="X1" s="1964"/>
      <c r="Y1" s="1964"/>
      <c r="Z1" s="1964"/>
      <c r="AA1" s="1964"/>
      <c r="AB1" s="1964"/>
      <c r="AC1" s="1964"/>
      <c r="AD1" s="1964"/>
      <c r="AE1" s="1964"/>
      <c r="AF1" s="1964"/>
      <c r="AG1" s="1964"/>
      <c r="AH1" s="1964"/>
      <c r="AI1" s="1964"/>
      <c r="AJ1" s="1964"/>
      <c r="AK1" s="1964"/>
      <c r="AL1" s="1964"/>
      <c r="AM1" s="1964"/>
      <c r="AN1" s="1964"/>
      <c r="AO1" s="1964"/>
      <c r="AP1" s="1964"/>
      <c r="AQ1" s="1964"/>
      <c r="AR1" s="1964"/>
      <c r="AS1" s="1964"/>
      <c r="AT1" s="1964"/>
      <c r="AU1" s="1964"/>
      <c r="AV1" s="1964"/>
      <c r="AW1" s="1964"/>
      <c r="AX1" s="1964"/>
      <c r="AY1" s="1964"/>
      <c r="AZ1" s="1964"/>
      <c r="BA1" s="1964"/>
      <c r="BB1" s="1964"/>
      <c r="BC1" s="1964"/>
      <c r="BD1" s="1964"/>
      <c r="BE1" s="1964"/>
      <c r="BF1" s="1964"/>
      <c r="BG1" s="1964"/>
      <c r="BH1" s="1964"/>
      <c r="BI1" s="1964"/>
      <c r="BJ1" s="1964"/>
      <c r="BK1" s="1964"/>
      <c r="BL1" s="1964"/>
      <c r="BM1" s="1964"/>
      <c r="BN1" s="1964"/>
      <c r="BO1" s="1964"/>
      <c r="BP1" s="1964"/>
      <c r="BQ1" s="1964"/>
      <c r="BR1" s="1964"/>
      <c r="BS1" s="1964"/>
      <c r="BT1" s="1964"/>
      <c r="BU1" s="1964"/>
      <c r="BV1" s="1964"/>
      <c r="BW1" s="1964"/>
      <c r="BX1" s="1964"/>
      <c r="BY1" s="1964"/>
      <c r="BZ1" s="1964"/>
      <c r="CA1" s="1964"/>
      <c r="CB1" s="1964"/>
      <c r="CC1" s="1964"/>
      <c r="CD1" s="1964"/>
      <c r="CE1" s="1964"/>
      <c r="CF1" s="1964"/>
      <c r="CG1" s="1964"/>
      <c r="CH1" s="1964"/>
      <c r="CI1" s="1964"/>
      <c r="CJ1" s="1964"/>
      <c r="CK1" s="1964"/>
      <c r="CL1" s="1964"/>
      <c r="CM1" s="1964"/>
      <c r="CN1" s="1964"/>
      <c r="CO1" s="1964"/>
      <c r="CP1" s="1964"/>
      <c r="CQ1" s="1964"/>
      <c r="CR1" s="1964"/>
      <c r="CS1" s="1964"/>
      <c r="CT1" s="1964"/>
      <c r="CU1" s="1964"/>
      <c r="CV1" s="1964"/>
      <c r="CW1" s="1964"/>
      <c r="CX1" s="1964"/>
      <c r="CY1" s="1964"/>
      <c r="CZ1" s="1964"/>
      <c r="DA1" s="1964"/>
      <c r="DB1" s="1964"/>
      <c r="DC1" s="1964"/>
      <c r="DD1" s="1964"/>
      <c r="DE1" s="1964"/>
      <c r="DF1" s="1964"/>
      <c r="DG1" s="1964"/>
      <c r="DH1" s="1964"/>
      <c r="DI1" s="1964"/>
      <c r="DJ1" s="1964"/>
      <c r="DK1" s="1964"/>
      <c r="DL1" s="1964"/>
      <c r="DM1" s="1964"/>
      <c r="DN1" s="1964"/>
      <c r="DO1" s="1964"/>
      <c r="DP1" s="1964"/>
      <c r="DQ1" s="1964"/>
      <c r="DR1" s="1964"/>
      <c r="DS1" s="1964"/>
      <c r="DT1" s="1964"/>
      <c r="DU1" s="1964"/>
      <c r="DV1" s="1964"/>
      <c r="DW1" s="1964"/>
      <c r="DX1" s="1964"/>
      <c r="DY1" s="1964"/>
      <c r="DZ1" s="1964"/>
      <c r="EA1" s="1964"/>
      <c r="EB1" s="1964"/>
      <c r="EC1" s="1964"/>
      <c r="ED1" s="1964"/>
      <c r="EE1" s="1964"/>
      <c r="EF1" s="1964"/>
      <c r="EG1" s="1964"/>
      <c r="EH1" s="1964"/>
      <c r="EI1" s="1964"/>
      <c r="EJ1" s="1964"/>
      <c r="EK1" s="1964"/>
      <c r="EL1" s="1964"/>
      <c r="EM1" s="1964"/>
      <c r="EN1" s="1964"/>
      <c r="EO1" s="1964"/>
      <c r="EP1" s="1964"/>
      <c r="EQ1" s="1964"/>
      <c r="ER1" s="1964"/>
      <c r="ES1" s="1964"/>
      <c r="ET1" s="1964"/>
      <c r="EU1" s="1964"/>
      <c r="EV1" s="1964"/>
      <c r="EW1" s="1964"/>
      <c r="EX1" s="1964"/>
      <c r="EY1" s="1964"/>
      <c r="EZ1" s="1964"/>
      <c r="FA1" s="1964"/>
      <c r="FB1" s="1964"/>
      <c r="FC1" s="1964"/>
      <c r="FD1" s="1964"/>
      <c r="FE1" s="1964"/>
      <c r="FF1" s="1964"/>
      <c r="FG1" s="1964"/>
      <c r="FH1" s="1964"/>
      <c r="FI1" s="1964"/>
      <c r="FJ1" s="1964"/>
      <c r="FK1" s="1964"/>
      <c r="FL1" s="1964"/>
      <c r="FM1" s="1964"/>
      <c r="FN1" s="1964"/>
      <c r="FO1" s="1964"/>
      <c r="FP1" s="1964"/>
      <c r="FQ1" s="1964"/>
      <c r="FR1" s="1964"/>
      <c r="FS1" s="1964"/>
      <c r="FT1" s="1964"/>
      <c r="FU1" s="1964"/>
      <c r="FV1" s="1964"/>
      <c r="FW1" s="1964"/>
      <c r="FX1" s="1964"/>
      <c r="FY1" s="1964"/>
      <c r="FZ1" s="1964"/>
      <c r="GA1" s="1964"/>
      <c r="GB1" s="1964"/>
      <c r="GC1" s="1964"/>
      <c r="GD1" s="1964"/>
      <c r="GE1" s="1964"/>
      <c r="GF1" s="1964"/>
      <c r="GG1" s="1964"/>
      <c r="GH1" s="1964"/>
      <c r="GI1" s="1964"/>
      <c r="GJ1" s="1964"/>
      <c r="GK1" s="1964"/>
      <c r="GL1" s="1964"/>
      <c r="GM1" s="1964"/>
      <c r="GN1" s="1964"/>
      <c r="GO1" s="1964"/>
      <c r="GP1" s="1964"/>
      <c r="GQ1" s="1964"/>
      <c r="GR1" s="1964"/>
      <c r="GS1" s="1964"/>
      <c r="GT1" s="1964"/>
      <c r="GU1" s="1964"/>
      <c r="GV1" s="1964"/>
      <c r="GW1" s="1964"/>
      <c r="GX1" s="1964"/>
      <c r="GY1" s="1964"/>
      <c r="GZ1" s="1964"/>
      <c r="HA1" s="1964"/>
      <c r="HB1" s="1964"/>
      <c r="HC1" s="1964"/>
      <c r="HD1" s="1964"/>
      <c r="HE1" s="1964"/>
      <c r="HF1" s="1964"/>
      <c r="HG1" s="1964"/>
      <c r="HH1" s="1964"/>
      <c r="HI1" s="1964"/>
      <c r="HJ1" s="1964"/>
      <c r="HK1" s="1964"/>
      <c r="HL1" s="1964"/>
      <c r="HM1" s="1964"/>
      <c r="HN1" s="1964"/>
      <c r="HO1" s="1964"/>
      <c r="HP1" s="1964"/>
      <c r="HQ1" s="1964"/>
      <c r="HR1" s="1964"/>
      <c r="HS1" s="1964"/>
      <c r="HT1" s="1964"/>
      <c r="HU1" s="1964"/>
      <c r="HV1" s="1964"/>
      <c r="HW1" s="1964"/>
      <c r="HX1" s="1964"/>
      <c r="HY1" s="1964"/>
      <c r="HZ1" s="1964"/>
      <c r="IA1" s="1964"/>
      <c r="IB1" s="1964"/>
      <c r="IC1" s="1964"/>
      <c r="ID1" s="1964"/>
      <c r="IE1" s="1964"/>
      <c r="IF1" s="1964"/>
      <c r="IG1" s="1964"/>
      <c r="IH1" s="1964"/>
      <c r="II1" s="1964"/>
      <c r="IJ1" s="1964"/>
      <c r="IK1" s="1964"/>
      <c r="IL1" s="1964"/>
      <c r="IM1" s="1964"/>
      <c r="IN1" s="1964"/>
      <c r="IO1" s="1964"/>
      <c r="IP1" s="1964"/>
      <c r="IQ1" s="1964"/>
      <c r="IR1" s="1964"/>
      <c r="IS1" s="1964"/>
      <c r="IT1" s="1964"/>
      <c r="IU1" s="1964"/>
      <c r="IV1" s="1964"/>
    </row>
    <row r="2" spans="1:256" s="713" customFormat="1" ht="15.75">
      <c r="A2" s="1948" t="s">
        <v>26</v>
      </c>
      <c r="B2" s="1948"/>
      <c r="C2" s="1948"/>
      <c r="D2" s="1948"/>
      <c r="E2" s="1948"/>
      <c r="F2" s="1948"/>
      <c r="G2" s="1948"/>
      <c r="H2" s="1948"/>
      <c r="I2" s="1948"/>
      <c r="J2" s="1948"/>
      <c r="K2" s="1948"/>
      <c r="L2" s="1948"/>
      <c r="M2" s="1948"/>
      <c r="N2" s="1948"/>
      <c r="O2" s="1948"/>
      <c r="P2" s="1948"/>
      <c r="Q2" s="1948"/>
      <c r="R2" s="1948"/>
      <c r="S2" s="1948"/>
      <c r="T2" s="1948"/>
      <c r="U2" s="1948"/>
      <c r="V2" s="1948"/>
      <c r="W2" s="1948"/>
      <c r="X2" s="1948"/>
      <c r="Y2" s="1948"/>
      <c r="Z2" s="1948"/>
      <c r="AA2" s="1948"/>
      <c r="AB2" s="1948"/>
      <c r="AC2" s="1948"/>
      <c r="AD2" s="1948"/>
      <c r="AE2" s="1948"/>
      <c r="AF2" s="1948"/>
      <c r="AG2" s="1948"/>
      <c r="AH2" s="1948"/>
      <c r="AI2" s="1948"/>
      <c r="AJ2" s="1948"/>
      <c r="AK2" s="1948"/>
      <c r="AL2" s="1948"/>
      <c r="AM2" s="1948"/>
      <c r="AN2" s="1948"/>
      <c r="AO2" s="1948"/>
      <c r="AP2" s="1948"/>
      <c r="AQ2" s="1948"/>
      <c r="AR2" s="1948"/>
      <c r="AS2" s="1948"/>
      <c r="AT2" s="1948"/>
      <c r="AU2" s="1948"/>
      <c r="AV2" s="1948"/>
      <c r="AW2" s="1948"/>
      <c r="AX2" s="1948"/>
      <c r="AY2" s="1948"/>
      <c r="AZ2" s="1948"/>
      <c r="BA2" s="1948"/>
      <c r="BB2" s="1948"/>
      <c r="BC2" s="1948"/>
      <c r="BD2" s="1948"/>
      <c r="BE2" s="1948"/>
      <c r="BF2" s="1948"/>
      <c r="BG2" s="1948"/>
      <c r="BH2" s="1948"/>
      <c r="BI2" s="1948"/>
      <c r="BJ2" s="1948"/>
      <c r="BK2" s="1948"/>
      <c r="BL2" s="1948"/>
      <c r="BM2" s="1948"/>
      <c r="BN2" s="1948"/>
      <c r="BO2" s="1948"/>
      <c r="BP2" s="1948"/>
      <c r="BQ2" s="1948"/>
      <c r="BR2" s="1948"/>
      <c r="BS2" s="1948"/>
      <c r="BT2" s="1948"/>
      <c r="BU2" s="1948"/>
      <c r="BV2" s="1948"/>
      <c r="BW2" s="1948"/>
      <c r="BX2" s="1948"/>
      <c r="BY2" s="1948"/>
      <c r="BZ2" s="1948"/>
      <c r="CA2" s="1948"/>
      <c r="CB2" s="1948"/>
      <c r="CC2" s="1948"/>
      <c r="CD2" s="1948"/>
      <c r="CE2" s="1948"/>
      <c r="CF2" s="1948"/>
      <c r="CG2" s="1948"/>
      <c r="CH2" s="1948"/>
      <c r="CI2" s="1948"/>
      <c r="CJ2" s="1948"/>
      <c r="CK2" s="1948"/>
      <c r="CL2" s="1948"/>
      <c r="CM2" s="1948"/>
      <c r="CN2" s="1948"/>
      <c r="CO2" s="1948"/>
      <c r="CP2" s="1948"/>
      <c r="CQ2" s="1948"/>
      <c r="CR2" s="1948"/>
      <c r="CS2" s="1948"/>
      <c r="CT2" s="1948"/>
      <c r="CU2" s="1948"/>
      <c r="CV2" s="1948"/>
      <c r="CW2" s="1948"/>
      <c r="CX2" s="1948"/>
      <c r="CY2" s="1948"/>
      <c r="CZ2" s="1948"/>
      <c r="DA2" s="1948"/>
      <c r="DB2" s="1948"/>
      <c r="DC2" s="1948"/>
      <c r="DD2" s="1948"/>
      <c r="DE2" s="1948"/>
      <c r="DF2" s="1948"/>
      <c r="DG2" s="1948"/>
      <c r="DH2" s="1948"/>
      <c r="DI2" s="1948"/>
      <c r="DJ2" s="1948"/>
      <c r="DK2" s="1948"/>
      <c r="DL2" s="1948"/>
      <c r="DM2" s="1948"/>
      <c r="DN2" s="1948"/>
      <c r="DO2" s="1948"/>
      <c r="DP2" s="1948"/>
      <c r="DQ2" s="1948"/>
      <c r="DR2" s="1948"/>
      <c r="DS2" s="1948"/>
      <c r="DT2" s="1948"/>
      <c r="DU2" s="1948"/>
      <c r="DV2" s="1948"/>
      <c r="DW2" s="1948"/>
      <c r="DX2" s="1948"/>
      <c r="DY2" s="1948"/>
      <c r="DZ2" s="1948"/>
      <c r="EA2" s="1948"/>
      <c r="EB2" s="1948"/>
      <c r="EC2" s="1948"/>
      <c r="ED2" s="1948"/>
      <c r="EE2" s="1948"/>
      <c r="EF2" s="1948"/>
      <c r="EG2" s="1948"/>
      <c r="EH2" s="1948"/>
      <c r="EI2" s="1948"/>
      <c r="EJ2" s="1948"/>
      <c r="EK2" s="1948"/>
      <c r="EL2" s="1948"/>
      <c r="EM2" s="1948"/>
      <c r="EN2" s="1948"/>
      <c r="EO2" s="1948"/>
      <c r="EP2" s="1948"/>
      <c r="EQ2" s="1948"/>
      <c r="ER2" s="1948"/>
      <c r="ES2" s="1948"/>
      <c r="ET2" s="1948"/>
      <c r="EU2" s="1948"/>
      <c r="EV2" s="1948"/>
      <c r="EW2" s="1948"/>
      <c r="EX2" s="1948"/>
      <c r="EY2" s="1948"/>
      <c r="EZ2" s="1948"/>
      <c r="FA2" s="1948"/>
      <c r="FB2" s="1948"/>
      <c r="FC2" s="1948"/>
      <c r="FD2" s="1948"/>
      <c r="FE2" s="1948"/>
      <c r="FF2" s="1948"/>
      <c r="FG2" s="1948"/>
      <c r="FH2" s="1948"/>
      <c r="FI2" s="1948"/>
      <c r="FJ2" s="1948"/>
      <c r="FK2" s="1948"/>
      <c r="FL2" s="1948"/>
      <c r="FM2" s="1948"/>
      <c r="FN2" s="1948"/>
      <c r="FO2" s="1948"/>
      <c r="FP2" s="1948"/>
      <c r="FQ2" s="1948"/>
      <c r="FR2" s="1948"/>
      <c r="FS2" s="1948"/>
      <c r="FT2" s="1948"/>
      <c r="FU2" s="1948"/>
      <c r="FV2" s="1948"/>
      <c r="FW2" s="1948"/>
      <c r="FX2" s="1948"/>
      <c r="FY2" s="1948"/>
      <c r="FZ2" s="1948"/>
      <c r="GA2" s="1948"/>
      <c r="GB2" s="1948"/>
      <c r="GC2" s="1948"/>
      <c r="GD2" s="1948"/>
      <c r="GE2" s="1948"/>
      <c r="GF2" s="1948"/>
      <c r="GG2" s="1948"/>
      <c r="GH2" s="1948"/>
      <c r="GI2" s="1948"/>
      <c r="GJ2" s="1948"/>
      <c r="GK2" s="1948"/>
      <c r="GL2" s="1948"/>
      <c r="GM2" s="1948"/>
      <c r="GN2" s="1948"/>
      <c r="GO2" s="1948"/>
      <c r="GP2" s="1948"/>
      <c r="GQ2" s="1948"/>
      <c r="GR2" s="1948"/>
      <c r="GS2" s="1948"/>
      <c r="GT2" s="1948"/>
      <c r="GU2" s="1948"/>
      <c r="GV2" s="1948"/>
      <c r="GW2" s="1948"/>
      <c r="GX2" s="1948"/>
      <c r="GY2" s="1948"/>
      <c r="GZ2" s="1948"/>
      <c r="HA2" s="1948"/>
      <c r="HB2" s="1948"/>
      <c r="HC2" s="1948"/>
      <c r="HD2" s="1948"/>
      <c r="HE2" s="1948"/>
      <c r="HF2" s="1948"/>
      <c r="HG2" s="1948"/>
      <c r="HH2" s="1948"/>
      <c r="HI2" s="1948"/>
      <c r="HJ2" s="1948"/>
      <c r="HK2" s="1948"/>
      <c r="HL2" s="1948"/>
      <c r="HM2" s="1948"/>
      <c r="HN2" s="1948"/>
      <c r="HO2" s="1948"/>
      <c r="HP2" s="1948"/>
      <c r="HQ2" s="1948"/>
      <c r="HR2" s="1948"/>
      <c r="HS2" s="1948"/>
      <c r="HT2" s="1948"/>
      <c r="HU2" s="1948"/>
      <c r="HV2" s="1948"/>
      <c r="HW2" s="1948"/>
      <c r="HX2" s="1948"/>
      <c r="HY2" s="1948"/>
      <c r="HZ2" s="1948"/>
      <c r="IA2" s="1948"/>
      <c r="IB2" s="1948"/>
      <c r="IC2" s="1948"/>
      <c r="ID2" s="1948"/>
      <c r="IE2" s="1948"/>
      <c r="IF2" s="1948"/>
      <c r="IG2" s="1948"/>
      <c r="IH2" s="1948"/>
      <c r="II2" s="1948"/>
      <c r="IJ2" s="1948"/>
      <c r="IK2" s="1948"/>
      <c r="IL2" s="1948"/>
      <c r="IM2" s="1948"/>
      <c r="IN2" s="1948"/>
      <c r="IO2" s="1948"/>
      <c r="IP2" s="1948"/>
      <c r="IQ2" s="1948"/>
      <c r="IR2" s="1948"/>
      <c r="IS2" s="1948"/>
      <c r="IT2" s="1948"/>
      <c r="IU2" s="1948"/>
      <c r="IV2" s="1948"/>
    </row>
    <row r="3" spans="2:10" s="713" customFormat="1" ht="16.5" customHeight="1" thickBot="1">
      <c r="B3" s="644"/>
      <c r="C3" s="644"/>
      <c r="D3" s="644"/>
      <c r="H3" s="1977" t="s">
        <v>207</v>
      </c>
      <c r="I3" s="1977"/>
      <c r="J3" s="1977"/>
    </row>
    <row r="4" spans="1:10" s="713" customFormat="1" ht="13.5" thickTop="1">
      <c r="A4" s="646"/>
      <c r="B4" s="715">
        <v>2014</v>
      </c>
      <c r="C4" s="715">
        <v>2015</v>
      </c>
      <c r="D4" s="716">
        <v>2016</v>
      </c>
      <c r="E4" s="1987" t="s">
        <v>449</v>
      </c>
      <c r="F4" s="1988"/>
      <c r="G4" s="1988"/>
      <c r="H4" s="1988"/>
      <c r="I4" s="1988"/>
      <c r="J4" s="1989"/>
    </row>
    <row r="5" spans="1:10" s="713" customFormat="1" ht="12.75">
      <c r="A5" s="717" t="s">
        <v>488</v>
      </c>
      <c r="B5" s="745" t="s">
        <v>451</v>
      </c>
      <c r="C5" s="745" t="s">
        <v>452</v>
      </c>
      <c r="D5" s="746" t="s">
        <v>453</v>
      </c>
      <c r="E5" s="1980" t="s">
        <v>96</v>
      </c>
      <c r="F5" s="1981"/>
      <c r="G5" s="1982"/>
      <c r="H5" s="1990" t="s">
        <v>131</v>
      </c>
      <c r="I5" s="1990"/>
      <c r="J5" s="1991"/>
    </row>
    <row r="6" spans="1:10" s="713" customFormat="1" ht="12.75">
      <c r="A6" s="717"/>
      <c r="B6" s="745"/>
      <c r="C6" s="745"/>
      <c r="D6" s="746"/>
      <c r="E6" s="722" t="s">
        <v>209</v>
      </c>
      <c r="F6" s="723" t="s">
        <v>5</v>
      </c>
      <c r="G6" s="724" t="s">
        <v>454</v>
      </c>
      <c r="H6" s="719" t="s">
        <v>209</v>
      </c>
      <c r="I6" s="723" t="s">
        <v>5</v>
      </c>
      <c r="J6" s="725" t="s">
        <v>454</v>
      </c>
    </row>
    <row r="7" spans="1:10" s="713" customFormat="1" ht="16.5" customHeight="1">
      <c r="A7" s="661" t="s">
        <v>536</v>
      </c>
      <c r="B7" s="662">
        <v>1196479.3564913992</v>
      </c>
      <c r="C7" s="662">
        <v>1452748.758025059</v>
      </c>
      <c r="D7" s="663">
        <v>1753430.639797833</v>
      </c>
      <c r="E7" s="664">
        <v>256269.40153365978</v>
      </c>
      <c r="F7" s="726"/>
      <c r="G7" s="663">
        <v>21.418622907557197</v>
      </c>
      <c r="H7" s="662">
        <v>300681.88177277404</v>
      </c>
      <c r="I7" s="727"/>
      <c r="J7" s="667">
        <v>20.69744545378489</v>
      </c>
    </row>
    <row r="8" spans="1:10" s="713" customFormat="1" ht="16.5" customHeight="1">
      <c r="A8" s="669" t="s">
        <v>537</v>
      </c>
      <c r="B8" s="670">
        <v>122544.75249030958</v>
      </c>
      <c r="C8" s="670">
        <v>150442.94437548862</v>
      </c>
      <c r="D8" s="671">
        <v>175087.20586657317</v>
      </c>
      <c r="E8" s="672">
        <v>27898.19188517904</v>
      </c>
      <c r="F8" s="728"/>
      <c r="G8" s="671">
        <v>22.76571727327544</v>
      </c>
      <c r="H8" s="670">
        <v>24644.26149108456</v>
      </c>
      <c r="I8" s="671"/>
      <c r="J8" s="674">
        <v>16.381134783945242</v>
      </c>
    </row>
    <row r="9" spans="1:10" s="713" customFormat="1" ht="16.5" customHeight="1">
      <c r="A9" s="669" t="s">
        <v>538</v>
      </c>
      <c r="B9" s="670">
        <v>108467.25845692512</v>
      </c>
      <c r="C9" s="670">
        <v>132566.90180425718</v>
      </c>
      <c r="D9" s="671">
        <v>157821.02541387235</v>
      </c>
      <c r="E9" s="672">
        <v>24099.643347332065</v>
      </c>
      <c r="F9" s="728"/>
      <c r="G9" s="671">
        <v>22.218357585669594</v>
      </c>
      <c r="H9" s="670">
        <v>25254.12360961517</v>
      </c>
      <c r="I9" s="671"/>
      <c r="J9" s="674">
        <v>19.050097170487067</v>
      </c>
    </row>
    <row r="10" spans="1:10" s="713" customFormat="1" ht="16.5" customHeight="1">
      <c r="A10" s="669" t="s">
        <v>539</v>
      </c>
      <c r="B10" s="670">
        <v>14077.494033384452</v>
      </c>
      <c r="C10" s="670">
        <v>17876.042571231428</v>
      </c>
      <c r="D10" s="671">
        <v>17266.180452700828</v>
      </c>
      <c r="E10" s="672">
        <v>3798.5485378469766</v>
      </c>
      <c r="F10" s="728"/>
      <c r="G10" s="671">
        <v>26.983130156821993</v>
      </c>
      <c r="H10" s="670">
        <v>-609.8621185306001</v>
      </c>
      <c r="I10" s="671"/>
      <c r="J10" s="674">
        <v>-3.4116170628955294</v>
      </c>
    </row>
    <row r="11" spans="1:10" s="713" customFormat="1" ht="16.5" customHeight="1">
      <c r="A11" s="669" t="s">
        <v>540</v>
      </c>
      <c r="B11" s="670">
        <v>450769.12587717123</v>
      </c>
      <c r="C11" s="670">
        <v>559350.961967849</v>
      </c>
      <c r="D11" s="671">
        <v>698691.2071865237</v>
      </c>
      <c r="E11" s="672">
        <v>108581.83609067783</v>
      </c>
      <c r="F11" s="728"/>
      <c r="G11" s="671">
        <v>24.088126239653995</v>
      </c>
      <c r="H11" s="670">
        <v>139340.24521867465</v>
      </c>
      <c r="I11" s="671"/>
      <c r="J11" s="674">
        <v>24.91105847542706</v>
      </c>
    </row>
    <row r="12" spans="1:10" s="713" customFormat="1" ht="16.5" customHeight="1">
      <c r="A12" s="669" t="s">
        <v>538</v>
      </c>
      <c r="B12" s="670">
        <v>441455.9753080949</v>
      </c>
      <c r="C12" s="670">
        <v>549436.3094164284</v>
      </c>
      <c r="D12" s="671">
        <v>683588.6654231404</v>
      </c>
      <c r="E12" s="672">
        <v>107980.33410833357</v>
      </c>
      <c r="F12" s="728"/>
      <c r="G12" s="671">
        <v>24.460045881805865</v>
      </c>
      <c r="H12" s="670">
        <v>134152.35600671195</v>
      </c>
      <c r="I12" s="671"/>
      <c r="J12" s="674">
        <v>24.41636158869786</v>
      </c>
    </row>
    <row r="13" spans="1:10" s="713" customFormat="1" ht="16.5" customHeight="1">
      <c r="A13" s="669" t="s">
        <v>539</v>
      </c>
      <c r="B13" s="670">
        <v>9313.150569076386</v>
      </c>
      <c r="C13" s="670">
        <v>9914.652551420582</v>
      </c>
      <c r="D13" s="671">
        <v>15102.541763383291</v>
      </c>
      <c r="E13" s="672">
        <v>601.5019823441962</v>
      </c>
      <c r="F13" s="728"/>
      <c r="G13" s="671">
        <v>6.458630491183491</v>
      </c>
      <c r="H13" s="670">
        <v>5187.889211962709</v>
      </c>
      <c r="I13" s="671"/>
      <c r="J13" s="674">
        <v>52.32547671294222</v>
      </c>
    </row>
    <row r="14" spans="1:10" s="713" customFormat="1" ht="16.5" customHeight="1">
      <c r="A14" s="669" t="s">
        <v>541</v>
      </c>
      <c r="B14" s="670">
        <v>365549.7279395734</v>
      </c>
      <c r="C14" s="670">
        <v>417355.10912562284</v>
      </c>
      <c r="D14" s="671">
        <v>523230.7096633454</v>
      </c>
      <c r="E14" s="672">
        <v>51805.38118604943</v>
      </c>
      <c r="F14" s="728"/>
      <c r="G14" s="671">
        <v>14.171910748792305</v>
      </c>
      <c r="H14" s="670">
        <v>105875.60053772258</v>
      </c>
      <c r="I14" s="671"/>
      <c r="J14" s="674">
        <v>25.368229170486632</v>
      </c>
    </row>
    <row r="15" spans="1:10" s="713" customFormat="1" ht="16.5" customHeight="1">
      <c r="A15" s="669" t="s">
        <v>538</v>
      </c>
      <c r="B15" s="670">
        <v>337378.43962691</v>
      </c>
      <c r="C15" s="670">
        <v>397787.37478232005</v>
      </c>
      <c r="D15" s="671">
        <v>501530.3872407901</v>
      </c>
      <c r="E15" s="672">
        <v>60408.93515541003</v>
      </c>
      <c r="F15" s="728"/>
      <c r="G15" s="671">
        <v>17.905392894167527</v>
      </c>
      <c r="H15" s="670">
        <v>103743.01245847007</v>
      </c>
      <c r="I15" s="671"/>
      <c r="J15" s="674">
        <v>26.08001636935839</v>
      </c>
    </row>
    <row r="16" spans="1:10" s="713" customFormat="1" ht="16.5" customHeight="1">
      <c r="A16" s="669" t="s">
        <v>539</v>
      </c>
      <c r="B16" s="670">
        <v>28171.288312663357</v>
      </c>
      <c r="C16" s="670">
        <v>19567.7343433028</v>
      </c>
      <c r="D16" s="671">
        <v>21700.32242255532</v>
      </c>
      <c r="E16" s="672">
        <v>-8603.553969360557</v>
      </c>
      <c r="F16" s="728"/>
      <c r="G16" s="671">
        <v>-30.54015092910447</v>
      </c>
      <c r="H16" s="670">
        <v>2132.5880792525204</v>
      </c>
      <c r="I16" s="671"/>
      <c r="J16" s="674">
        <v>10.898492599284568</v>
      </c>
    </row>
    <row r="17" spans="1:10" s="713" customFormat="1" ht="16.5" customHeight="1">
      <c r="A17" s="669" t="s">
        <v>542</v>
      </c>
      <c r="B17" s="670">
        <v>246884.40591792506</v>
      </c>
      <c r="C17" s="670">
        <v>313798.85776072845</v>
      </c>
      <c r="D17" s="671">
        <v>340707.8000872903</v>
      </c>
      <c r="E17" s="672">
        <v>66914.45184280339</v>
      </c>
      <c r="F17" s="728"/>
      <c r="G17" s="671">
        <v>27.10355544491077</v>
      </c>
      <c r="H17" s="670">
        <v>26908.94232656184</v>
      </c>
      <c r="I17" s="671"/>
      <c r="J17" s="674">
        <v>8.575219973260674</v>
      </c>
    </row>
    <row r="18" spans="1:10" s="713" customFormat="1" ht="16.5" customHeight="1">
      <c r="A18" s="669" t="s">
        <v>538</v>
      </c>
      <c r="B18" s="670">
        <v>218529.75129313295</v>
      </c>
      <c r="C18" s="670">
        <v>266863.39963048324</v>
      </c>
      <c r="D18" s="671">
        <v>285473.8590607489</v>
      </c>
      <c r="E18" s="672">
        <v>48333.648337350285</v>
      </c>
      <c r="F18" s="728"/>
      <c r="G18" s="671">
        <v>22.117651281502702</v>
      </c>
      <c r="H18" s="670">
        <v>18610.459430265648</v>
      </c>
      <c r="I18" s="671"/>
      <c r="J18" s="674">
        <v>6.973777391742339</v>
      </c>
    </row>
    <row r="19" spans="1:10" s="713" customFormat="1" ht="16.5" customHeight="1">
      <c r="A19" s="669" t="s">
        <v>539</v>
      </c>
      <c r="B19" s="670">
        <v>28354.654624792092</v>
      </c>
      <c r="C19" s="670">
        <v>46935.458130245184</v>
      </c>
      <c r="D19" s="671">
        <v>55233.941026541404</v>
      </c>
      <c r="E19" s="672">
        <v>18580.803505453092</v>
      </c>
      <c r="F19" s="728"/>
      <c r="G19" s="671">
        <v>65.52999410970372</v>
      </c>
      <c r="H19" s="670">
        <v>8298.48289629622</v>
      </c>
      <c r="I19" s="671"/>
      <c r="J19" s="674">
        <v>17.680626176627605</v>
      </c>
    </row>
    <row r="20" spans="1:10" s="713" customFormat="1" ht="16.5" customHeight="1">
      <c r="A20" s="669" t="s">
        <v>543</v>
      </c>
      <c r="B20" s="670">
        <v>10731.34426642</v>
      </c>
      <c r="C20" s="670">
        <v>11800.884795370011</v>
      </c>
      <c r="D20" s="671">
        <v>15713.716994100498</v>
      </c>
      <c r="E20" s="672">
        <v>1069.5405289500122</v>
      </c>
      <c r="F20" s="728"/>
      <c r="G20" s="671">
        <v>9.966510274922094</v>
      </c>
      <c r="H20" s="670">
        <v>3912.832198730486</v>
      </c>
      <c r="I20" s="671"/>
      <c r="J20" s="674">
        <v>33.157108696338234</v>
      </c>
    </row>
    <row r="21" spans="1:10" s="713" customFormat="1" ht="16.5" customHeight="1">
      <c r="A21" s="661" t="s">
        <v>544</v>
      </c>
      <c r="B21" s="662">
        <v>1932.98868759</v>
      </c>
      <c r="C21" s="662">
        <v>3261.50328125</v>
      </c>
      <c r="D21" s="663">
        <v>6516.2528778900005</v>
      </c>
      <c r="E21" s="664">
        <v>1328.51459366</v>
      </c>
      <c r="F21" s="726"/>
      <c r="G21" s="663">
        <v>68.72852397891461</v>
      </c>
      <c r="H21" s="662">
        <v>3254.7495966400006</v>
      </c>
      <c r="I21" s="663"/>
      <c r="J21" s="667">
        <v>99.79292724772574</v>
      </c>
    </row>
    <row r="22" spans="1:10" s="713" customFormat="1" ht="16.5" customHeight="1">
      <c r="A22" s="661" t="s">
        <v>545</v>
      </c>
      <c r="B22" s="662">
        <v>4.119</v>
      </c>
      <c r="C22" s="662">
        <v>0</v>
      </c>
      <c r="D22" s="663">
        <v>0</v>
      </c>
      <c r="E22" s="664">
        <v>-4.119</v>
      </c>
      <c r="F22" s="726"/>
      <c r="G22" s="663"/>
      <c r="H22" s="662">
        <v>0</v>
      </c>
      <c r="I22" s="663"/>
      <c r="J22" s="667"/>
    </row>
    <row r="23" spans="1:10" s="713" customFormat="1" ht="16.5" customHeight="1">
      <c r="A23" s="749" t="s">
        <v>546</v>
      </c>
      <c r="B23" s="662">
        <v>268735.3983221199</v>
      </c>
      <c r="C23" s="662">
        <v>297716.124557734</v>
      </c>
      <c r="D23" s="663">
        <v>381269.3672828939</v>
      </c>
      <c r="E23" s="664">
        <v>28980.7262356141</v>
      </c>
      <c r="F23" s="726"/>
      <c r="G23" s="663">
        <v>10.784111961639057</v>
      </c>
      <c r="H23" s="662">
        <v>83553.24272515991</v>
      </c>
      <c r="I23" s="663"/>
      <c r="J23" s="667">
        <v>28.06473544195186</v>
      </c>
    </row>
    <row r="24" spans="1:10" s="713" customFormat="1" ht="16.5" customHeight="1">
      <c r="A24" s="750" t="s">
        <v>547</v>
      </c>
      <c r="B24" s="670">
        <v>87334.02185704002</v>
      </c>
      <c r="C24" s="670">
        <v>98300.06881324</v>
      </c>
      <c r="D24" s="671">
        <v>122538.92297315999</v>
      </c>
      <c r="E24" s="672">
        <v>10966.046956199978</v>
      </c>
      <c r="F24" s="728"/>
      <c r="G24" s="671">
        <v>12.556443323027844</v>
      </c>
      <c r="H24" s="670">
        <v>24238.854159919996</v>
      </c>
      <c r="I24" s="671"/>
      <c r="J24" s="674">
        <v>24.65802359301632</v>
      </c>
    </row>
    <row r="25" spans="1:10" s="713" customFormat="1" ht="16.5" customHeight="1">
      <c r="A25" s="750" t="s">
        <v>548</v>
      </c>
      <c r="B25" s="670">
        <v>53749.94024853264</v>
      </c>
      <c r="C25" s="670">
        <v>63635.73371379686</v>
      </c>
      <c r="D25" s="671">
        <v>88058.10644962231</v>
      </c>
      <c r="E25" s="672">
        <v>9885.793465264214</v>
      </c>
      <c r="F25" s="728"/>
      <c r="G25" s="671">
        <v>18.392194334642248</v>
      </c>
      <c r="H25" s="670">
        <v>24422.372735825455</v>
      </c>
      <c r="I25" s="671"/>
      <c r="J25" s="674">
        <v>38.37839419855772</v>
      </c>
    </row>
    <row r="26" spans="1:10" s="713" customFormat="1" ht="16.5" customHeight="1">
      <c r="A26" s="750" t="s">
        <v>549</v>
      </c>
      <c r="B26" s="670">
        <v>127651.43621654723</v>
      </c>
      <c r="C26" s="670">
        <v>135780.32203069713</v>
      </c>
      <c r="D26" s="671">
        <v>170672.3378601116</v>
      </c>
      <c r="E26" s="672">
        <v>8128.885814149908</v>
      </c>
      <c r="F26" s="728"/>
      <c r="G26" s="671">
        <v>6.3680331808880775</v>
      </c>
      <c r="H26" s="670">
        <v>34892.01582941448</v>
      </c>
      <c r="I26" s="671"/>
      <c r="J26" s="674">
        <v>25.697402471564406</v>
      </c>
    </row>
    <row r="27" spans="1:10" s="713" customFormat="1" ht="16.5" customHeight="1">
      <c r="A27" s="751" t="s">
        <v>550</v>
      </c>
      <c r="B27" s="752">
        <v>1467151.862501109</v>
      </c>
      <c r="C27" s="752">
        <v>1753726.385864043</v>
      </c>
      <c r="D27" s="753">
        <v>2141216.259958617</v>
      </c>
      <c r="E27" s="754">
        <v>286574.5233629339</v>
      </c>
      <c r="F27" s="755"/>
      <c r="G27" s="753">
        <v>19.532710327232213</v>
      </c>
      <c r="H27" s="752">
        <v>387489.874094574</v>
      </c>
      <c r="I27" s="753"/>
      <c r="J27" s="756">
        <v>22.095229747236868</v>
      </c>
    </row>
    <row r="28" spans="1:10" s="713" customFormat="1" ht="16.5" customHeight="1">
      <c r="A28" s="661" t="s">
        <v>551</v>
      </c>
      <c r="B28" s="662">
        <v>267110.3879700524</v>
      </c>
      <c r="C28" s="662">
        <v>327932.4961981544</v>
      </c>
      <c r="D28" s="663">
        <v>328336.9859457548</v>
      </c>
      <c r="E28" s="664">
        <v>60822.10822810198</v>
      </c>
      <c r="F28" s="726"/>
      <c r="G28" s="663">
        <v>22.770401664393958</v>
      </c>
      <c r="H28" s="662">
        <v>404.4897476003971</v>
      </c>
      <c r="I28" s="663"/>
      <c r="J28" s="667">
        <v>0.12334543001678697</v>
      </c>
    </row>
    <row r="29" spans="1:10" s="713" customFormat="1" ht="16.5" customHeight="1">
      <c r="A29" s="669" t="s">
        <v>552</v>
      </c>
      <c r="B29" s="670">
        <v>33942.21583274999</v>
      </c>
      <c r="C29" s="670">
        <v>39383.42333781</v>
      </c>
      <c r="D29" s="671">
        <v>47060.55054304001</v>
      </c>
      <c r="E29" s="672">
        <v>5441.207505060011</v>
      </c>
      <c r="F29" s="728"/>
      <c r="G29" s="671">
        <v>16.030796374260063</v>
      </c>
      <c r="H29" s="670">
        <v>7677.127205230005</v>
      </c>
      <c r="I29" s="671"/>
      <c r="J29" s="674">
        <v>19.49329579447602</v>
      </c>
    </row>
    <row r="30" spans="1:10" s="713" customFormat="1" ht="16.5" customHeight="1">
      <c r="A30" s="669" t="s">
        <v>569</v>
      </c>
      <c r="B30" s="670">
        <v>143481.39134852</v>
      </c>
      <c r="C30" s="670">
        <v>174939.83073156</v>
      </c>
      <c r="D30" s="671">
        <v>134715.85834726001</v>
      </c>
      <c r="E30" s="672">
        <v>31458.439383040008</v>
      </c>
      <c r="F30" s="728"/>
      <c r="G30" s="671">
        <v>21.925100591355886</v>
      </c>
      <c r="H30" s="670">
        <v>-40223.972384299996</v>
      </c>
      <c r="I30" s="671"/>
      <c r="J30" s="674">
        <v>-22.99303264219027</v>
      </c>
    </row>
    <row r="31" spans="1:10" s="713" customFormat="1" ht="16.5" customHeight="1">
      <c r="A31" s="669" t="s">
        <v>554</v>
      </c>
      <c r="B31" s="670">
        <v>699.9148152695</v>
      </c>
      <c r="C31" s="670">
        <v>1252.0553161744995</v>
      </c>
      <c r="D31" s="671">
        <v>928.1082171900001</v>
      </c>
      <c r="E31" s="672">
        <v>552.1405009049995</v>
      </c>
      <c r="F31" s="728"/>
      <c r="G31" s="671">
        <v>78.88681434645723</v>
      </c>
      <c r="H31" s="670">
        <v>-323.94709898449935</v>
      </c>
      <c r="I31" s="671"/>
      <c r="J31" s="674">
        <v>-25.873225791195853</v>
      </c>
    </row>
    <row r="32" spans="1:10" s="713" customFormat="1" ht="16.5" customHeight="1">
      <c r="A32" s="669" t="s">
        <v>555</v>
      </c>
      <c r="B32" s="670">
        <v>88901.08335653292</v>
      </c>
      <c r="C32" s="670">
        <v>112283.64119529993</v>
      </c>
      <c r="D32" s="671">
        <v>145568.34853165474</v>
      </c>
      <c r="E32" s="672">
        <v>23382.55783876701</v>
      </c>
      <c r="F32" s="728"/>
      <c r="G32" s="671">
        <v>26.30176928777408</v>
      </c>
      <c r="H32" s="670">
        <v>33284.70733635481</v>
      </c>
      <c r="I32" s="671"/>
      <c r="J32" s="674">
        <v>29.643416424714296</v>
      </c>
    </row>
    <row r="33" spans="1:10" s="713" customFormat="1" ht="16.5" customHeight="1">
      <c r="A33" s="669" t="s">
        <v>556</v>
      </c>
      <c r="B33" s="670">
        <v>85.78261698</v>
      </c>
      <c r="C33" s="670">
        <v>73.54561731000001</v>
      </c>
      <c r="D33" s="671">
        <v>64.12030661</v>
      </c>
      <c r="E33" s="672">
        <v>-12.236999669999989</v>
      </c>
      <c r="F33" s="728"/>
      <c r="G33" s="671">
        <v>-14.265127482474702</v>
      </c>
      <c r="H33" s="670">
        <v>-9.425310700000011</v>
      </c>
      <c r="I33" s="671"/>
      <c r="J33" s="674">
        <v>-12.815598052935847</v>
      </c>
    </row>
    <row r="34" spans="1:10" s="713" customFormat="1" ht="16.5" customHeight="1">
      <c r="A34" s="729" t="s">
        <v>557</v>
      </c>
      <c r="B34" s="662">
        <v>1066926.4858428843</v>
      </c>
      <c r="C34" s="662">
        <v>1267006.821257701</v>
      </c>
      <c r="D34" s="663">
        <v>1594927.4625929503</v>
      </c>
      <c r="E34" s="664">
        <v>200080.33541481663</v>
      </c>
      <c r="F34" s="726"/>
      <c r="G34" s="663">
        <v>18.75296358930961</v>
      </c>
      <c r="H34" s="662">
        <v>327920.6413352494</v>
      </c>
      <c r="I34" s="663"/>
      <c r="J34" s="667">
        <v>25.881521380424555</v>
      </c>
    </row>
    <row r="35" spans="1:10" s="713" customFormat="1" ht="16.5" customHeight="1">
      <c r="A35" s="669" t="s">
        <v>558</v>
      </c>
      <c r="B35" s="670">
        <v>136367.1</v>
      </c>
      <c r="C35" s="670">
        <v>136363.1</v>
      </c>
      <c r="D35" s="671">
        <v>176963</v>
      </c>
      <c r="E35" s="672">
        <v>-4</v>
      </c>
      <c r="F35" s="728"/>
      <c r="G35" s="671">
        <v>-0.002933258828559088</v>
      </c>
      <c r="H35" s="670">
        <v>40599.899999999994</v>
      </c>
      <c r="I35" s="671"/>
      <c r="J35" s="674">
        <v>29.77337710861662</v>
      </c>
    </row>
    <row r="36" spans="1:10" s="713" customFormat="1" ht="16.5" customHeight="1">
      <c r="A36" s="669" t="s">
        <v>559</v>
      </c>
      <c r="B36" s="670">
        <v>10047.26457073</v>
      </c>
      <c r="C36" s="670">
        <v>9774.4680178045</v>
      </c>
      <c r="D36" s="671">
        <v>7875.826974799999</v>
      </c>
      <c r="E36" s="672">
        <v>-272.7965529254998</v>
      </c>
      <c r="F36" s="728"/>
      <c r="G36" s="671">
        <v>-2.7151325717073194</v>
      </c>
      <c r="H36" s="670">
        <v>-1898.6410430045007</v>
      </c>
      <c r="I36" s="671"/>
      <c r="J36" s="674">
        <v>-19.424494914158668</v>
      </c>
    </row>
    <row r="37" spans="1:10" s="713" customFormat="1" ht="16.5" customHeight="1">
      <c r="A37" s="675" t="s">
        <v>560</v>
      </c>
      <c r="B37" s="670">
        <v>10136.62372096203</v>
      </c>
      <c r="C37" s="670">
        <v>11901.177529272247</v>
      </c>
      <c r="D37" s="671">
        <v>15311.150437202248</v>
      </c>
      <c r="E37" s="672">
        <v>1764.5538083102165</v>
      </c>
      <c r="F37" s="728"/>
      <c r="G37" s="671">
        <v>17.407707505815843</v>
      </c>
      <c r="H37" s="670">
        <v>3409.9729079300014</v>
      </c>
      <c r="I37" s="671"/>
      <c r="J37" s="674">
        <v>28.65239930706689</v>
      </c>
    </row>
    <row r="38" spans="1:10" s="713" customFormat="1" ht="16.5" customHeight="1">
      <c r="A38" s="757" t="s">
        <v>561</v>
      </c>
      <c r="B38" s="670">
        <v>996.6286769799999</v>
      </c>
      <c r="C38" s="670">
        <v>852.91678677</v>
      </c>
      <c r="D38" s="671">
        <v>1006.56234124</v>
      </c>
      <c r="E38" s="672">
        <v>-143.71189020999986</v>
      </c>
      <c r="F38" s="728"/>
      <c r="G38" s="671">
        <v>-14.419802834238919</v>
      </c>
      <c r="H38" s="670">
        <v>153.64555446999998</v>
      </c>
      <c r="I38" s="671"/>
      <c r="J38" s="674">
        <v>18.014131841847835</v>
      </c>
    </row>
    <row r="39" spans="1:10" s="713" customFormat="1" ht="16.5" customHeight="1">
      <c r="A39" s="757" t="s">
        <v>562</v>
      </c>
      <c r="B39" s="670">
        <v>9139.995043982031</v>
      </c>
      <c r="C39" s="670">
        <v>11048.260742502247</v>
      </c>
      <c r="D39" s="671">
        <v>14304.588095962248</v>
      </c>
      <c r="E39" s="672">
        <v>1908.2656985202157</v>
      </c>
      <c r="F39" s="728"/>
      <c r="G39" s="671">
        <v>20.878191829837576</v>
      </c>
      <c r="H39" s="670">
        <v>3256.327353460001</v>
      </c>
      <c r="I39" s="671"/>
      <c r="J39" s="674">
        <v>29.473664944682483</v>
      </c>
    </row>
    <row r="40" spans="1:10" s="713" customFormat="1" ht="16.5" customHeight="1">
      <c r="A40" s="669" t="s">
        <v>563</v>
      </c>
      <c r="B40" s="670">
        <v>906851.9173838722</v>
      </c>
      <c r="C40" s="670">
        <v>1101814.6734176553</v>
      </c>
      <c r="D40" s="671">
        <v>1389459.215384195</v>
      </c>
      <c r="E40" s="672">
        <v>194962.75603378308</v>
      </c>
      <c r="F40" s="728"/>
      <c r="G40" s="671">
        <v>21.498852491399095</v>
      </c>
      <c r="H40" s="670">
        <v>287644.5419665398</v>
      </c>
      <c r="I40" s="671"/>
      <c r="J40" s="674">
        <v>26.10643594664716</v>
      </c>
    </row>
    <row r="41" spans="1:10" s="713" customFormat="1" ht="16.5" customHeight="1">
      <c r="A41" s="675" t="s">
        <v>564</v>
      </c>
      <c r="B41" s="670">
        <v>885806.0161090732</v>
      </c>
      <c r="C41" s="670">
        <v>1080542.098249849</v>
      </c>
      <c r="D41" s="671">
        <v>1367279.7512012066</v>
      </c>
      <c r="E41" s="672">
        <v>194736.08214077575</v>
      </c>
      <c r="F41" s="728"/>
      <c r="G41" s="671">
        <v>21.984055041323746</v>
      </c>
      <c r="H41" s="670">
        <v>286737.65295135765</v>
      </c>
      <c r="I41" s="671"/>
      <c r="J41" s="674">
        <v>26.53646289355925</v>
      </c>
    </row>
    <row r="42" spans="1:10" s="713" customFormat="1" ht="16.5" customHeight="1">
      <c r="A42" s="675" t="s">
        <v>565</v>
      </c>
      <c r="B42" s="670">
        <v>21045.901274799016</v>
      </c>
      <c r="C42" s="670">
        <v>21272.57516780643</v>
      </c>
      <c r="D42" s="671">
        <v>22179.46418298842</v>
      </c>
      <c r="E42" s="672">
        <v>226.67389300741343</v>
      </c>
      <c r="F42" s="728"/>
      <c r="G42" s="671">
        <v>1.077045311805389</v>
      </c>
      <c r="H42" s="670">
        <v>906.8890151819905</v>
      </c>
      <c r="I42" s="671"/>
      <c r="J42" s="674">
        <v>4.263183972923324</v>
      </c>
    </row>
    <row r="43" spans="1:10" s="713" customFormat="1" ht="16.5" customHeight="1">
      <c r="A43" s="687" t="s">
        <v>566</v>
      </c>
      <c r="B43" s="688">
        <v>3523.58016732</v>
      </c>
      <c r="C43" s="688">
        <v>7153.402292969005</v>
      </c>
      <c r="D43" s="689">
        <v>5318.269796753</v>
      </c>
      <c r="E43" s="690">
        <v>3629.8221256490056</v>
      </c>
      <c r="F43" s="763"/>
      <c r="G43" s="689">
        <v>103.01517074350582</v>
      </c>
      <c r="H43" s="688">
        <v>-1835.1324962160052</v>
      </c>
      <c r="I43" s="689"/>
      <c r="J43" s="691">
        <v>-25.653981435096068</v>
      </c>
    </row>
    <row r="44" spans="1:10" s="713" customFormat="1" ht="16.5" customHeight="1">
      <c r="A44" s="758" t="s">
        <v>567</v>
      </c>
      <c r="B44" s="688">
        <v>0</v>
      </c>
      <c r="C44" s="688">
        <v>0</v>
      </c>
      <c r="D44" s="689">
        <v>49020</v>
      </c>
      <c r="E44" s="690">
        <v>0</v>
      </c>
      <c r="F44" s="726"/>
      <c r="G44" s="759"/>
      <c r="H44" s="688">
        <v>49020</v>
      </c>
      <c r="I44" s="663"/>
      <c r="J44" s="667"/>
    </row>
    <row r="45" spans="1:10" s="713" customFormat="1" ht="16.5" customHeight="1" thickBot="1">
      <c r="A45" s="760" t="s">
        <v>568</v>
      </c>
      <c r="B45" s="693">
        <v>133114.97697776402</v>
      </c>
      <c r="C45" s="693">
        <v>158787.0860167208</v>
      </c>
      <c r="D45" s="694">
        <v>168931.81505315704</v>
      </c>
      <c r="E45" s="695">
        <v>25672.109038956783</v>
      </c>
      <c r="F45" s="737"/>
      <c r="G45" s="694">
        <v>19.28566538628117</v>
      </c>
      <c r="H45" s="693">
        <v>10144.729036436242</v>
      </c>
      <c r="I45" s="694"/>
      <c r="J45" s="739">
        <v>6.388887970000261</v>
      </c>
    </row>
    <row r="46" spans="1:10" s="713" customFormat="1" ht="16.5" customHeight="1" thickTop="1">
      <c r="A46" s="704" t="s">
        <v>483</v>
      </c>
      <c r="B46" s="762"/>
      <c r="C46" s="699"/>
      <c r="D46" s="699"/>
      <c r="E46" s="670"/>
      <c r="F46" s="670"/>
      <c r="G46" s="670"/>
      <c r="H46" s="670"/>
      <c r="I46" s="670"/>
      <c r="J46" s="670"/>
    </row>
  </sheetData>
  <sheetProtection/>
  <mergeCells count="56">
    <mergeCell ref="A1:J1"/>
    <mergeCell ref="A2:J2"/>
    <mergeCell ref="H3:J3"/>
    <mergeCell ref="E4:J4"/>
    <mergeCell ref="E5:G5"/>
    <mergeCell ref="H5:J5"/>
    <mergeCell ref="K1:T1"/>
    <mergeCell ref="U1:AD1"/>
    <mergeCell ref="AE1:AN1"/>
    <mergeCell ref="AO1:AX1"/>
    <mergeCell ref="AY1:BH1"/>
    <mergeCell ref="BI1:BR1"/>
    <mergeCell ref="BS1:CB1"/>
    <mergeCell ref="CC1:CL1"/>
    <mergeCell ref="CM1:CV1"/>
    <mergeCell ref="CW1:DF1"/>
    <mergeCell ref="DG1:DP1"/>
    <mergeCell ref="DQ1:DZ1"/>
    <mergeCell ref="EA1:EJ1"/>
    <mergeCell ref="EK1:ET1"/>
    <mergeCell ref="EU1:FD1"/>
    <mergeCell ref="FE1:FN1"/>
    <mergeCell ref="FO1:FX1"/>
    <mergeCell ref="FY1:GH1"/>
    <mergeCell ref="GI1:GR1"/>
    <mergeCell ref="GS1:HB1"/>
    <mergeCell ref="HC1:HL1"/>
    <mergeCell ref="HM1:HV1"/>
    <mergeCell ref="HW1:IF1"/>
    <mergeCell ref="IG1:IP1"/>
    <mergeCell ref="IQ1:IV1"/>
    <mergeCell ref="K2:T2"/>
    <mergeCell ref="U2:AD2"/>
    <mergeCell ref="AE2:AN2"/>
    <mergeCell ref="AO2:AX2"/>
    <mergeCell ref="AY2:BH2"/>
    <mergeCell ref="BI2:BR2"/>
    <mergeCell ref="BS2:CB2"/>
    <mergeCell ref="CC2:CL2"/>
    <mergeCell ref="CM2:CV2"/>
    <mergeCell ref="CW2:DF2"/>
    <mergeCell ref="DG2:DP2"/>
    <mergeCell ref="DQ2:DZ2"/>
    <mergeCell ref="EA2:EJ2"/>
    <mergeCell ref="EK2:ET2"/>
    <mergeCell ref="EU2:FD2"/>
    <mergeCell ref="HM2:HV2"/>
    <mergeCell ref="HW2:IF2"/>
    <mergeCell ref="IG2:IP2"/>
    <mergeCell ref="IQ2:IV2"/>
    <mergeCell ref="FE2:FN2"/>
    <mergeCell ref="FO2:FX2"/>
    <mergeCell ref="FY2:GH2"/>
    <mergeCell ref="GI2:GR2"/>
    <mergeCell ref="GS2:HB2"/>
    <mergeCell ref="HC2:HL2"/>
  </mergeCells>
  <printOptions/>
  <pageMargins left="0.7" right="0.7" top="0.75" bottom="0.75" header="0.3" footer="0.3"/>
  <pageSetup fitToHeight="1" fitToWidth="1" horizontalDpi="600" verticalDpi="600" orientation="portrait" scale="75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6"/>
  <sheetViews>
    <sheetView workbookViewId="0" topLeftCell="B1">
      <selection activeCell="A1" sqref="A1:IV2"/>
    </sheetView>
  </sheetViews>
  <sheetFormatPr defaultColWidth="11.00390625" defaultRowHeight="16.5" customHeight="1"/>
  <cols>
    <col min="1" max="1" width="46.7109375" style="713" bestFit="1" customWidth="1"/>
    <col min="2" max="2" width="11.140625" style="713" bestFit="1" customWidth="1"/>
    <col min="3" max="4" width="10.8515625" style="713" bestFit="1" customWidth="1"/>
    <col min="5" max="5" width="9.8515625" style="713" bestFit="1" customWidth="1"/>
    <col min="6" max="6" width="2.421875" style="713" bestFit="1" customWidth="1"/>
    <col min="7" max="7" width="7.8515625" style="713" bestFit="1" customWidth="1"/>
    <col min="8" max="8" width="10.7109375" style="713" customWidth="1"/>
    <col min="9" max="9" width="2.140625" style="713" customWidth="1"/>
    <col min="10" max="10" width="7.8515625" style="713" bestFit="1" customWidth="1"/>
    <col min="11" max="16384" width="11.00390625" style="643" customWidth="1"/>
  </cols>
  <sheetData>
    <row r="1" spans="1:10" s="713" customFormat="1" ht="12.75">
      <c r="A1" s="1964" t="s">
        <v>897</v>
      </c>
      <c r="B1" s="1964"/>
      <c r="C1" s="1964"/>
      <c r="D1" s="1964"/>
      <c r="E1" s="1964"/>
      <c r="F1" s="1964"/>
      <c r="G1" s="1964"/>
      <c r="H1" s="1964"/>
      <c r="I1" s="1964"/>
      <c r="J1" s="1964"/>
    </row>
    <row r="2" spans="1:10" s="713" customFormat="1" ht="15.75">
      <c r="A2" s="1948" t="s">
        <v>27</v>
      </c>
      <c r="B2" s="1948"/>
      <c r="C2" s="1948"/>
      <c r="D2" s="1948"/>
      <c r="E2" s="1948"/>
      <c r="F2" s="1948"/>
      <c r="G2" s="1948"/>
      <c r="H2" s="1948"/>
      <c r="I2" s="1948"/>
      <c r="J2" s="1948"/>
    </row>
    <row r="3" spans="1:10" s="713" customFormat="1" ht="16.5" customHeight="1" thickBot="1">
      <c r="A3" s="697"/>
      <c r="B3" s="762"/>
      <c r="C3" s="644"/>
      <c r="D3" s="644"/>
      <c r="E3" s="644"/>
      <c r="F3" s="644"/>
      <c r="G3" s="644"/>
      <c r="H3" s="1977" t="s">
        <v>207</v>
      </c>
      <c r="I3" s="1977"/>
      <c r="J3" s="1977"/>
    </row>
    <row r="4" spans="1:10" s="713" customFormat="1" ht="13.5" thickTop="1">
      <c r="A4" s="646"/>
      <c r="B4" s="764">
        <v>2014</v>
      </c>
      <c r="C4" s="764">
        <v>2015</v>
      </c>
      <c r="D4" s="765">
        <v>2016</v>
      </c>
      <c r="E4" s="1992" t="s">
        <v>449</v>
      </c>
      <c r="F4" s="1993"/>
      <c r="G4" s="1993"/>
      <c r="H4" s="1993"/>
      <c r="I4" s="1993"/>
      <c r="J4" s="1994"/>
    </row>
    <row r="5" spans="1:10" s="713" customFormat="1" ht="12.75">
      <c r="A5" s="717" t="s">
        <v>488</v>
      </c>
      <c r="B5" s="745" t="s">
        <v>451</v>
      </c>
      <c r="C5" s="745" t="s">
        <v>452</v>
      </c>
      <c r="D5" s="746" t="s">
        <v>453</v>
      </c>
      <c r="E5" s="1980" t="s">
        <v>96</v>
      </c>
      <c r="F5" s="1981"/>
      <c r="G5" s="1982"/>
      <c r="H5" s="1981" t="s">
        <v>131</v>
      </c>
      <c r="I5" s="1981"/>
      <c r="J5" s="1983"/>
    </row>
    <row r="6" spans="1:10" s="713" customFormat="1" ht="12.75">
      <c r="A6" s="717"/>
      <c r="B6" s="745"/>
      <c r="C6" s="745"/>
      <c r="D6" s="746"/>
      <c r="E6" s="722" t="s">
        <v>209</v>
      </c>
      <c r="F6" s="723" t="s">
        <v>5</v>
      </c>
      <c r="G6" s="724" t="s">
        <v>454</v>
      </c>
      <c r="H6" s="719" t="s">
        <v>209</v>
      </c>
      <c r="I6" s="723" t="s">
        <v>5</v>
      </c>
      <c r="J6" s="725" t="s">
        <v>454</v>
      </c>
    </row>
    <row r="7" spans="1:10" s="713" customFormat="1" ht="16.5" customHeight="1">
      <c r="A7" s="661" t="s">
        <v>536</v>
      </c>
      <c r="B7" s="662">
        <v>200328.9315043301</v>
      </c>
      <c r="C7" s="662">
        <v>230725.30529552922</v>
      </c>
      <c r="D7" s="663">
        <v>268895.3912011067</v>
      </c>
      <c r="E7" s="664">
        <v>30396.37379119912</v>
      </c>
      <c r="F7" s="726"/>
      <c r="G7" s="663">
        <v>15.173232125257005</v>
      </c>
      <c r="H7" s="662">
        <v>38170.08590557749</v>
      </c>
      <c r="I7" s="727"/>
      <c r="J7" s="667">
        <v>16.543519514119424</v>
      </c>
    </row>
    <row r="8" spans="1:10" s="713" customFormat="1" ht="16.5" customHeight="1">
      <c r="A8" s="669" t="s">
        <v>537</v>
      </c>
      <c r="B8" s="670">
        <v>4228.3166725621</v>
      </c>
      <c r="C8" s="670">
        <v>5539.380841598802</v>
      </c>
      <c r="D8" s="671">
        <v>7238.34461965747</v>
      </c>
      <c r="E8" s="672">
        <v>1311.064169036702</v>
      </c>
      <c r="F8" s="728"/>
      <c r="G8" s="671">
        <v>31.006763933844095</v>
      </c>
      <c r="H8" s="670">
        <v>1698.9637780586672</v>
      </c>
      <c r="I8" s="671"/>
      <c r="J8" s="674">
        <v>30.670644005915726</v>
      </c>
    </row>
    <row r="9" spans="1:10" s="713" customFormat="1" ht="16.5" customHeight="1">
      <c r="A9" s="669" t="s">
        <v>538</v>
      </c>
      <c r="B9" s="670">
        <v>4196.3146141591005</v>
      </c>
      <c r="C9" s="670">
        <v>5502.783634638802</v>
      </c>
      <c r="D9" s="671">
        <v>7185.50541030747</v>
      </c>
      <c r="E9" s="672">
        <v>1306.4690204797016</v>
      </c>
      <c r="F9" s="728"/>
      <c r="G9" s="671">
        <v>31.133724246305228</v>
      </c>
      <c r="H9" s="670">
        <v>1682.7217756686678</v>
      </c>
      <c r="I9" s="671"/>
      <c r="J9" s="674">
        <v>30.579464638157088</v>
      </c>
    </row>
    <row r="10" spans="1:10" s="713" customFormat="1" ht="16.5" customHeight="1">
      <c r="A10" s="669" t="s">
        <v>539</v>
      </c>
      <c r="B10" s="670">
        <v>32.002058403</v>
      </c>
      <c r="C10" s="670">
        <v>36.59720696</v>
      </c>
      <c r="D10" s="671">
        <v>52.839209350000004</v>
      </c>
      <c r="E10" s="672">
        <v>4.595148557000002</v>
      </c>
      <c r="F10" s="728"/>
      <c r="G10" s="671">
        <v>14.358915602032758</v>
      </c>
      <c r="H10" s="670">
        <v>16.242002390000003</v>
      </c>
      <c r="I10" s="671"/>
      <c r="J10" s="674">
        <v>44.380442495931945</v>
      </c>
    </row>
    <row r="11" spans="1:10" s="713" customFormat="1" ht="16.5" customHeight="1">
      <c r="A11" s="669" t="s">
        <v>540</v>
      </c>
      <c r="B11" s="670">
        <v>108357.4886662195</v>
      </c>
      <c r="C11" s="670">
        <v>120640.84178132276</v>
      </c>
      <c r="D11" s="671">
        <v>143419.26116404336</v>
      </c>
      <c r="E11" s="672">
        <v>12283.353115103251</v>
      </c>
      <c r="F11" s="728"/>
      <c r="G11" s="671">
        <v>11.335952195182788</v>
      </c>
      <c r="H11" s="670">
        <v>22778.419382720604</v>
      </c>
      <c r="I11" s="671"/>
      <c r="J11" s="674">
        <v>18.88118405540427</v>
      </c>
    </row>
    <row r="12" spans="1:10" s="713" customFormat="1" ht="16.5" customHeight="1">
      <c r="A12" s="669" t="s">
        <v>538</v>
      </c>
      <c r="B12" s="670">
        <v>108284.4620100195</v>
      </c>
      <c r="C12" s="670">
        <v>120543.67779757036</v>
      </c>
      <c r="D12" s="671">
        <v>143392.19525063335</v>
      </c>
      <c r="E12" s="672">
        <v>12259.215787550856</v>
      </c>
      <c r="F12" s="728"/>
      <c r="G12" s="671">
        <v>11.321306455229484</v>
      </c>
      <c r="H12" s="670">
        <v>22848.51745306299</v>
      </c>
      <c r="I12" s="671"/>
      <c r="J12" s="674">
        <v>18.95455478920481</v>
      </c>
    </row>
    <row r="13" spans="1:10" s="713" customFormat="1" ht="16.5" customHeight="1">
      <c r="A13" s="669" t="s">
        <v>539</v>
      </c>
      <c r="B13" s="670">
        <v>73.0266562</v>
      </c>
      <c r="C13" s="670">
        <v>97.16398375240001</v>
      </c>
      <c r="D13" s="671">
        <v>27.065913409999993</v>
      </c>
      <c r="E13" s="672">
        <v>24.13732755240001</v>
      </c>
      <c r="F13" s="728"/>
      <c r="G13" s="671">
        <v>33.05276293398192</v>
      </c>
      <c r="H13" s="670">
        <v>-70.09807034240002</v>
      </c>
      <c r="I13" s="671"/>
      <c r="J13" s="674">
        <v>-72.14408841143111</v>
      </c>
    </row>
    <row r="14" spans="1:10" s="713" customFormat="1" ht="16.5" customHeight="1">
      <c r="A14" s="669" t="s">
        <v>541</v>
      </c>
      <c r="B14" s="670">
        <v>55395.1440574</v>
      </c>
      <c r="C14" s="670">
        <v>62212.660399759996</v>
      </c>
      <c r="D14" s="671">
        <v>68222.08407312</v>
      </c>
      <c r="E14" s="672">
        <v>6817.516342359995</v>
      </c>
      <c r="F14" s="728"/>
      <c r="G14" s="671">
        <v>12.307064921242446</v>
      </c>
      <c r="H14" s="670">
        <v>6009.423673360005</v>
      </c>
      <c r="I14" s="671"/>
      <c r="J14" s="674">
        <v>9.659486726247103</v>
      </c>
    </row>
    <row r="15" spans="1:10" s="713" customFormat="1" ht="16.5" customHeight="1">
      <c r="A15" s="669" t="s">
        <v>538</v>
      </c>
      <c r="B15" s="670">
        <v>54980.061257400004</v>
      </c>
      <c r="C15" s="670">
        <v>62182.04449976</v>
      </c>
      <c r="D15" s="671">
        <v>68221.01707312</v>
      </c>
      <c r="E15" s="672">
        <v>7201.983242359995</v>
      </c>
      <c r="F15" s="728"/>
      <c r="G15" s="671">
        <v>13.099263765172047</v>
      </c>
      <c r="H15" s="670">
        <v>6038.972573360006</v>
      </c>
      <c r="I15" s="671"/>
      <c r="J15" s="674">
        <v>9.711762651006616</v>
      </c>
    </row>
    <row r="16" spans="1:10" s="713" customFormat="1" ht="16.5" customHeight="1">
      <c r="A16" s="669" t="s">
        <v>539</v>
      </c>
      <c r="B16" s="670">
        <v>415.0828</v>
      </c>
      <c r="C16" s="670">
        <v>30.615900000000003</v>
      </c>
      <c r="D16" s="671">
        <v>1.067</v>
      </c>
      <c r="E16" s="672">
        <v>-384.4669</v>
      </c>
      <c r="F16" s="728"/>
      <c r="G16" s="671">
        <v>-92.62414631490392</v>
      </c>
      <c r="H16" s="670">
        <v>-29.548900000000003</v>
      </c>
      <c r="I16" s="671"/>
      <c r="J16" s="674">
        <v>-96.51488278966158</v>
      </c>
    </row>
    <row r="17" spans="1:10" s="713" customFormat="1" ht="16.5" customHeight="1">
      <c r="A17" s="669" t="s">
        <v>542</v>
      </c>
      <c r="B17" s="670">
        <v>32040.491614798506</v>
      </c>
      <c r="C17" s="670">
        <v>41997.04531858469</v>
      </c>
      <c r="D17" s="671">
        <v>49807.39395663588</v>
      </c>
      <c r="E17" s="672">
        <v>9956.553703786187</v>
      </c>
      <c r="F17" s="728"/>
      <c r="G17" s="671">
        <v>31.07490928506092</v>
      </c>
      <c r="H17" s="670">
        <v>7810.3486380511895</v>
      </c>
      <c r="I17" s="671"/>
      <c r="J17" s="674">
        <v>18.597376503043954</v>
      </c>
    </row>
    <row r="18" spans="1:10" s="713" customFormat="1" ht="16.5" customHeight="1">
      <c r="A18" s="669" t="s">
        <v>538</v>
      </c>
      <c r="B18" s="670">
        <v>32002.949652725507</v>
      </c>
      <c r="C18" s="670">
        <v>41472.60886178549</v>
      </c>
      <c r="D18" s="671">
        <v>49586.51979690588</v>
      </c>
      <c r="E18" s="672">
        <v>9469.659209059984</v>
      </c>
      <c r="F18" s="728"/>
      <c r="G18" s="671">
        <v>29.589957525223014</v>
      </c>
      <c r="H18" s="670">
        <v>8113.910935120388</v>
      </c>
      <c r="I18" s="671"/>
      <c r="J18" s="674">
        <v>19.564505725119375</v>
      </c>
    </row>
    <row r="19" spans="1:10" s="713" customFormat="1" ht="16.5" customHeight="1">
      <c r="A19" s="669" t="s">
        <v>539</v>
      </c>
      <c r="B19" s="670">
        <v>37.54196207299999</v>
      </c>
      <c r="C19" s="670">
        <v>524.4364567992001</v>
      </c>
      <c r="D19" s="671">
        <v>220.87415972999997</v>
      </c>
      <c r="E19" s="672">
        <v>486.8944947262001</v>
      </c>
      <c r="F19" s="728"/>
      <c r="G19" s="671"/>
      <c r="H19" s="670">
        <v>-303.5622970692001</v>
      </c>
      <c r="I19" s="671"/>
      <c r="J19" s="674"/>
    </row>
    <row r="20" spans="1:10" s="713" customFormat="1" ht="16.5" customHeight="1">
      <c r="A20" s="669" t="s">
        <v>543</v>
      </c>
      <c r="B20" s="670">
        <v>307.49049335</v>
      </c>
      <c r="C20" s="670">
        <v>335.3769542630001</v>
      </c>
      <c r="D20" s="671">
        <v>208.30738765</v>
      </c>
      <c r="E20" s="672">
        <v>27.886460913000064</v>
      </c>
      <c r="F20" s="728"/>
      <c r="G20" s="671">
        <v>9.06904815468828</v>
      </c>
      <c r="H20" s="670">
        <v>-127.06956661300006</v>
      </c>
      <c r="I20" s="671"/>
      <c r="J20" s="674">
        <v>-37.888580296830135</v>
      </c>
    </row>
    <row r="21" spans="1:10" s="713" customFormat="1" ht="16.5" customHeight="1">
      <c r="A21" s="661" t="s">
        <v>544</v>
      </c>
      <c r="B21" s="662">
        <v>0</v>
      </c>
      <c r="C21" s="662">
        <v>0</v>
      </c>
      <c r="D21" s="663">
        <v>5</v>
      </c>
      <c r="E21" s="664">
        <v>0</v>
      </c>
      <c r="F21" s="726"/>
      <c r="G21" s="663"/>
      <c r="H21" s="662">
        <v>5</v>
      </c>
      <c r="I21" s="663"/>
      <c r="J21" s="667"/>
    </row>
    <row r="22" spans="1:10" s="713" customFormat="1" ht="16.5" customHeight="1">
      <c r="A22" s="661" t="s">
        <v>545</v>
      </c>
      <c r="B22" s="662">
        <v>0</v>
      </c>
      <c r="C22" s="662">
        <v>0</v>
      </c>
      <c r="D22" s="663">
        <v>0</v>
      </c>
      <c r="E22" s="664">
        <v>0</v>
      </c>
      <c r="F22" s="726"/>
      <c r="G22" s="663"/>
      <c r="H22" s="662">
        <v>0</v>
      </c>
      <c r="I22" s="663"/>
      <c r="J22" s="667"/>
    </row>
    <row r="23" spans="1:10" s="713" customFormat="1" ht="16.5" customHeight="1">
      <c r="A23" s="749" t="s">
        <v>546</v>
      </c>
      <c r="B23" s="662">
        <v>55044.492350447166</v>
      </c>
      <c r="C23" s="662">
        <v>57998.07882860672</v>
      </c>
      <c r="D23" s="663">
        <v>62786.0734132239</v>
      </c>
      <c r="E23" s="664">
        <v>2953.586478159552</v>
      </c>
      <c r="F23" s="726"/>
      <c r="G23" s="663">
        <v>5.365816545922887</v>
      </c>
      <c r="H23" s="662">
        <v>4787.994584617183</v>
      </c>
      <c r="I23" s="663"/>
      <c r="J23" s="667">
        <v>8.255436527072641</v>
      </c>
    </row>
    <row r="24" spans="1:10" s="713" customFormat="1" ht="16.5" customHeight="1">
      <c r="A24" s="750" t="s">
        <v>547</v>
      </c>
      <c r="B24" s="670">
        <v>26219.487117999997</v>
      </c>
      <c r="C24" s="670">
        <v>27534.729094000002</v>
      </c>
      <c r="D24" s="671">
        <v>29278.22021075</v>
      </c>
      <c r="E24" s="672">
        <v>1315.2419760000048</v>
      </c>
      <c r="F24" s="728"/>
      <c r="G24" s="671">
        <v>5.0162765201348085</v>
      </c>
      <c r="H24" s="670">
        <v>1743.4911167499995</v>
      </c>
      <c r="I24" s="671"/>
      <c r="J24" s="674">
        <v>6.331971201888155</v>
      </c>
    </row>
    <row r="25" spans="1:10" s="713" customFormat="1" ht="16.5" customHeight="1">
      <c r="A25" s="750" t="s">
        <v>548</v>
      </c>
      <c r="B25" s="670">
        <v>9026.477110959195</v>
      </c>
      <c r="C25" s="670">
        <v>11783.224564359436</v>
      </c>
      <c r="D25" s="671">
        <v>12137.73240106091</v>
      </c>
      <c r="E25" s="672">
        <v>2756.7474534002413</v>
      </c>
      <c r="F25" s="728"/>
      <c r="G25" s="671">
        <v>30.54067959750575</v>
      </c>
      <c r="H25" s="670">
        <v>354.50783670147393</v>
      </c>
      <c r="I25" s="671"/>
      <c r="J25" s="674">
        <v>3.008580841052195</v>
      </c>
    </row>
    <row r="26" spans="1:10" s="713" customFormat="1" ht="16.5" customHeight="1">
      <c r="A26" s="750" t="s">
        <v>549</v>
      </c>
      <c r="B26" s="670">
        <v>19798.52812148797</v>
      </c>
      <c r="C26" s="670">
        <v>18680.12517024728</v>
      </c>
      <c r="D26" s="671">
        <v>21370.12080141299</v>
      </c>
      <c r="E26" s="672">
        <v>-1118.4029512406887</v>
      </c>
      <c r="F26" s="728"/>
      <c r="G26" s="671">
        <v>-5.6489196791697385</v>
      </c>
      <c r="H26" s="670">
        <v>2689.9956311657115</v>
      </c>
      <c r="I26" s="671"/>
      <c r="J26" s="674">
        <v>14.40030838471144</v>
      </c>
    </row>
    <row r="27" spans="1:10" s="713" customFormat="1" ht="16.5" customHeight="1">
      <c r="A27" s="751" t="s">
        <v>550</v>
      </c>
      <c r="B27" s="752">
        <v>255373.42385477727</v>
      </c>
      <c r="C27" s="752">
        <v>288723.38412413595</v>
      </c>
      <c r="D27" s="753">
        <v>331686.4646143306</v>
      </c>
      <c r="E27" s="754">
        <v>33349.96026935868</v>
      </c>
      <c r="F27" s="755"/>
      <c r="G27" s="753">
        <v>13.059291670194991</v>
      </c>
      <c r="H27" s="752">
        <v>42963.08049019467</v>
      </c>
      <c r="I27" s="753"/>
      <c r="J27" s="756">
        <v>14.880360529344166</v>
      </c>
    </row>
    <row r="28" spans="1:10" s="713" customFormat="1" ht="16.5" customHeight="1">
      <c r="A28" s="661" t="s">
        <v>551</v>
      </c>
      <c r="B28" s="662">
        <v>14644.172939968996</v>
      </c>
      <c r="C28" s="662">
        <v>18683.720312650003</v>
      </c>
      <c r="D28" s="663">
        <v>21923.102081426</v>
      </c>
      <c r="E28" s="664">
        <v>4039.547372681007</v>
      </c>
      <c r="F28" s="726"/>
      <c r="G28" s="663">
        <v>27.58467404912769</v>
      </c>
      <c r="H28" s="662">
        <v>3239.3817687759984</v>
      </c>
      <c r="I28" s="663"/>
      <c r="J28" s="667">
        <v>17.337991120444798</v>
      </c>
    </row>
    <row r="29" spans="1:10" s="713" customFormat="1" ht="16.5" customHeight="1">
      <c r="A29" s="669" t="s">
        <v>552</v>
      </c>
      <c r="B29" s="670">
        <v>6125.732077618995</v>
      </c>
      <c r="C29" s="670">
        <v>6894.109523590002</v>
      </c>
      <c r="D29" s="671">
        <v>7819.680767149999</v>
      </c>
      <c r="E29" s="672">
        <v>768.3774459710066</v>
      </c>
      <c r="F29" s="728"/>
      <c r="G29" s="671">
        <v>12.543438665532797</v>
      </c>
      <c r="H29" s="670">
        <v>925.5712435599971</v>
      </c>
      <c r="I29" s="671"/>
      <c r="J29" s="674">
        <v>13.42553727051931</v>
      </c>
    </row>
    <row r="30" spans="1:10" s="713" customFormat="1" ht="16.5" customHeight="1">
      <c r="A30" s="669" t="s">
        <v>553</v>
      </c>
      <c r="B30" s="670">
        <v>8221.41105572</v>
      </c>
      <c r="C30" s="670">
        <v>11483.83710593</v>
      </c>
      <c r="D30" s="671">
        <v>13738.88305825</v>
      </c>
      <c r="E30" s="672">
        <v>3262.4260502100005</v>
      </c>
      <c r="F30" s="728"/>
      <c r="G30" s="671">
        <v>39.68206951457787</v>
      </c>
      <c r="H30" s="670">
        <v>2255.045952319999</v>
      </c>
      <c r="I30" s="671"/>
      <c r="J30" s="674">
        <v>19.63669400322252</v>
      </c>
    </row>
    <row r="31" spans="1:10" s="713" customFormat="1" ht="16.5" customHeight="1">
      <c r="A31" s="669" t="s">
        <v>554</v>
      </c>
      <c r="B31" s="670">
        <v>88.41603593999999</v>
      </c>
      <c r="C31" s="670">
        <v>84.49011687999999</v>
      </c>
      <c r="D31" s="671">
        <v>71.68099706999998</v>
      </c>
      <c r="E31" s="672">
        <v>-3.9259190599999982</v>
      </c>
      <c r="F31" s="728"/>
      <c r="G31" s="671">
        <v>-4.440279433771682</v>
      </c>
      <c r="H31" s="670">
        <v>-12.809119810000013</v>
      </c>
      <c r="I31" s="671"/>
      <c r="J31" s="674">
        <v>-15.160494840115572</v>
      </c>
    </row>
    <row r="32" spans="1:10" s="713" customFormat="1" ht="16.5" customHeight="1">
      <c r="A32" s="669" t="s">
        <v>555</v>
      </c>
      <c r="B32" s="670">
        <v>206.12077069</v>
      </c>
      <c r="C32" s="670">
        <v>220.86995025000002</v>
      </c>
      <c r="D32" s="671">
        <v>292.59525895600007</v>
      </c>
      <c r="E32" s="672">
        <v>14.749179560000016</v>
      </c>
      <c r="F32" s="728"/>
      <c r="G32" s="671">
        <v>7.155600821123641</v>
      </c>
      <c r="H32" s="670">
        <v>71.72530870600005</v>
      </c>
      <c r="I32" s="671"/>
      <c r="J32" s="674">
        <v>32.47400048074219</v>
      </c>
    </row>
    <row r="33" spans="1:10" s="713" customFormat="1" ht="16.5" customHeight="1">
      <c r="A33" s="669" t="s">
        <v>556</v>
      </c>
      <c r="B33" s="670">
        <v>2.493</v>
      </c>
      <c r="C33" s="670">
        <v>0.413616</v>
      </c>
      <c r="D33" s="671">
        <v>0.262</v>
      </c>
      <c r="E33" s="672">
        <v>-2.079384</v>
      </c>
      <c r="F33" s="728"/>
      <c r="G33" s="671">
        <v>-83.40890493381468</v>
      </c>
      <c r="H33" s="670">
        <v>-0.15161599999999997</v>
      </c>
      <c r="I33" s="671"/>
      <c r="J33" s="674">
        <v>-36.656222196433404</v>
      </c>
    </row>
    <row r="34" spans="1:10" s="713" customFormat="1" ht="16.5" customHeight="1">
      <c r="A34" s="729" t="s">
        <v>557</v>
      </c>
      <c r="B34" s="662">
        <v>223339.6768422248</v>
      </c>
      <c r="C34" s="662">
        <v>253591.78598665103</v>
      </c>
      <c r="D34" s="663">
        <v>294699.9861287151</v>
      </c>
      <c r="E34" s="664">
        <v>30252.109144426213</v>
      </c>
      <c r="F34" s="726"/>
      <c r="G34" s="663">
        <v>13.545335773812099</v>
      </c>
      <c r="H34" s="662">
        <v>41108.20014206407</v>
      </c>
      <c r="I34" s="663"/>
      <c r="J34" s="667">
        <v>16.21038314869867</v>
      </c>
    </row>
    <row r="35" spans="1:10" s="713" customFormat="1" ht="16.5" customHeight="1">
      <c r="A35" s="669" t="s">
        <v>558</v>
      </c>
      <c r="B35" s="670">
        <v>2744.3</v>
      </c>
      <c r="C35" s="670">
        <v>3087.8</v>
      </c>
      <c r="D35" s="671">
        <v>5561.099999999999</v>
      </c>
      <c r="E35" s="672">
        <v>343.5</v>
      </c>
      <c r="F35" s="728"/>
      <c r="G35" s="671">
        <v>12.516853113726633</v>
      </c>
      <c r="H35" s="670">
        <v>2473.2999999999993</v>
      </c>
      <c r="I35" s="671"/>
      <c r="J35" s="674">
        <v>80.0990996826219</v>
      </c>
    </row>
    <row r="36" spans="1:10" s="713" customFormat="1" ht="16.5" customHeight="1">
      <c r="A36" s="669" t="s">
        <v>559</v>
      </c>
      <c r="B36" s="670">
        <v>273.72200813</v>
      </c>
      <c r="C36" s="670">
        <v>195.92159383</v>
      </c>
      <c r="D36" s="671">
        <v>188.23284962165576</v>
      </c>
      <c r="E36" s="672">
        <v>-77.8004143</v>
      </c>
      <c r="F36" s="728"/>
      <c r="G36" s="671">
        <v>-28.423149030475443</v>
      </c>
      <c r="H36" s="670">
        <v>-7.6887442083442465</v>
      </c>
      <c r="I36" s="671"/>
      <c r="J36" s="674">
        <v>-3.9243985606893967</v>
      </c>
    </row>
    <row r="37" spans="1:10" s="713" customFormat="1" ht="16.5" customHeight="1">
      <c r="A37" s="675" t="s">
        <v>560</v>
      </c>
      <c r="B37" s="670">
        <v>50514.5238601137</v>
      </c>
      <c r="C37" s="670">
        <v>54041.7393191083</v>
      </c>
      <c r="D37" s="671">
        <v>54167.32747020741</v>
      </c>
      <c r="E37" s="672">
        <v>3527.2154589946003</v>
      </c>
      <c r="F37" s="728"/>
      <c r="G37" s="671">
        <v>6.982576869896405</v>
      </c>
      <c r="H37" s="670">
        <v>125.58815109910938</v>
      </c>
      <c r="I37" s="671"/>
      <c r="J37" s="674">
        <v>0.23239102345971938</v>
      </c>
    </row>
    <row r="38" spans="1:10" s="713" customFormat="1" ht="16.5" customHeight="1">
      <c r="A38" s="757" t="s">
        <v>561</v>
      </c>
      <c r="B38" s="670">
        <v>0</v>
      </c>
      <c r="C38" s="670">
        <v>0</v>
      </c>
      <c r="D38" s="671">
        <v>0</v>
      </c>
      <c r="E38" s="672">
        <v>0</v>
      </c>
      <c r="F38" s="728"/>
      <c r="G38" s="671"/>
      <c r="H38" s="670">
        <v>0</v>
      </c>
      <c r="I38" s="671"/>
      <c r="J38" s="674"/>
    </row>
    <row r="39" spans="1:10" s="713" customFormat="1" ht="16.5" customHeight="1">
      <c r="A39" s="757" t="s">
        <v>562</v>
      </c>
      <c r="B39" s="670">
        <v>50514.5238601137</v>
      </c>
      <c r="C39" s="670">
        <v>54041.7393191083</v>
      </c>
      <c r="D39" s="671">
        <v>54167.32747020741</v>
      </c>
      <c r="E39" s="672">
        <v>3527.2154589946003</v>
      </c>
      <c r="F39" s="728"/>
      <c r="G39" s="671">
        <v>6.982576869896405</v>
      </c>
      <c r="H39" s="670">
        <v>125.58815109910938</v>
      </c>
      <c r="I39" s="671"/>
      <c r="J39" s="674">
        <v>0.23239102345971938</v>
      </c>
    </row>
    <row r="40" spans="1:10" s="713" customFormat="1" ht="16.5" customHeight="1">
      <c r="A40" s="669" t="s">
        <v>563</v>
      </c>
      <c r="B40" s="670">
        <v>169807.1309739811</v>
      </c>
      <c r="C40" s="670">
        <v>196266.32507371274</v>
      </c>
      <c r="D40" s="671">
        <v>234783.325808886</v>
      </c>
      <c r="E40" s="672">
        <v>26459.194099731627</v>
      </c>
      <c r="F40" s="728"/>
      <c r="G40" s="671">
        <v>15.581909869136101</v>
      </c>
      <c r="H40" s="670">
        <v>38517.000735173264</v>
      </c>
      <c r="I40" s="671"/>
      <c r="J40" s="674">
        <v>19.62486469378139</v>
      </c>
    </row>
    <row r="41" spans="1:10" s="713" customFormat="1" ht="16.5" customHeight="1">
      <c r="A41" s="675" t="s">
        <v>564</v>
      </c>
      <c r="B41" s="670">
        <v>166791.37957551968</v>
      </c>
      <c r="C41" s="670">
        <v>193415.79534573623</v>
      </c>
      <c r="D41" s="671">
        <v>232698.82148765077</v>
      </c>
      <c r="E41" s="672">
        <v>26624.415770216554</v>
      </c>
      <c r="F41" s="728"/>
      <c r="G41" s="671">
        <v>15.962704929940081</v>
      </c>
      <c r="H41" s="670">
        <v>39283.02614191454</v>
      </c>
      <c r="I41" s="671"/>
      <c r="J41" s="674">
        <v>20.310143787220177</v>
      </c>
    </row>
    <row r="42" spans="1:10" s="713" customFormat="1" ht="16.5" customHeight="1">
      <c r="A42" s="675" t="s">
        <v>565</v>
      </c>
      <c r="B42" s="670">
        <v>3015.7513984614275</v>
      </c>
      <c r="C42" s="670">
        <v>2850.5297279765</v>
      </c>
      <c r="D42" s="671">
        <v>2084.5043212352234</v>
      </c>
      <c r="E42" s="672">
        <v>-165.22167048492747</v>
      </c>
      <c r="F42" s="728"/>
      <c r="G42" s="671">
        <v>-5.478623687921361</v>
      </c>
      <c r="H42" s="670">
        <v>-766.0254067412766</v>
      </c>
      <c r="I42" s="671"/>
      <c r="J42" s="674">
        <v>-26.873089560271087</v>
      </c>
    </row>
    <row r="43" spans="1:10" s="713" customFormat="1" ht="16.5" customHeight="1">
      <c r="A43" s="687" t="s">
        <v>566</v>
      </c>
      <c r="B43" s="688">
        <v>0</v>
      </c>
      <c r="C43" s="688">
        <v>0</v>
      </c>
      <c r="D43" s="689">
        <v>0</v>
      </c>
      <c r="E43" s="690">
        <v>0</v>
      </c>
      <c r="F43" s="763"/>
      <c r="G43" s="689"/>
      <c r="H43" s="688">
        <v>0</v>
      </c>
      <c r="I43" s="689"/>
      <c r="J43" s="691"/>
    </row>
    <row r="44" spans="1:10" s="713" customFormat="1" ht="16.5" customHeight="1">
      <c r="A44" s="758" t="s">
        <v>567</v>
      </c>
      <c r="B44" s="688">
        <v>0</v>
      </c>
      <c r="C44" s="688">
        <v>0</v>
      </c>
      <c r="D44" s="689">
        <v>60</v>
      </c>
      <c r="E44" s="690">
        <v>0</v>
      </c>
      <c r="F44" s="726"/>
      <c r="G44" s="759"/>
      <c r="H44" s="688">
        <v>60</v>
      </c>
      <c r="I44" s="663"/>
      <c r="J44" s="667"/>
    </row>
    <row r="45" spans="1:10" s="713" customFormat="1" ht="16.5" customHeight="1" thickBot="1">
      <c r="A45" s="760" t="s">
        <v>568</v>
      </c>
      <c r="B45" s="693">
        <v>17389.575101283524</v>
      </c>
      <c r="C45" s="693">
        <v>16447.873697629497</v>
      </c>
      <c r="D45" s="694">
        <v>15003.376400557077</v>
      </c>
      <c r="E45" s="695">
        <v>-941.7014036540277</v>
      </c>
      <c r="F45" s="737"/>
      <c r="G45" s="694">
        <v>-5.415321525507088</v>
      </c>
      <c r="H45" s="693">
        <v>-1444.4972970724193</v>
      </c>
      <c r="I45" s="694"/>
      <c r="J45" s="739">
        <v>-8.782273767584945</v>
      </c>
    </row>
    <row r="46" spans="1:10" s="713" customFormat="1" ht="16.5" customHeight="1" thickTop="1">
      <c r="A46" s="704" t="s">
        <v>483</v>
      </c>
      <c r="B46" s="762"/>
      <c r="C46" s="699"/>
      <c r="D46" s="699"/>
      <c r="E46" s="670"/>
      <c r="F46" s="670"/>
      <c r="G46" s="670"/>
      <c r="H46" s="670"/>
      <c r="I46" s="670"/>
      <c r="J46" s="670"/>
    </row>
  </sheetData>
  <sheetProtection/>
  <mergeCells count="6">
    <mergeCell ref="A1:J1"/>
    <mergeCell ref="A2:J2"/>
    <mergeCell ref="H3:J3"/>
    <mergeCell ref="E4:J4"/>
    <mergeCell ref="E5:G5"/>
    <mergeCell ref="H5:J5"/>
  </mergeCells>
  <printOptions/>
  <pageMargins left="0.7" right="0.7" top="0.75" bottom="0.75" header="0.3" footer="0.3"/>
  <pageSetup fitToHeight="1" fitToWidth="1" horizontalDpi="600" verticalDpi="600" orientation="portrait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0"/>
  <sheetViews>
    <sheetView zoomScale="115" zoomScaleNormal="115" zoomScalePageLayoutView="0" workbookViewId="0" topLeftCell="A1">
      <selection activeCell="J4" sqref="J4"/>
    </sheetView>
  </sheetViews>
  <sheetFormatPr defaultColWidth="9.140625" defaultRowHeight="12.75"/>
  <cols>
    <col min="1" max="1" width="45.00390625" style="588" customWidth="1"/>
    <col min="2" max="16384" width="9.140625" style="588" customWidth="1"/>
  </cols>
  <sheetData>
    <row r="1" spans="1:10" ht="12.75">
      <c r="A1" s="1682" t="s">
        <v>114</v>
      </c>
      <c r="B1" s="1682"/>
      <c r="C1" s="1682"/>
      <c r="D1" s="1682"/>
      <c r="E1" s="1682"/>
      <c r="F1" s="1682"/>
      <c r="G1" s="1682"/>
      <c r="H1" s="1682"/>
      <c r="I1" s="1682"/>
      <c r="J1" s="1682"/>
    </row>
    <row r="2" spans="1:10" ht="15.75">
      <c r="A2" s="1681" t="s">
        <v>372</v>
      </c>
      <c r="B2" s="1681"/>
      <c r="C2" s="1681"/>
      <c r="D2" s="1681"/>
      <c r="E2" s="1681"/>
      <c r="F2" s="1681"/>
      <c r="G2" s="1681"/>
      <c r="H2" s="1681"/>
      <c r="I2" s="1681"/>
      <c r="J2" s="1681"/>
    </row>
    <row r="3" spans="1:10" ht="12.75">
      <c r="A3" s="1685" t="s">
        <v>332</v>
      </c>
      <c r="B3" s="1685"/>
      <c r="C3" s="1685"/>
      <c r="D3" s="1685"/>
      <c r="E3" s="1685"/>
      <c r="F3" s="1685"/>
      <c r="G3" s="1685"/>
      <c r="H3" s="1685"/>
      <c r="I3" s="1685"/>
      <c r="J3" s="1685"/>
    </row>
    <row r="4" spans="1:10" ht="14.25" thickBot="1">
      <c r="A4" s="564"/>
      <c r="B4" s="531"/>
      <c r="C4" s="531"/>
      <c r="D4" s="534"/>
      <c r="E4" s="531"/>
      <c r="F4" s="535"/>
      <c r="G4" s="531"/>
      <c r="H4" s="531"/>
      <c r="I4" s="535"/>
      <c r="J4" s="535" t="s">
        <v>259</v>
      </c>
    </row>
    <row r="5" spans="1:10" ht="15.75">
      <c r="A5" s="589" t="s">
        <v>378</v>
      </c>
      <c r="B5" s="556" t="s">
        <v>334</v>
      </c>
      <c r="C5" s="556" t="s">
        <v>301</v>
      </c>
      <c r="D5" s="557" t="s">
        <v>303</v>
      </c>
      <c r="E5" s="557" t="s">
        <v>304</v>
      </c>
      <c r="F5" s="557" t="s">
        <v>305</v>
      </c>
      <c r="G5" s="557" t="s">
        <v>193</v>
      </c>
      <c r="H5" s="557" t="s">
        <v>95</v>
      </c>
      <c r="I5" s="557" t="s">
        <v>362</v>
      </c>
      <c r="J5" s="558" t="s">
        <v>263</v>
      </c>
    </row>
    <row r="6" spans="1:10" ht="12.75">
      <c r="A6" s="585" t="s">
        <v>379</v>
      </c>
      <c r="B6" s="590">
        <v>815658.201032577</v>
      </c>
      <c r="C6" s="590">
        <v>988271.5269415709</v>
      </c>
      <c r="D6" s="590">
        <v>1192773.573865381</v>
      </c>
      <c r="E6" s="591">
        <v>1366954.0672136724</v>
      </c>
      <c r="F6" s="591">
        <v>1527343.5655751596</v>
      </c>
      <c r="G6" s="591">
        <v>1695011.1042007003</v>
      </c>
      <c r="H6" s="591">
        <v>1964539.5767162906</v>
      </c>
      <c r="I6" s="591">
        <v>2120470.128131736</v>
      </c>
      <c r="J6" s="592">
        <v>2248691.1113398285</v>
      </c>
    </row>
    <row r="7" spans="1:10" ht="12.75">
      <c r="A7" s="593" t="s">
        <v>380</v>
      </c>
      <c r="B7" s="590">
        <v>735469.8784307175</v>
      </c>
      <c r="C7" s="590">
        <v>895041.7235724265</v>
      </c>
      <c r="D7" s="590">
        <v>1056184.558028116</v>
      </c>
      <c r="E7" s="590">
        <v>1176030.324590265</v>
      </c>
      <c r="F7" s="590">
        <v>1359538.8167405275</v>
      </c>
      <c r="G7" s="590">
        <v>1516128.9438919441</v>
      </c>
      <c r="H7" s="590">
        <v>1730312.22193848</v>
      </c>
      <c r="I7" s="590">
        <v>1934046.224176697</v>
      </c>
      <c r="J7" s="594">
        <v>2130519.688372921</v>
      </c>
    </row>
    <row r="8" spans="1:10" ht="13.5">
      <c r="A8" s="584" t="s">
        <v>381</v>
      </c>
      <c r="B8" s="544">
        <v>80663</v>
      </c>
      <c r="C8" s="544">
        <v>106527</v>
      </c>
      <c r="D8" s="544">
        <v>119188.89158201912</v>
      </c>
      <c r="E8" s="544">
        <v>130917.0785136898</v>
      </c>
      <c r="F8" s="544">
        <v>164370.35510458265</v>
      </c>
      <c r="G8" s="544">
        <v>168406.94030966965</v>
      </c>
      <c r="H8" s="544">
        <v>201914.91662877673</v>
      </c>
      <c r="I8" s="544">
        <v>232532.17765094878</v>
      </c>
      <c r="J8" s="545">
        <v>246146.26831521172</v>
      </c>
    </row>
    <row r="9" spans="1:10" ht="12.75">
      <c r="A9" s="595" t="s">
        <v>382</v>
      </c>
      <c r="B9" s="596">
        <v>54996</v>
      </c>
      <c r="C9" s="596">
        <v>69838</v>
      </c>
      <c r="D9" s="596">
        <v>77472.77952831243</v>
      </c>
      <c r="E9" s="596">
        <v>86072.25805595511</v>
      </c>
      <c r="F9" s="596">
        <v>109569.98450523085</v>
      </c>
      <c r="G9" s="596">
        <v>112986.84821131725</v>
      </c>
      <c r="H9" s="596">
        <v>142051.9581277693</v>
      </c>
      <c r="I9" s="596">
        <v>176324.33167009585</v>
      </c>
      <c r="J9" s="597">
        <v>192478.24102337958</v>
      </c>
    </row>
    <row r="10" spans="1:10" ht="12.75">
      <c r="A10" s="595" t="s">
        <v>383</v>
      </c>
      <c r="B10" s="596">
        <v>25667</v>
      </c>
      <c r="C10" s="596">
        <v>36689</v>
      </c>
      <c r="D10" s="596">
        <v>41716.11205370669</v>
      </c>
      <c r="E10" s="596">
        <v>44844.82045773469</v>
      </c>
      <c r="F10" s="596">
        <v>54800.370599351794</v>
      </c>
      <c r="G10" s="596">
        <v>55420.09209835239</v>
      </c>
      <c r="H10" s="596">
        <v>59862.958501007444</v>
      </c>
      <c r="I10" s="596">
        <v>56207.84598085294</v>
      </c>
      <c r="J10" s="597">
        <v>53668.02729183215</v>
      </c>
    </row>
    <row r="11" spans="1:10" ht="13.5">
      <c r="A11" s="584" t="s">
        <v>384</v>
      </c>
      <c r="B11" s="544">
        <v>641085.4849174556</v>
      </c>
      <c r="C11" s="544">
        <v>772762</v>
      </c>
      <c r="D11" s="544">
        <v>916993.3342090554</v>
      </c>
      <c r="E11" s="544">
        <v>1022126.1058161258</v>
      </c>
      <c r="F11" s="544">
        <v>1167861.3481063494</v>
      </c>
      <c r="G11" s="544">
        <v>1318561.2831862902</v>
      </c>
      <c r="H11" s="544">
        <v>1493375.2801141257</v>
      </c>
      <c r="I11" s="544">
        <v>1662961.8011904566</v>
      </c>
      <c r="J11" s="545">
        <v>1843714.6723268486</v>
      </c>
    </row>
    <row r="12" spans="1:10" ht="12.75">
      <c r="A12" s="595" t="s">
        <v>385</v>
      </c>
      <c r="B12" s="596">
        <v>385037.292742264</v>
      </c>
      <c r="C12" s="596">
        <v>484552</v>
      </c>
      <c r="D12" s="596">
        <v>574990.6880484109</v>
      </c>
      <c r="E12" s="596">
        <v>650786.1905432277</v>
      </c>
      <c r="F12" s="596">
        <v>754155.767476733</v>
      </c>
      <c r="G12" s="596">
        <v>850552.7947885109</v>
      </c>
      <c r="H12" s="596">
        <v>976131.6270523092</v>
      </c>
      <c r="I12" s="596">
        <v>1100694.0171822093</v>
      </c>
      <c r="J12" s="597">
        <v>1229306.8110078988</v>
      </c>
    </row>
    <row r="13" spans="1:10" ht="12.75">
      <c r="A13" s="595" t="s">
        <v>386</v>
      </c>
      <c r="B13" s="596">
        <v>179999.17612303773</v>
      </c>
      <c r="C13" s="596">
        <v>203232</v>
      </c>
      <c r="D13" s="596">
        <v>241164.01854383986</v>
      </c>
      <c r="E13" s="596">
        <v>256721.99170814003</v>
      </c>
      <c r="F13" s="596">
        <v>285287.6017586998</v>
      </c>
      <c r="G13" s="596">
        <v>322632.7587470238</v>
      </c>
      <c r="H13" s="596">
        <v>356845.0174976911</v>
      </c>
      <c r="I13" s="596">
        <v>389868.91955203423</v>
      </c>
      <c r="J13" s="597">
        <v>431637.1363793219</v>
      </c>
    </row>
    <row r="14" spans="1:10" ht="12.75">
      <c r="A14" s="595" t="s">
        <v>387</v>
      </c>
      <c r="B14" s="596">
        <v>76049.01605215392</v>
      </c>
      <c r="C14" s="596">
        <v>84978</v>
      </c>
      <c r="D14" s="596">
        <v>100838.62761680453</v>
      </c>
      <c r="E14" s="596">
        <v>114617.92356475802</v>
      </c>
      <c r="F14" s="596">
        <v>128417.97887091666</v>
      </c>
      <c r="G14" s="596">
        <v>145375.7296507554</v>
      </c>
      <c r="H14" s="596">
        <v>160398.6355641253</v>
      </c>
      <c r="I14" s="596">
        <v>172398.86445621302</v>
      </c>
      <c r="J14" s="597">
        <v>182770.72493962772</v>
      </c>
    </row>
    <row r="15" spans="1:10" ht="13.5">
      <c r="A15" s="586" t="s">
        <v>388</v>
      </c>
      <c r="B15" s="598">
        <v>13721.393513261894</v>
      </c>
      <c r="C15" s="598">
        <v>15752.723572426454</v>
      </c>
      <c r="D15" s="598">
        <v>20002.332237041268</v>
      </c>
      <c r="E15" s="598">
        <v>22987.14026044928</v>
      </c>
      <c r="F15" s="598">
        <v>27307.11352959551</v>
      </c>
      <c r="G15" s="598">
        <v>29160.720395984452</v>
      </c>
      <c r="H15" s="598">
        <v>35022.02519557733</v>
      </c>
      <c r="I15" s="598">
        <v>38552.245335291525</v>
      </c>
      <c r="J15" s="599">
        <v>40658.747730860916</v>
      </c>
    </row>
    <row r="16" spans="1:10" ht="15" customHeight="1">
      <c r="A16" s="586" t="s">
        <v>389</v>
      </c>
      <c r="B16" s="598">
        <v>680473.8784307175</v>
      </c>
      <c r="C16" s="598">
        <v>825203.7235724265</v>
      </c>
      <c r="D16" s="598">
        <v>978711.7784998034</v>
      </c>
      <c r="E16" s="598">
        <v>1089958.0665343099</v>
      </c>
      <c r="F16" s="598">
        <v>1249968.8322352967</v>
      </c>
      <c r="G16" s="598">
        <v>1403142.095680627</v>
      </c>
      <c r="H16" s="598">
        <v>1588260.2638107105</v>
      </c>
      <c r="I16" s="598">
        <v>1757721.892506601</v>
      </c>
      <c r="J16" s="599">
        <v>1938041.4473495418</v>
      </c>
    </row>
    <row r="17" spans="1:10" ht="12.75">
      <c r="A17" s="585" t="s">
        <v>390</v>
      </c>
      <c r="B17" s="600">
        <v>247272.0226018594</v>
      </c>
      <c r="C17" s="600">
        <v>313028.70336914447</v>
      </c>
      <c r="D17" s="600">
        <v>456489.31583726517</v>
      </c>
      <c r="E17" s="600">
        <v>519268.2426234074</v>
      </c>
      <c r="F17" s="600">
        <v>526889.0488346322</v>
      </c>
      <c r="G17" s="600">
        <v>632601.1603087562</v>
      </c>
      <c r="H17" s="600">
        <v>808757.8547778106</v>
      </c>
      <c r="I17" s="600">
        <v>822303.1039550392</v>
      </c>
      <c r="J17" s="601">
        <v>763556.2620686083</v>
      </c>
    </row>
    <row r="18" spans="1:10" ht="13.5">
      <c r="A18" s="586" t="s">
        <v>391</v>
      </c>
      <c r="B18" s="598">
        <v>178445.53955453163</v>
      </c>
      <c r="C18" s="598">
        <v>211039</v>
      </c>
      <c r="D18" s="598">
        <v>264887.5081397462</v>
      </c>
      <c r="E18" s="598">
        <v>292730.390384082</v>
      </c>
      <c r="F18" s="598">
        <v>317184.5673075949</v>
      </c>
      <c r="G18" s="598">
        <v>382971.8184128632</v>
      </c>
      <c r="H18" s="598">
        <v>462013.37201509404</v>
      </c>
      <c r="I18" s="598">
        <v>588344.922418785</v>
      </c>
      <c r="J18" s="599">
        <v>562457.7458323587</v>
      </c>
    </row>
    <row r="19" spans="1:10" ht="12.75">
      <c r="A19" s="602" t="s">
        <v>392</v>
      </c>
      <c r="B19" s="603">
        <v>32992.60579065</v>
      </c>
      <c r="C19" s="603">
        <v>44278</v>
      </c>
      <c r="D19" s="603">
        <v>53664.936</v>
      </c>
      <c r="E19" s="603">
        <v>63805.998955920004</v>
      </c>
      <c r="F19" s="603">
        <v>71555.2375291165</v>
      </c>
      <c r="G19" s="603">
        <v>75385.58939405011</v>
      </c>
      <c r="H19" s="603">
        <v>94979.2313203133</v>
      </c>
      <c r="I19" s="603">
        <v>110254.11021301108</v>
      </c>
      <c r="J19" s="604">
        <v>132774.46735537538</v>
      </c>
    </row>
    <row r="20" spans="1:10" ht="12.75">
      <c r="A20" s="602" t="s">
        <v>393</v>
      </c>
      <c r="B20" s="603">
        <v>145452.93376388162</v>
      </c>
      <c r="C20" s="603">
        <v>166761</v>
      </c>
      <c r="D20" s="603">
        <v>211222.57213974622</v>
      </c>
      <c r="E20" s="603">
        <v>228924.39</v>
      </c>
      <c r="F20" s="603">
        <v>245629.32977847836</v>
      </c>
      <c r="G20" s="603">
        <v>307586.22901881306</v>
      </c>
      <c r="H20" s="603">
        <v>367034.14069478074</v>
      </c>
      <c r="I20" s="603">
        <v>478090.8122057742</v>
      </c>
      <c r="J20" s="604">
        <v>429683.2784769833</v>
      </c>
    </row>
    <row r="21" spans="1:10" ht="13.5">
      <c r="A21" s="586" t="s">
        <v>394</v>
      </c>
      <c r="B21" s="598">
        <v>68826.48304732778</v>
      </c>
      <c r="C21" s="598">
        <v>101989.70336914444</v>
      </c>
      <c r="D21" s="598">
        <v>191601.80769751896</v>
      </c>
      <c r="E21" s="598">
        <v>226537.8522393254</v>
      </c>
      <c r="F21" s="598">
        <v>209704.48152703722</v>
      </c>
      <c r="G21" s="598">
        <v>249629.34189589304</v>
      </c>
      <c r="H21" s="598">
        <v>346744.4827627166</v>
      </c>
      <c r="I21" s="598">
        <v>233958.1815362539</v>
      </c>
      <c r="J21" s="599">
        <v>201098.5162362496</v>
      </c>
    </row>
    <row r="22" spans="1:10" ht="12.75">
      <c r="A22" s="585" t="s">
        <v>395</v>
      </c>
      <c r="B22" s="600">
        <v>-167083.69999999995</v>
      </c>
      <c r="C22" s="600">
        <v>-219798.9</v>
      </c>
      <c r="D22" s="600">
        <v>-319900.3</v>
      </c>
      <c r="E22" s="600">
        <v>-328344.5</v>
      </c>
      <c r="F22" s="600">
        <v>-359084.3</v>
      </c>
      <c r="G22" s="600">
        <v>-453719.00000000006</v>
      </c>
      <c r="H22" s="600">
        <v>-574530.5</v>
      </c>
      <c r="I22" s="600">
        <v>-635879.2000000001</v>
      </c>
      <c r="J22" s="601">
        <v>-645384.839101701</v>
      </c>
    </row>
    <row r="23" spans="1:10" ht="13.5">
      <c r="A23" s="586" t="s">
        <v>396</v>
      </c>
      <c r="B23" s="598">
        <v>271290.89999999997</v>
      </c>
      <c r="C23" s="598">
        <v>342535.8</v>
      </c>
      <c r="D23" s="598">
        <v>434198.3</v>
      </c>
      <c r="E23" s="598">
        <v>450058.5</v>
      </c>
      <c r="F23" s="598">
        <v>512947.6</v>
      </c>
      <c r="G23" s="598">
        <v>634899.3</v>
      </c>
      <c r="H23" s="598">
        <v>800552.3</v>
      </c>
      <c r="I23" s="598">
        <v>883443.9</v>
      </c>
      <c r="J23" s="599">
        <v>885049.3350224217</v>
      </c>
    </row>
    <row r="24" spans="1:10" ht="12.75">
      <c r="A24" s="595" t="s">
        <v>397</v>
      </c>
      <c r="B24" s="596">
        <v>217962.8</v>
      </c>
      <c r="C24" s="596">
        <v>279227.8</v>
      </c>
      <c r="D24" s="596">
        <v>366692.5</v>
      </c>
      <c r="E24" s="596">
        <v>388371.4</v>
      </c>
      <c r="F24" s="596">
        <v>454653.1</v>
      </c>
      <c r="G24" s="596">
        <v>547294.3</v>
      </c>
      <c r="H24" s="596">
        <v>696373.3</v>
      </c>
      <c r="I24" s="596">
        <v>761773</v>
      </c>
      <c r="J24" s="604">
        <v>759528.9700000002</v>
      </c>
    </row>
    <row r="25" spans="1:10" ht="12.75">
      <c r="A25" s="595" t="s">
        <v>398</v>
      </c>
      <c r="B25" s="596">
        <v>53328.1</v>
      </c>
      <c r="C25" s="605">
        <v>63308</v>
      </c>
      <c r="D25" s="605">
        <v>67505.8</v>
      </c>
      <c r="E25" s="596">
        <v>61687.1</v>
      </c>
      <c r="F25" s="596">
        <v>58294.5</v>
      </c>
      <c r="G25" s="596">
        <v>87605</v>
      </c>
      <c r="H25" s="596">
        <v>104179</v>
      </c>
      <c r="I25" s="596">
        <v>121670.9</v>
      </c>
      <c r="J25" s="604">
        <v>125520.36502242151</v>
      </c>
    </row>
    <row r="26" spans="1:10" ht="13.5">
      <c r="A26" s="584" t="s">
        <v>399</v>
      </c>
      <c r="B26" s="544">
        <v>104207.2</v>
      </c>
      <c r="C26" s="544">
        <v>122736.9</v>
      </c>
      <c r="D26" s="544">
        <v>114298</v>
      </c>
      <c r="E26" s="544">
        <v>121714</v>
      </c>
      <c r="F26" s="544">
        <v>153863.3</v>
      </c>
      <c r="G26" s="544">
        <v>181180.3</v>
      </c>
      <c r="H26" s="544">
        <v>226021.8</v>
      </c>
      <c r="I26" s="544">
        <v>247564.69999999998</v>
      </c>
      <c r="J26" s="599">
        <v>239664.49592072063</v>
      </c>
    </row>
    <row r="27" spans="1:10" ht="12.75">
      <c r="A27" s="595" t="s">
        <v>397</v>
      </c>
      <c r="B27" s="596">
        <v>61971.1</v>
      </c>
      <c r="C27" s="541">
        <v>69906.8</v>
      </c>
      <c r="D27" s="541">
        <v>63177.5</v>
      </c>
      <c r="E27" s="596">
        <v>68701.5</v>
      </c>
      <c r="F27" s="596">
        <v>81511.8</v>
      </c>
      <c r="G27" s="596">
        <v>85989.5</v>
      </c>
      <c r="H27" s="596">
        <v>100960.6</v>
      </c>
      <c r="I27" s="596">
        <v>98276.29999999999</v>
      </c>
      <c r="J27" s="604">
        <v>79912.74999999999</v>
      </c>
    </row>
    <row r="28" spans="1:10" ht="13.5" thickBot="1">
      <c r="A28" s="606" t="s">
        <v>398</v>
      </c>
      <c r="B28" s="607">
        <v>42236.1</v>
      </c>
      <c r="C28" s="608">
        <v>52830.1</v>
      </c>
      <c r="D28" s="608">
        <v>51120.5</v>
      </c>
      <c r="E28" s="607">
        <v>53012.5</v>
      </c>
      <c r="F28" s="607">
        <v>72351.5</v>
      </c>
      <c r="G28" s="607">
        <v>95190.8</v>
      </c>
      <c r="H28" s="607">
        <v>125061.2</v>
      </c>
      <c r="I28" s="607">
        <v>149288.4</v>
      </c>
      <c r="J28" s="609">
        <v>159751.74592072066</v>
      </c>
    </row>
    <row r="29" spans="1:10" ht="12.75">
      <c r="A29" s="552" t="s">
        <v>356</v>
      </c>
      <c r="B29" s="610"/>
      <c r="C29" s="610"/>
      <c r="D29" s="610"/>
      <c r="E29" s="611"/>
      <c r="F29" s="611"/>
      <c r="G29" s="610"/>
      <c r="H29" s="610"/>
      <c r="I29" s="610"/>
      <c r="J29" s="610"/>
    </row>
    <row r="30" spans="1:10" ht="12.75">
      <c r="A30" s="1687" t="s">
        <v>360</v>
      </c>
      <c r="B30" s="1687"/>
      <c r="C30" s="1687"/>
      <c r="D30" s="1687"/>
      <c r="E30" s="1687"/>
      <c r="F30" s="1687"/>
      <c r="G30" s="1687"/>
      <c r="H30" s="1687"/>
      <c r="I30" s="1687"/>
      <c r="J30" s="1687"/>
    </row>
  </sheetData>
  <sheetProtection/>
  <mergeCells count="4">
    <mergeCell ref="A1:J1"/>
    <mergeCell ref="A2:J2"/>
    <mergeCell ref="A3:J3"/>
    <mergeCell ref="A30:J30"/>
  </mergeCells>
  <printOptions/>
  <pageMargins left="0.7" right="0.7" top="0.75" bottom="0.75" header="0.3" footer="0.3"/>
  <pageSetup fitToHeight="1" fitToWidth="1" horizontalDpi="600" verticalDpi="600" orientation="landscape" scale="98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6"/>
  <sheetViews>
    <sheetView zoomScalePageLayoutView="0" workbookViewId="0" topLeftCell="A1">
      <selection activeCell="A1" sqref="A1:IV2"/>
    </sheetView>
  </sheetViews>
  <sheetFormatPr defaultColWidth="11.00390625" defaultRowHeight="16.5" customHeight="1"/>
  <cols>
    <col min="1" max="1" width="46.7109375" style="713" bestFit="1" customWidth="1"/>
    <col min="2" max="2" width="10.57421875" style="713" bestFit="1" customWidth="1"/>
    <col min="3" max="4" width="10.7109375" style="713" bestFit="1" customWidth="1"/>
    <col min="5" max="5" width="9.7109375" style="713" bestFit="1" customWidth="1"/>
    <col min="6" max="6" width="2.421875" style="713" bestFit="1" customWidth="1"/>
    <col min="7" max="7" width="7.7109375" style="713" bestFit="1" customWidth="1"/>
    <col min="8" max="8" width="10.7109375" style="713" customWidth="1"/>
    <col min="9" max="9" width="2.140625" style="713" customWidth="1"/>
    <col min="10" max="10" width="7.7109375" style="713" bestFit="1" customWidth="1"/>
    <col min="11" max="16384" width="11.00390625" style="643" customWidth="1"/>
  </cols>
  <sheetData>
    <row r="1" spans="1:10" s="713" customFormat="1" ht="12.75">
      <c r="A1" s="1964" t="s">
        <v>907</v>
      </c>
      <c r="B1" s="1964"/>
      <c r="C1" s="1964"/>
      <c r="D1" s="1964"/>
      <c r="E1" s="1964"/>
      <c r="F1" s="1964"/>
      <c r="G1" s="1964"/>
      <c r="H1" s="1964"/>
      <c r="I1" s="1964"/>
      <c r="J1" s="1964"/>
    </row>
    <row r="2" spans="1:10" s="713" customFormat="1" ht="15.75">
      <c r="A2" s="1948" t="s">
        <v>28</v>
      </c>
      <c r="B2" s="1948"/>
      <c r="C2" s="1948"/>
      <c r="D2" s="1948"/>
      <c r="E2" s="1948"/>
      <c r="F2" s="1948"/>
      <c r="G2" s="1948"/>
      <c r="H2" s="1948"/>
      <c r="I2" s="1948"/>
      <c r="J2" s="1948"/>
    </row>
    <row r="3" spans="1:10" s="713" customFormat="1" ht="16.5" customHeight="1" thickBot="1">
      <c r="A3" s="697"/>
      <c r="B3" s="762"/>
      <c r="C3" s="644"/>
      <c r="D3" s="644"/>
      <c r="E3" s="644"/>
      <c r="F3" s="644"/>
      <c r="G3" s="644"/>
      <c r="H3" s="1977" t="s">
        <v>207</v>
      </c>
      <c r="I3" s="1977"/>
      <c r="J3" s="1977"/>
    </row>
    <row r="4" spans="1:10" s="713" customFormat="1" ht="13.5" thickTop="1">
      <c r="A4" s="646"/>
      <c r="B4" s="764">
        <v>2014</v>
      </c>
      <c r="C4" s="764">
        <v>2015</v>
      </c>
      <c r="D4" s="765">
        <v>2016</v>
      </c>
      <c r="E4" s="1992" t="s">
        <v>449</v>
      </c>
      <c r="F4" s="1993"/>
      <c r="G4" s="1993"/>
      <c r="H4" s="1993"/>
      <c r="I4" s="1993"/>
      <c r="J4" s="1994"/>
    </row>
    <row r="5" spans="1:10" s="713" customFormat="1" ht="12.75">
      <c r="A5" s="717" t="s">
        <v>488</v>
      </c>
      <c r="B5" s="745" t="s">
        <v>451</v>
      </c>
      <c r="C5" s="745" t="s">
        <v>452</v>
      </c>
      <c r="D5" s="746" t="s">
        <v>453</v>
      </c>
      <c r="E5" s="1980" t="s">
        <v>96</v>
      </c>
      <c r="F5" s="1981"/>
      <c r="G5" s="1982"/>
      <c r="H5" s="1981" t="s">
        <v>131</v>
      </c>
      <c r="I5" s="1981"/>
      <c r="J5" s="1983"/>
    </row>
    <row r="6" spans="1:10" s="713" customFormat="1" ht="12.75">
      <c r="A6" s="717"/>
      <c r="B6" s="745"/>
      <c r="C6" s="745"/>
      <c r="D6" s="746"/>
      <c r="E6" s="722" t="s">
        <v>209</v>
      </c>
      <c r="F6" s="723" t="s">
        <v>5</v>
      </c>
      <c r="G6" s="724" t="s">
        <v>454</v>
      </c>
      <c r="H6" s="719" t="s">
        <v>209</v>
      </c>
      <c r="I6" s="723" t="s">
        <v>5</v>
      </c>
      <c r="J6" s="725" t="s">
        <v>454</v>
      </c>
    </row>
    <row r="7" spans="1:10" s="713" customFormat="1" ht="16.5" customHeight="1">
      <c r="A7" s="661" t="s">
        <v>536</v>
      </c>
      <c r="B7" s="662">
        <v>72080.7549113894</v>
      </c>
      <c r="C7" s="662">
        <v>71636.1858845489</v>
      </c>
      <c r="D7" s="663">
        <v>63027.913511750005</v>
      </c>
      <c r="E7" s="664">
        <v>-444.56902684050146</v>
      </c>
      <c r="F7" s="726"/>
      <c r="G7" s="663">
        <v>-0.6167652203240945</v>
      </c>
      <c r="H7" s="662">
        <v>-8608.2723727989</v>
      </c>
      <c r="I7" s="727"/>
      <c r="J7" s="667">
        <v>-12.016653687665976</v>
      </c>
    </row>
    <row r="8" spans="1:10" s="713" customFormat="1" ht="16.5" customHeight="1">
      <c r="A8" s="669" t="s">
        <v>537</v>
      </c>
      <c r="B8" s="670">
        <v>5824.85091292</v>
      </c>
      <c r="C8" s="670">
        <v>5426.4155424100045</v>
      </c>
      <c r="D8" s="671">
        <v>4542.40820213</v>
      </c>
      <c r="E8" s="672">
        <v>-398.43537050999566</v>
      </c>
      <c r="F8" s="728"/>
      <c r="G8" s="671">
        <v>-6.840267269780813</v>
      </c>
      <c r="H8" s="670">
        <v>-884.0073402800044</v>
      </c>
      <c r="I8" s="671"/>
      <c r="J8" s="674">
        <v>-16.29081542633565</v>
      </c>
    </row>
    <row r="9" spans="1:10" s="713" customFormat="1" ht="16.5" customHeight="1">
      <c r="A9" s="669" t="s">
        <v>538</v>
      </c>
      <c r="B9" s="670">
        <v>5824.85091292</v>
      </c>
      <c r="C9" s="670">
        <v>5426.4155424100045</v>
      </c>
      <c r="D9" s="671">
        <v>4542.40820213</v>
      </c>
      <c r="E9" s="672">
        <v>-398.43537050999566</v>
      </c>
      <c r="F9" s="728"/>
      <c r="G9" s="671">
        <v>-6.840267269780813</v>
      </c>
      <c r="H9" s="670">
        <v>-884.0073402800044</v>
      </c>
      <c r="I9" s="671"/>
      <c r="J9" s="674">
        <v>-16.29081542633565</v>
      </c>
    </row>
    <row r="10" spans="1:10" s="713" customFormat="1" ht="16.5" customHeight="1">
      <c r="A10" s="669" t="s">
        <v>539</v>
      </c>
      <c r="B10" s="670">
        <v>0</v>
      </c>
      <c r="C10" s="670">
        <v>0</v>
      </c>
      <c r="D10" s="671">
        <v>0</v>
      </c>
      <c r="E10" s="672">
        <v>0</v>
      </c>
      <c r="F10" s="728"/>
      <c r="G10" s="671"/>
      <c r="H10" s="670">
        <v>0</v>
      </c>
      <c r="I10" s="671"/>
      <c r="J10" s="674"/>
    </row>
    <row r="11" spans="1:10" s="713" customFormat="1" ht="16.5" customHeight="1">
      <c r="A11" s="669" t="s">
        <v>540</v>
      </c>
      <c r="B11" s="670">
        <v>31184.7156080099</v>
      </c>
      <c r="C11" s="670">
        <v>33755.022394038904</v>
      </c>
      <c r="D11" s="671">
        <v>32046.948797760004</v>
      </c>
      <c r="E11" s="672">
        <v>2570.306786029003</v>
      </c>
      <c r="F11" s="728"/>
      <c r="G11" s="671">
        <v>8.24220050084026</v>
      </c>
      <c r="H11" s="670">
        <v>-1708.0735962789004</v>
      </c>
      <c r="I11" s="671"/>
      <c r="J11" s="674">
        <v>-5.060205786089314</v>
      </c>
    </row>
    <row r="12" spans="1:10" s="713" customFormat="1" ht="16.5" customHeight="1">
      <c r="A12" s="669" t="s">
        <v>538</v>
      </c>
      <c r="B12" s="670">
        <v>31184.7156080099</v>
      </c>
      <c r="C12" s="670">
        <v>33755.022394038904</v>
      </c>
      <c r="D12" s="671">
        <v>32046.948797760004</v>
      </c>
      <c r="E12" s="672">
        <v>2570.306786029003</v>
      </c>
      <c r="F12" s="728"/>
      <c r="G12" s="671">
        <v>8.24220050084026</v>
      </c>
      <c r="H12" s="670">
        <v>-1708.0735962789004</v>
      </c>
      <c r="I12" s="671"/>
      <c r="J12" s="674">
        <v>-5.060205786089314</v>
      </c>
    </row>
    <row r="13" spans="1:10" s="713" customFormat="1" ht="16.5" customHeight="1">
      <c r="A13" s="669" t="s">
        <v>539</v>
      </c>
      <c r="B13" s="670">
        <v>0</v>
      </c>
      <c r="C13" s="670">
        <v>0</v>
      </c>
      <c r="D13" s="671">
        <v>0</v>
      </c>
      <c r="E13" s="672">
        <v>0</v>
      </c>
      <c r="F13" s="728"/>
      <c r="G13" s="671"/>
      <c r="H13" s="670">
        <v>0</v>
      </c>
      <c r="I13" s="671"/>
      <c r="J13" s="674"/>
    </row>
    <row r="14" spans="1:10" s="713" customFormat="1" ht="16.5" customHeight="1">
      <c r="A14" s="669" t="s">
        <v>541</v>
      </c>
      <c r="B14" s="670">
        <v>33952.66454880001</v>
      </c>
      <c r="C14" s="670">
        <v>31550.038098329987</v>
      </c>
      <c r="D14" s="671">
        <v>24985.848013699997</v>
      </c>
      <c r="E14" s="672">
        <v>-2402.6264504700193</v>
      </c>
      <c r="F14" s="728"/>
      <c r="G14" s="671">
        <v>-7.076400283744257</v>
      </c>
      <c r="H14" s="670">
        <v>-6564.19008462999</v>
      </c>
      <c r="I14" s="671"/>
      <c r="J14" s="674">
        <v>-20.805648678368623</v>
      </c>
    </row>
    <row r="15" spans="1:10" s="713" customFormat="1" ht="16.5" customHeight="1">
      <c r="A15" s="669" t="s">
        <v>538</v>
      </c>
      <c r="B15" s="670">
        <v>33952.66454880001</v>
      </c>
      <c r="C15" s="670">
        <v>31550.038098329987</v>
      </c>
      <c r="D15" s="671">
        <v>24985.848013699997</v>
      </c>
      <c r="E15" s="672">
        <v>-2402.6264504700193</v>
      </c>
      <c r="F15" s="728"/>
      <c r="G15" s="671">
        <v>-7.076400283744257</v>
      </c>
      <c r="H15" s="670">
        <v>-6564.19008462999</v>
      </c>
      <c r="I15" s="671"/>
      <c r="J15" s="674">
        <v>-20.805648678368623</v>
      </c>
    </row>
    <row r="16" spans="1:10" s="713" customFormat="1" ht="16.5" customHeight="1">
      <c r="A16" s="669" t="s">
        <v>539</v>
      </c>
      <c r="B16" s="670">
        <v>0</v>
      </c>
      <c r="C16" s="670">
        <v>0</v>
      </c>
      <c r="D16" s="671">
        <v>0</v>
      </c>
      <c r="E16" s="672">
        <v>0</v>
      </c>
      <c r="F16" s="728"/>
      <c r="G16" s="671"/>
      <c r="H16" s="670">
        <v>0</v>
      </c>
      <c r="I16" s="671"/>
      <c r="J16" s="674"/>
    </row>
    <row r="17" spans="1:10" s="713" customFormat="1" ht="16.5" customHeight="1">
      <c r="A17" s="669" t="s">
        <v>542</v>
      </c>
      <c r="B17" s="670">
        <v>1106.2719060595002</v>
      </c>
      <c r="C17" s="670">
        <v>890.77474628</v>
      </c>
      <c r="D17" s="671">
        <v>1437.9474594300002</v>
      </c>
      <c r="E17" s="672">
        <v>-215.49715977950018</v>
      </c>
      <c r="F17" s="728"/>
      <c r="G17" s="671">
        <v>-19.479583509183843</v>
      </c>
      <c r="H17" s="670">
        <v>547.1727131500002</v>
      </c>
      <c r="I17" s="671"/>
      <c r="J17" s="674">
        <v>61.42660817845027</v>
      </c>
    </row>
    <row r="18" spans="1:10" s="713" customFormat="1" ht="16.5" customHeight="1">
      <c r="A18" s="669" t="s">
        <v>538</v>
      </c>
      <c r="B18" s="670">
        <v>1106.2719060595002</v>
      </c>
      <c r="C18" s="670">
        <v>890.77474628</v>
      </c>
      <c r="D18" s="671">
        <v>1437.9474594300002</v>
      </c>
      <c r="E18" s="672">
        <v>-215.49715977950018</v>
      </c>
      <c r="F18" s="728"/>
      <c r="G18" s="671">
        <v>-19.479583509183843</v>
      </c>
      <c r="H18" s="670">
        <v>547.1727131500002</v>
      </c>
      <c r="I18" s="671"/>
      <c r="J18" s="674">
        <v>61.42660817845027</v>
      </c>
    </row>
    <row r="19" spans="1:10" s="713" customFormat="1" ht="16.5" customHeight="1">
      <c r="A19" s="669" t="s">
        <v>539</v>
      </c>
      <c r="B19" s="670">
        <v>0</v>
      </c>
      <c r="C19" s="670">
        <v>0</v>
      </c>
      <c r="D19" s="671">
        <v>0</v>
      </c>
      <c r="E19" s="672">
        <v>0</v>
      </c>
      <c r="F19" s="728"/>
      <c r="G19" s="671"/>
      <c r="H19" s="670">
        <v>0</v>
      </c>
      <c r="I19" s="671"/>
      <c r="J19" s="674"/>
    </row>
    <row r="20" spans="1:10" s="713" customFormat="1" ht="16.5" customHeight="1">
      <c r="A20" s="669" t="s">
        <v>543</v>
      </c>
      <c r="B20" s="670">
        <v>12.2519356</v>
      </c>
      <c r="C20" s="670">
        <v>13.935103490000001</v>
      </c>
      <c r="D20" s="671">
        <v>14.76103873</v>
      </c>
      <c r="E20" s="672">
        <v>1.6831678900000018</v>
      </c>
      <c r="F20" s="728"/>
      <c r="G20" s="671">
        <v>13.737975328567689</v>
      </c>
      <c r="H20" s="670">
        <v>0.825935239999998</v>
      </c>
      <c r="I20" s="671"/>
      <c r="J20" s="674">
        <v>5.927011884717606</v>
      </c>
    </row>
    <row r="21" spans="1:10" s="713" customFormat="1" ht="16.5" customHeight="1">
      <c r="A21" s="661" t="s">
        <v>544</v>
      </c>
      <c r="B21" s="662">
        <v>0</v>
      </c>
      <c r="C21" s="662">
        <v>0</v>
      </c>
      <c r="D21" s="663">
        <v>188.9</v>
      </c>
      <c r="E21" s="664">
        <v>0</v>
      </c>
      <c r="F21" s="726"/>
      <c r="G21" s="663"/>
      <c r="H21" s="662">
        <v>188.9</v>
      </c>
      <c r="I21" s="663"/>
      <c r="J21" s="667"/>
    </row>
    <row r="22" spans="1:10" s="713" customFormat="1" ht="16.5" customHeight="1">
      <c r="A22" s="661" t="s">
        <v>545</v>
      </c>
      <c r="B22" s="662">
        <v>0</v>
      </c>
      <c r="C22" s="662">
        <v>0</v>
      </c>
      <c r="D22" s="663">
        <v>0</v>
      </c>
      <c r="E22" s="664">
        <v>0</v>
      </c>
      <c r="F22" s="726"/>
      <c r="G22" s="663"/>
      <c r="H22" s="662">
        <v>0</v>
      </c>
      <c r="I22" s="663"/>
      <c r="J22" s="667"/>
    </row>
    <row r="23" spans="1:10" s="713" customFormat="1" ht="16.5" customHeight="1">
      <c r="A23" s="749" t="s">
        <v>546</v>
      </c>
      <c r="B23" s="662">
        <v>33511.8399093634</v>
      </c>
      <c r="C23" s="662">
        <v>33399.74685941983</v>
      </c>
      <c r="D23" s="663">
        <v>35739.53347863429</v>
      </c>
      <c r="E23" s="664">
        <v>-112.0930499435708</v>
      </c>
      <c r="F23" s="726"/>
      <c r="G23" s="663">
        <v>-0.3344879011320753</v>
      </c>
      <c r="H23" s="662">
        <v>2339.7866192144575</v>
      </c>
      <c r="I23" s="663"/>
      <c r="J23" s="667">
        <v>7.00540225368373</v>
      </c>
    </row>
    <row r="24" spans="1:10" s="713" customFormat="1" ht="16.5" customHeight="1">
      <c r="A24" s="750" t="s">
        <v>547</v>
      </c>
      <c r="B24" s="670">
        <v>15931.540589000002</v>
      </c>
      <c r="C24" s="670">
        <v>15763.766387999998</v>
      </c>
      <c r="D24" s="671">
        <v>13164.230377000002</v>
      </c>
      <c r="E24" s="672">
        <v>-167.7742010000038</v>
      </c>
      <c r="F24" s="728"/>
      <c r="G24" s="671">
        <v>-1.053094646200407</v>
      </c>
      <c r="H24" s="670">
        <v>-2599.5360109999965</v>
      </c>
      <c r="I24" s="671"/>
      <c r="J24" s="674">
        <v>-16.490576852108553</v>
      </c>
    </row>
    <row r="25" spans="1:10" s="713" customFormat="1" ht="16.5" customHeight="1">
      <c r="A25" s="750" t="s">
        <v>548</v>
      </c>
      <c r="B25" s="670">
        <v>5690.060296928596</v>
      </c>
      <c r="C25" s="670">
        <v>5518.502981794702</v>
      </c>
      <c r="D25" s="671">
        <v>7513.280638892893</v>
      </c>
      <c r="E25" s="672">
        <v>-171.557315133894</v>
      </c>
      <c r="F25" s="728"/>
      <c r="G25" s="671">
        <v>-3.015035099478611</v>
      </c>
      <c r="H25" s="670">
        <v>1994.7776570981914</v>
      </c>
      <c r="I25" s="671"/>
      <c r="J25" s="674">
        <v>36.14707944670638</v>
      </c>
    </row>
    <row r="26" spans="1:10" s="713" customFormat="1" ht="16.5" customHeight="1">
      <c r="A26" s="750" t="s">
        <v>549</v>
      </c>
      <c r="B26" s="670">
        <v>11890.239023434804</v>
      </c>
      <c r="C26" s="670">
        <v>12117.477489625131</v>
      </c>
      <c r="D26" s="671">
        <v>15062.022462741392</v>
      </c>
      <c r="E26" s="672">
        <v>227.23846619032702</v>
      </c>
      <c r="F26" s="728"/>
      <c r="G26" s="671">
        <v>1.911134551142802</v>
      </c>
      <c r="H26" s="670">
        <v>2944.5449731162607</v>
      </c>
      <c r="I26" s="671"/>
      <c r="J26" s="674">
        <v>24.29998302565325</v>
      </c>
    </row>
    <row r="27" spans="1:10" s="713" customFormat="1" ht="16.5" customHeight="1">
      <c r="A27" s="751" t="s">
        <v>550</v>
      </c>
      <c r="B27" s="752">
        <v>105592.5948207528</v>
      </c>
      <c r="C27" s="752">
        <v>105035.93274396873</v>
      </c>
      <c r="D27" s="753">
        <v>98956.34699038429</v>
      </c>
      <c r="E27" s="754">
        <v>-556.662076784065</v>
      </c>
      <c r="F27" s="755"/>
      <c r="G27" s="753">
        <v>-0.5271790864965661</v>
      </c>
      <c r="H27" s="752">
        <v>-6079.585753584441</v>
      </c>
      <c r="I27" s="753"/>
      <c r="J27" s="756">
        <v>-5.788100885821415</v>
      </c>
    </row>
    <row r="28" spans="1:10" s="713" customFormat="1" ht="16.5" customHeight="1">
      <c r="A28" s="661" t="s">
        <v>551</v>
      </c>
      <c r="B28" s="662">
        <v>5575.491232109997</v>
      </c>
      <c r="C28" s="662">
        <v>6830.778932000007</v>
      </c>
      <c r="D28" s="663">
        <v>6615.955224960006</v>
      </c>
      <c r="E28" s="664">
        <v>1255.2876998900101</v>
      </c>
      <c r="F28" s="726"/>
      <c r="G28" s="663">
        <v>22.514387479629434</v>
      </c>
      <c r="H28" s="662">
        <v>-214.82370704000186</v>
      </c>
      <c r="I28" s="663"/>
      <c r="J28" s="667">
        <v>-3.1449371905980112</v>
      </c>
    </row>
    <row r="29" spans="1:10" s="713" customFormat="1" ht="16.5" customHeight="1">
      <c r="A29" s="669" t="s">
        <v>552</v>
      </c>
      <c r="B29" s="670">
        <v>1061.9248942099985</v>
      </c>
      <c r="C29" s="670">
        <v>1014.4907457800068</v>
      </c>
      <c r="D29" s="671">
        <v>1020.8205123900061</v>
      </c>
      <c r="E29" s="672">
        <v>-47.43414842999164</v>
      </c>
      <c r="F29" s="728"/>
      <c r="G29" s="671">
        <v>-4.466808216722285</v>
      </c>
      <c r="H29" s="670">
        <v>6.329766609999297</v>
      </c>
      <c r="I29" s="671"/>
      <c r="J29" s="674">
        <v>0.6239353721391079</v>
      </c>
    </row>
    <row r="30" spans="1:10" s="713" customFormat="1" ht="16.5" customHeight="1">
      <c r="A30" s="669" t="s">
        <v>569</v>
      </c>
      <c r="B30" s="670">
        <v>4511.1489249</v>
      </c>
      <c r="C30" s="670">
        <v>5815.50033796</v>
      </c>
      <c r="D30" s="671">
        <v>5551.38263457</v>
      </c>
      <c r="E30" s="672">
        <v>1304.3514130600006</v>
      </c>
      <c r="F30" s="728"/>
      <c r="G30" s="671">
        <v>28.913951518213615</v>
      </c>
      <c r="H30" s="670">
        <v>-264.1177033900003</v>
      </c>
      <c r="I30" s="671"/>
      <c r="J30" s="674">
        <v>-4.541616164408121</v>
      </c>
    </row>
    <row r="31" spans="1:10" s="713" customFormat="1" ht="16.5" customHeight="1">
      <c r="A31" s="669" t="s">
        <v>554</v>
      </c>
      <c r="B31" s="670">
        <v>0.367732</v>
      </c>
      <c r="C31" s="670">
        <v>0.393062</v>
      </c>
      <c r="D31" s="671">
        <v>0.128822</v>
      </c>
      <c r="E31" s="672">
        <v>0.02533000000000002</v>
      </c>
      <c r="F31" s="728"/>
      <c r="G31" s="671">
        <v>6.888168557536472</v>
      </c>
      <c r="H31" s="670">
        <v>-0.26424000000000003</v>
      </c>
      <c r="I31" s="671"/>
      <c r="J31" s="674">
        <v>-67.22603558726105</v>
      </c>
    </row>
    <row r="32" spans="1:10" s="713" customFormat="1" ht="16.5" customHeight="1">
      <c r="A32" s="669" t="s">
        <v>555</v>
      </c>
      <c r="B32" s="670">
        <v>0.262</v>
      </c>
      <c r="C32" s="670">
        <v>0.262</v>
      </c>
      <c r="D32" s="671">
        <v>41.196</v>
      </c>
      <c r="E32" s="672">
        <v>0</v>
      </c>
      <c r="F32" s="728"/>
      <c r="G32" s="671">
        <v>0</v>
      </c>
      <c r="H32" s="670">
        <v>40.934</v>
      </c>
      <c r="I32" s="671"/>
      <c r="J32" s="674">
        <v>15623.664122137405</v>
      </c>
    </row>
    <row r="33" spans="1:10" s="713" customFormat="1" ht="16.5" customHeight="1">
      <c r="A33" s="669" t="s">
        <v>556</v>
      </c>
      <c r="B33" s="670">
        <v>1.787681</v>
      </c>
      <c r="C33" s="670">
        <v>0.13278626</v>
      </c>
      <c r="D33" s="671">
        <v>2.427256</v>
      </c>
      <c r="E33" s="672">
        <v>-1.65489474</v>
      </c>
      <c r="F33" s="728"/>
      <c r="G33" s="671">
        <v>-92.57215017668142</v>
      </c>
      <c r="H33" s="670">
        <v>2.29446974</v>
      </c>
      <c r="I33" s="671"/>
      <c r="J33" s="674">
        <v>1727.9421379892772</v>
      </c>
    </row>
    <row r="34" spans="1:10" s="713" customFormat="1" ht="16.5" customHeight="1">
      <c r="A34" s="729" t="s">
        <v>557</v>
      </c>
      <c r="B34" s="662">
        <v>93392.68615825316</v>
      </c>
      <c r="C34" s="662">
        <v>93715.72444481136</v>
      </c>
      <c r="D34" s="663">
        <v>88264.07290303844</v>
      </c>
      <c r="E34" s="664">
        <v>323.0382865582069</v>
      </c>
      <c r="F34" s="726"/>
      <c r="G34" s="663">
        <v>0.3458924888516656</v>
      </c>
      <c r="H34" s="662">
        <v>-5451.651541772924</v>
      </c>
      <c r="I34" s="663"/>
      <c r="J34" s="667">
        <v>-5.817221788626699</v>
      </c>
    </row>
    <row r="35" spans="1:10" s="713" customFormat="1" ht="16.5" customHeight="1">
      <c r="A35" s="669" t="s">
        <v>558</v>
      </c>
      <c r="B35" s="670">
        <v>3046.3</v>
      </c>
      <c r="C35" s="670">
        <v>3047</v>
      </c>
      <c r="D35" s="671">
        <v>3845</v>
      </c>
      <c r="E35" s="672">
        <v>0.6999999999998181</v>
      </c>
      <c r="F35" s="728"/>
      <c r="G35" s="671">
        <v>0.02297869546662568</v>
      </c>
      <c r="H35" s="670">
        <v>798</v>
      </c>
      <c r="I35" s="671"/>
      <c r="J35" s="674">
        <v>26.189694781752543</v>
      </c>
    </row>
    <row r="36" spans="1:10" s="713" customFormat="1" ht="16.5" customHeight="1">
      <c r="A36" s="669" t="s">
        <v>559</v>
      </c>
      <c r="B36" s="670">
        <v>65.34407468</v>
      </c>
      <c r="C36" s="670">
        <v>99.37747352000001</v>
      </c>
      <c r="D36" s="671">
        <v>131.90519587</v>
      </c>
      <c r="E36" s="672">
        <v>34.033398840000004</v>
      </c>
      <c r="F36" s="728"/>
      <c r="G36" s="671">
        <v>52.08337405750528</v>
      </c>
      <c r="H36" s="670">
        <v>32.52772234999999</v>
      </c>
      <c r="I36" s="671"/>
      <c r="J36" s="674">
        <v>32.73148450836164</v>
      </c>
    </row>
    <row r="37" spans="1:10" s="713" customFormat="1" ht="16.5" customHeight="1">
      <c r="A37" s="675" t="s">
        <v>560</v>
      </c>
      <c r="B37" s="670">
        <v>20240.886563505068</v>
      </c>
      <c r="C37" s="670">
        <v>19401.27432216097</v>
      </c>
      <c r="D37" s="671">
        <v>20714.633624811555</v>
      </c>
      <c r="E37" s="672">
        <v>-839.6122413440971</v>
      </c>
      <c r="F37" s="728"/>
      <c r="G37" s="671">
        <v>-4.148100127481291</v>
      </c>
      <c r="H37" s="670">
        <v>1313.3593026505841</v>
      </c>
      <c r="I37" s="671"/>
      <c r="J37" s="674">
        <v>6.769448649826103</v>
      </c>
    </row>
    <row r="38" spans="1:10" s="713" customFormat="1" ht="16.5" customHeight="1">
      <c r="A38" s="757" t="s">
        <v>561</v>
      </c>
      <c r="B38" s="670">
        <v>0</v>
      </c>
      <c r="C38" s="670">
        <v>0</v>
      </c>
      <c r="D38" s="671">
        <v>0</v>
      </c>
      <c r="E38" s="672">
        <v>0</v>
      </c>
      <c r="F38" s="728"/>
      <c r="G38" s="671"/>
      <c r="H38" s="670">
        <v>0</v>
      </c>
      <c r="I38" s="671"/>
      <c r="J38" s="674"/>
    </row>
    <row r="39" spans="1:10" s="713" customFormat="1" ht="16.5" customHeight="1">
      <c r="A39" s="757" t="s">
        <v>562</v>
      </c>
      <c r="B39" s="670">
        <v>20240.886563505068</v>
      </c>
      <c r="C39" s="670">
        <v>19401.27432216097</v>
      </c>
      <c r="D39" s="671">
        <v>20714.633624811555</v>
      </c>
      <c r="E39" s="672">
        <v>-839.6122413440971</v>
      </c>
      <c r="F39" s="728"/>
      <c r="G39" s="671">
        <v>-4.148100127481291</v>
      </c>
      <c r="H39" s="670">
        <v>1313.3593026505841</v>
      </c>
      <c r="I39" s="671"/>
      <c r="J39" s="674">
        <v>6.769448649826103</v>
      </c>
    </row>
    <row r="40" spans="1:10" s="713" customFormat="1" ht="16.5" customHeight="1">
      <c r="A40" s="669" t="s">
        <v>563</v>
      </c>
      <c r="B40" s="670">
        <v>70040.15552006809</v>
      </c>
      <c r="C40" s="670">
        <v>71168.0726491304</v>
      </c>
      <c r="D40" s="671">
        <v>63572.53408235688</v>
      </c>
      <c r="E40" s="672">
        <v>1127.9171290623053</v>
      </c>
      <c r="F40" s="728"/>
      <c r="G40" s="671">
        <v>1.6103863857628524</v>
      </c>
      <c r="H40" s="670">
        <v>-7595.538566773517</v>
      </c>
      <c r="I40" s="671"/>
      <c r="J40" s="674">
        <v>-10.672677064363816</v>
      </c>
    </row>
    <row r="41" spans="1:10" s="713" customFormat="1" ht="16.5" customHeight="1">
      <c r="A41" s="675" t="s">
        <v>564</v>
      </c>
      <c r="B41" s="670">
        <v>64723.626674441046</v>
      </c>
      <c r="C41" s="670">
        <v>64973.682273670114</v>
      </c>
      <c r="D41" s="671">
        <v>56860.186832411586</v>
      </c>
      <c r="E41" s="672">
        <v>250.05559922906832</v>
      </c>
      <c r="F41" s="728"/>
      <c r="G41" s="671">
        <v>0.386343615271815</v>
      </c>
      <c r="H41" s="670">
        <v>-8113.495441258528</v>
      </c>
      <c r="I41" s="671"/>
      <c r="J41" s="674">
        <v>-12.487356660939062</v>
      </c>
    </row>
    <row r="42" spans="1:10" s="713" customFormat="1" ht="16.5" customHeight="1">
      <c r="A42" s="675" t="s">
        <v>565</v>
      </c>
      <c r="B42" s="670">
        <v>5316.52884562704</v>
      </c>
      <c r="C42" s="670">
        <v>6194.390375460282</v>
      </c>
      <c r="D42" s="671">
        <v>6712.347249945293</v>
      </c>
      <c r="E42" s="672">
        <v>877.8615298332415</v>
      </c>
      <c r="F42" s="728"/>
      <c r="G42" s="671">
        <v>16.51193015825169</v>
      </c>
      <c r="H42" s="670">
        <v>517.9568744850112</v>
      </c>
      <c r="I42" s="671"/>
      <c r="J42" s="674">
        <v>8.361708628131527</v>
      </c>
    </row>
    <row r="43" spans="1:10" s="713" customFormat="1" ht="16.5" customHeight="1">
      <c r="A43" s="687" t="s">
        <v>566</v>
      </c>
      <c r="B43" s="688">
        <v>0</v>
      </c>
      <c r="C43" s="688">
        <v>0</v>
      </c>
      <c r="D43" s="689">
        <v>0</v>
      </c>
      <c r="E43" s="690">
        <v>0</v>
      </c>
      <c r="F43" s="763"/>
      <c r="G43" s="689"/>
      <c r="H43" s="688">
        <v>0</v>
      </c>
      <c r="I43" s="689"/>
      <c r="J43" s="691"/>
    </row>
    <row r="44" spans="1:10" s="713" customFormat="1" ht="16.5" customHeight="1">
      <c r="A44" s="758" t="s">
        <v>567</v>
      </c>
      <c r="B44" s="688">
        <v>0</v>
      </c>
      <c r="C44" s="688">
        <v>0</v>
      </c>
      <c r="D44" s="689">
        <v>0</v>
      </c>
      <c r="E44" s="690">
        <v>0</v>
      </c>
      <c r="F44" s="726"/>
      <c r="G44" s="759"/>
      <c r="H44" s="688">
        <v>0</v>
      </c>
      <c r="I44" s="663"/>
      <c r="J44" s="667"/>
    </row>
    <row r="45" spans="1:10" s="713" customFormat="1" ht="16.5" customHeight="1" thickBot="1">
      <c r="A45" s="760" t="s">
        <v>568</v>
      </c>
      <c r="B45" s="693">
        <v>6624.417433516522</v>
      </c>
      <c r="C45" s="693">
        <v>4489.429351139573</v>
      </c>
      <c r="D45" s="694">
        <v>4076.3188721838324</v>
      </c>
      <c r="E45" s="695">
        <v>-2134.988082376949</v>
      </c>
      <c r="F45" s="737"/>
      <c r="G45" s="694">
        <v>-32.22906925482815</v>
      </c>
      <c r="H45" s="693">
        <v>-413.1104789557403</v>
      </c>
      <c r="I45" s="694"/>
      <c r="J45" s="739">
        <v>-9.20184831176547</v>
      </c>
    </row>
    <row r="46" spans="1:10" s="713" customFormat="1" ht="16.5" customHeight="1" thickTop="1">
      <c r="A46" s="704" t="s">
        <v>483</v>
      </c>
      <c r="B46" s="762"/>
      <c r="C46" s="699"/>
      <c r="D46" s="699"/>
      <c r="E46" s="670"/>
      <c r="F46" s="670"/>
      <c r="G46" s="670"/>
      <c r="H46" s="670"/>
      <c r="I46" s="670"/>
      <c r="J46" s="670"/>
    </row>
  </sheetData>
  <sheetProtection/>
  <mergeCells count="6">
    <mergeCell ref="A1:J1"/>
    <mergeCell ref="A2:J2"/>
    <mergeCell ref="H3:J3"/>
    <mergeCell ref="E4:J4"/>
    <mergeCell ref="E5:G5"/>
    <mergeCell ref="H5:J5"/>
  </mergeCells>
  <printOptions/>
  <pageMargins left="0.7" right="0.7" top="0.75" bottom="0.75" header="0.3" footer="0.3"/>
  <pageSetup fitToHeight="1" fitToWidth="1" horizontalDpi="600" verticalDpi="600" orientation="portrait" scale="77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73"/>
  <sheetViews>
    <sheetView zoomScalePageLayoutView="0" workbookViewId="0" topLeftCell="A1">
      <selection activeCell="J20" sqref="J20"/>
    </sheetView>
  </sheetViews>
  <sheetFormatPr defaultColWidth="9.140625" defaultRowHeight="12.75"/>
  <cols>
    <col min="1" max="1" width="32.421875" style="714" customWidth="1"/>
    <col min="2" max="2" width="13.00390625" style="714" bestFit="1" customWidth="1"/>
    <col min="3" max="3" width="13.28125" style="714" bestFit="1" customWidth="1"/>
    <col min="4" max="4" width="13.421875" style="714" bestFit="1" customWidth="1"/>
    <col min="5" max="5" width="12.28125" style="714" bestFit="1" customWidth="1"/>
    <col min="6" max="6" width="7.28125" style="766" bestFit="1" customWidth="1"/>
    <col min="7" max="7" width="8.8515625" style="714" customWidth="1"/>
    <col min="8" max="8" width="7.28125" style="766" bestFit="1" customWidth="1"/>
    <col min="9" max="16384" width="9.140625" style="714" customWidth="1"/>
  </cols>
  <sheetData>
    <row r="1" spans="1:8" s="713" customFormat="1" ht="12.75">
      <c r="A1" s="1964" t="s">
        <v>908</v>
      </c>
      <c r="B1" s="1964"/>
      <c r="C1" s="1964"/>
      <c r="D1" s="1964"/>
      <c r="E1" s="1964"/>
      <c r="F1" s="1964"/>
      <c r="G1" s="1964"/>
      <c r="H1" s="1964"/>
    </row>
    <row r="2" spans="1:8" s="713" customFormat="1" ht="15.75">
      <c r="A2" s="1948" t="s">
        <v>34</v>
      </c>
      <c r="B2" s="1948"/>
      <c r="C2" s="1948"/>
      <c r="D2" s="1948"/>
      <c r="E2" s="1948"/>
      <c r="F2" s="1948"/>
      <c r="G2" s="1948"/>
      <c r="H2" s="1948"/>
    </row>
    <row r="3" spans="7:8" ht="13.5" thickBot="1">
      <c r="G3" s="1995" t="s">
        <v>259</v>
      </c>
      <c r="H3" s="1996"/>
    </row>
    <row r="4" spans="1:8" ht="13.5" customHeight="1" thickTop="1">
      <c r="A4" s="767"/>
      <c r="B4" s="768">
        <v>2014</v>
      </c>
      <c r="C4" s="769">
        <v>2015</v>
      </c>
      <c r="D4" s="770">
        <v>2016</v>
      </c>
      <c r="E4" s="1997" t="s">
        <v>449</v>
      </c>
      <c r="F4" s="1998"/>
      <c r="G4" s="1998"/>
      <c r="H4" s="1999"/>
    </row>
    <row r="5" spans="1:8" ht="12.75">
      <c r="A5" s="771" t="s">
        <v>488</v>
      </c>
      <c r="B5" s="772" t="s">
        <v>451</v>
      </c>
      <c r="C5" s="772" t="s">
        <v>570</v>
      </c>
      <c r="D5" s="773" t="s">
        <v>453</v>
      </c>
      <c r="E5" s="2000" t="s">
        <v>96</v>
      </c>
      <c r="F5" s="2001"/>
      <c r="G5" s="2000" t="s">
        <v>131</v>
      </c>
      <c r="H5" s="2002"/>
    </row>
    <row r="6" spans="1:8" s="779" customFormat="1" ht="12.75">
      <c r="A6" s="774"/>
      <c r="B6" s="775"/>
      <c r="C6" s="775"/>
      <c r="D6" s="775"/>
      <c r="E6" s="776" t="s">
        <v>209</v>
      </c>
      <c r="F6" s="777" t="s">
        <v>454</v>
      </c>
      <c r="G6" s="776" t="s">
        <v>209</v>
      </c>
      <c r="H6" s="778" t="s">
        <v>454</v>
      </c>
    </row>
    <row r="7" spans="1:8" ht="12.75">
      <c r="A7" s="780" t="s">
        <v>571</v>
      </c>
      <c r="B7" s="781">
        <v>80052.73555349211</v>
      </c>
      <c r="C7" s="781">
        <v>94395.6122650716</v>
      </c>
      <c r="D7" s="781">
        <v>109383.430681777</v>
      </c>
      <c r="E7" s="781">
        <v>14342.87671157949</v>
      </c>
      <c r="F7" s="781">
        <v>17.91678524464092</v>
      </c>
      <c r="G7" s="781">
        <v>14987.818416705399</v>
      </c>
      <c r="H7" s="782">
        <v>15.877664286575332</v>
      </c>
    </row>
    <row r="8" spans="1:8" ht="12.75">
      <c r="A8" s="784" t="s">
        <v>572</v>
      </c>
      <c r="B8" s="781">
        <v>1807.2020911</v>
      </c>
      <c r="C8" s="781">
        <v>2146.84971165</v>
      </c>
      <c r="D8" s="781">
        <v>1365.8296008016096</v>
      </c>
      <c r="E8" s="781">
        <v>339.64762054999983</v>
      </c>
      <c r="F8" s="781">
        <v>18.794113963384394</v>
      </c>
      <c r="G8" s="781">
        <v>-781.0201108483902</v>
      </c>
      <c r="H8" s="782">
        <v>-36.37982233270177</v>
      </c>
    </row>
    <row r="9" spans="1:8" ht="12.75">
      <c r="A9" s="780" t="s">
        <v>573</v>
      </c>
      <c r="B9" s="785">
        <v>196419.24998423195</v>
      </c>
      <c r="C9" s="785">
        <v>251425.78589190802</v>
      </c>
      <c r="D9" s="785">
        <v>327757.4128042434</v>
      </c>
      <c r="E9" s="785">
        <v>55006.535907676065</v>
      </c>
      <c r="F9" s="785">
        <v>28.004656321664932</v>
      </c>
      <c r="G9" s="785">
        <v>76331.62691233537</v>
      </c>
      <c r="H9" s="786">
        <v>30.359506142759585</v>
      </c>
    </row>
    <row r="10" spans="1:8" ht="12.75">
      <c r="A10" s="787" t="s">
        <v>574</v>
      </c>
      <c r="B10" s="788">
        <v>67805.639208276</v>
      </c>
      <c r="C10" s="788">
        <v>78180.47070972601</v>
      </c>
      <c r="D10" s="788">
        <v>101505.83048099346</v>
      </c>
      <c r="E10" s="788">
        <v>10374.831501450011</v>
      </c>
      <c r="F10" s="788">
        <v>15.300838724611143</v>
      </c>
      <c r="G10" s="788">
        <v>23325.359771267453</v>
      </c>
      <c r="H10" s="789">
        <v>29.83527671235378</v>
      </c>
    </row>
    <row r="11" spans="1:8" ht="12.75">
      <c r="A11" s="787" t="s">
        <v>575</v>
      </c>
      <c r="B11" s="788">
        <v>28188.228628989997</v>
      </c>
      <c r="C11" s="788">
        <v>39627.09933845999</v>
      </c>
      <c r="D11" s="788">
        <v>54917.68042926249</v>
      </c>
      <c r="E11" s="788">
        <v>11438.870709469997</v>
      </c>
      <c r="F11" s="788">
        <v>40.58031052616682</v>
      </c>
      <c r="G11" s="788">
        <v>15290.581090802494</v>
      </c>
      <c r="H11" s="789">
        <v>38.58617296260757</v>
      </c>
    </row>
    <row r="12" spans="1:8" ht="12.75">
      <c r="A12" s="787" t="s">
        <v>576</v>
      </c>
      <c r="B12" s="788">
        <v>22883.71767397</v>
      </c>
      <c r="C12" s="788">
        <v>39796.55675832</v>
      </c>
      <c r="D12" s="788">
        <v>48784.74305612899</v>
      </c>
      <c r="E12" s="788">
        <v>16912.839084350002</v>
      </c>
      <c r="F12" s="788">
        <v>73.90774228781972</v>
      </c>
      <c r="G12" s="788">
        <v>8988.186297808985</v>
      </c>
      <c r="H12" s="789">
        <v>22.58533659681471</v>
      </c>
    </row>
    <row r="13" spans="1:8" ht="12.75">
      <c r="A13" s="787" t="s">
        <v>577</v>
      </c>
      <c r="B13" s="788">
        <v>77541.66447299601</v>
      </c>
      <c r="C13" s="788">
        <v>93821.65908540199</v>
      </c>
      <c r="D13" s="788">
        <v>122549.15883785849</v>
      </c>
      <c r="E13" s="788">
        <v>16279.994612405979</v>
      </c>
      <c r="F13" s="788">
        <v>20.99515753634036</v>
      </c>
      <c r="G13" s="788">
        <v>28727.499752456497</v>
      </c>
      <c r="H13" s="789">
        <v>30.61926215385622</v>
      </c>
    </row>
    <row r="14" spans="1:8" ht="12.75">
      <c r="A14" s="780" t="s">
        <v>578</v>
      </c>
      <c r="B14" s="785">
        <v>109646.02600492</v>
      </c>
      <c r="C14" s="785">
        <v>148608.08064223</v>
      </c>
      <c r="D14" s="785">
        <v>178604.28415670892</v>
      </c>
      <c r="E14" s="785">
        <v>38962.05463730999</v>
      </c>
      <c r="F14" s="785">
        <v>35.53439742135451</v>
      </c>
      <c r="G14" s="785">
        <v>29996.203514478926</v>
      </c>
      <c r="H14" s="786">
        <v>20.18477285006728</v>
      </c>
    </row>
    <row r="15" spans="1:8" ht="12.75">
      <c r="A15" s="780" t="s">
        <v>579</v>
      </c>
      <c r="B15" s="785">
        <v>115585.22338076844</v>
      </c>
      <c r="C15" s="785">
        <v>139723.045525048</v>
      </c>
      <c r="D15" s="785">
        <v>164562.6836140436</v>
      </c>
      <c r="E15" s="785">
        <v>24137.822144279548</v>
      </c>
      <c r="F15" s="785">
        <v>20.883138378997764</v>
      </c>
      <c r="G15" s="785">
        <v>24839.63808899562</v>
      </c>
      <c r="H15" s="786">
        <v>17.777767436755912</v>
      </c>
    </row>
    <row r="16" spans="1:8" ht="12.75">
      <c r="A16" s="780" t="s">
        <v>580</v>
      </c>
      <c r="B16" s="785">
        <v>77778.04104620281</v>
      </c>
      <c r="C16" s="785">
        <v>84073.62752155848</v>
      </c>
      <c r="D16" s="785">
        <v>92254.71240509371</v>
      </c>
      <c r="E16" s="785">
        <v>6295.586475355667</v>
      </c>
      <c r="F16" s="785">
        <v>8.094298070088799</v>
      </c>
      <c r="G16" s="785">
        <v>8181.084883535237</v>
      </c>
      <c r="H16" s="786">
        <v>9.730857493257815</v>
      </c>
    </row>
    <row r="17" spans="1:8" ht="12.75">
      <c r="A17" s="780" t="s">
        <v>581</v>
      </c>
      <c r="B17" s="785">
        <v>59040.659312870004</v>
      </c>
      <c r="C17" s="785">
        <v>71957.19140573568</v>
      </c>
      <c r="D17" s="785">
        <v>78096.0350711637</v>
      </c>
      <c r="E17" s="785">
        <v>12916.532092865673</v>
      </c>
      <c r="F17" s="785">
        <v>21.877350698978486</v>
      </c>
      <c r="G17" s="785">
        <v>6138.843665428023</v>
      </c>
      <c r="H17" s="786">
        <v>8.531244126544243</v>
      </c>
    </row>
    <row r="18" spans="1:8" ht="12.75">
      <c r="A18" s="780" t="s">
        <v>582</v>
      </c>
      <c r="B18" s="785">
        <v>787956.476627991</v>
      </c>
      <c r="C18" s="785">
        <v>924921.4648661031</v>
      </c>
      <c r="D18" s="785">
        <v>1097554.9779782174</v>
      </c>
      <c r="E18" s="785">
        <v>136964.9882381122</v>
      </c>
      <c r="F18" s="785">
        <v>17.38230375670558</v>
      </c>
      <c r="G18" s="785">
        <v>172633.51311211428</v>
      </c>
      <c r="H18" s="786">
        <v>18.664667181997523</v>
      </c>
    </row>
    <row r="19" spans="1:8" ht="12.75">
      <c r="A19" s="780" t="s">
        <v>583</v>
      </c>
      <c r="B19" s="785">
        <v>56261.927753319</v>
      </c>
      <c r="C19" s="785">
        <v>55651.7866333227</v>
      </c>
      <c r="D19" s="785">
        <v>59491.5495035016</v>
      </c>
      <c r="E19" s="785">
        <v>-610.141119996304</v>
      </c>
      <c r="F19" s="785">
        <v>-1.0844653646982627</v>
      </c>
      <c r="G19" s="785">
        <v>3839.7628701789</v>
      </c>
      <c r="H19" s="786">
        <v>6.899621921355818</v>
      </c>
    </row>
    <row r="20" spans="1:8" ht="13.5" thickBot="1">
      <c r="A20" s="790" t="s">
        <v>216</v>
      </c>
      <c r="B20" s="791">
        <v>1484547.5417548954</v>
      </c>
      <c r="C20" s="791">
        <v>1772903.4444626276</v>
      </c>
      <c r="D20" s="791">
        <v>2109070.915815551</v>
      </c>
      <c r="E20" s="791">
        <v>288355.9027077323</v>
      </c>
      <c r="F20" s="791">
        <v>19.423824067423567</v>
      </c>
      <c r="G20" s="791">
        <v>336167.4713529232</v>
      </c>
      <c r="H20" s="792">
        <v>18.961408891323835</v>
      </c>
    </row>
    <row r="21" spans="1:8" ht="13.5" hidden="1" thickTop="1">
      <c r="A21" s="793" t="s">
        <v>584</v>
      </c>
      <c r="B21" s="794"/>
      <c r="C21" s="794"/>
      <c r="D21" s="794"/>
      <c r="E21" s="794"/>
      <c r="F21" s="795"/>
      <c r="G21" s="794"/>
      <c r="H21" s="796"/>
    </row>
    <row r="22" spans="1:8" ht="13.5" hidden="1" thickTop="1">
      <c r="A22" s="797" t="s">
        <v>585</v>
      </c>
      <c r="B22" s="794"/>
      <c r="C22" s="794"/>
      <c r="D22" s="794"/>
      <c r="E22" s="794"/>
      <c r="F22" s="795"/>
      <c r="G22" s="794"/>
      <c r="H22" s="796"/>
    </row>
    <row r="23" spans="1:8" ht="13.5" hidden="1" thickTop="1">
      <c r="A23" s="798" t="s">
        <v>586</v>
      </c>
      <c r="H23" s="796"/>
    </row>
    <row r="24" spans="1:8" ht="13.5" hidden="1" thickTop="1">
      <c r="A24" s="714" t="s">
        <v>587</v>
      </c>
      <c r="H24" s="796"/>
    </row>
    <row r="25" spans="1:8" ht="13.5" hidden="1" thickTop="1">
      <c r="A25" s="798" t="s">
        <v>588</v>
      </c>
      <c r="H25" s="796"/>
    </row>
    <row r="26" spans="1:8" ht="13.5" hidden="1" thickTop="1">
      <c r="A26" s="714" t="s">
        <v>589</v>
      </c>
      <c r="H26" s="796"/>
    </row>
    <row r="27" ht="13.5" hidden="1" thickTop="1">
      <c r="H27" s="796"/>
    </row>
    <row r="28" spans="1:8" s="800" customFormat="1" ht="13.5" thickTop="1">
      <c r="A28" s="799" t="s">
        <v>590</v>
      </c>
      <c r="D28" s="714"/>
      <c r="F28" s="801"/>
      <c r="H28" s="802"/>
    </row>
    <row r="29" spans="1:8" ht="12.75">
      <c r="A29" s="714" t="s">
        <v>591</v>
      </c>
      <c r="H29" s="796"/>
    </row>
    <row r="30" ht="12.75">
      <c r="H30" s="796"/>
    </row>
    <row r="31" ht="12.75">
      <c r="H31" s="796"/>
    </row>
    <row r="32" ht="12.75">
      <c r="H32" s="796"/>
    </row>
    <row r="33" ht="12.75">
      <c r="H33" s="796"/>
    </row>
    <row r="34" ht="12.75">
      <c r="H34" s="796"/>
    </row>
    <row r="35" ht="12.75">
      <c r="H35" s="796"/>
    </row>
    <row r="36" ht="12.75">
      <c r="H36" s="796"/>
    </row>
    <row r="37" ht="12.75">
      <c r="H37" s="796"/>
    </row>
    <row r="38" ht="12.75">
      <c r="H38" s="796"/>
    </row>
    <row r="39" ht="12.75">
      <c r="H39" s="796"/>
    </row>
    <row r="40" ht="12.75">
      <c r="H40" s="796"/>
    </row>
    <row r="41" ht="12.75">
      <c r="H41" s="796"/>
    </row>
    <row r="42" ht="12.75">
      <c r="H42" s="796"/>
    </row>
    <row r="43" ht="12.75">
      <c r="H43" s="796"/>
    </row>
    <row r="44" ht="12.75">
      <c r="H44" s="796"/>
    </row>
    <row r="45" ht="12.75">
      <c r="H45" s="796"/>
    </row>
    <row r="46" ht="12.75">
      <c r="H46" s="796"/>
    </row>
    <row r="47" ht="12.75">
      <c r="H47" s="796"/>
    </row>
    <row r="48" ht="12.75">
      <c r="H48" s="796"/>
    </row>
    <row r="49" ht="12.75">
      <c r="H49" s="796"/>
    </row>
    <row r="50" ht="12.75">
      <c r="H50" s="796"/>
    </row>
    <row r="51" ht="12.75">
      <c r="H51" s="796"/>
    </row>
    <row r="52" ht="12.75">
      <c r="H52" s="796"/>
    </row>
    <row r="53" ht="12.75">
      <c r="H53" s="796"/>
    </row>
    <row r="54" ht="12.75">
      <c r="H54" s="796"/>
    </row>
    <row r="55" ht="12.75">
      <c r="H55" s="796"/>
    </row>
    <row r="56" ht="12.75">
      <c r="H56" s="796"/>
    </row>
    <row r="57" ht="12.75">
      <c r="H57" s="796"/>
    </row>
    <row r="58" ht="12.75">
      <c r="H58" s="796"/>
    </row>
    <row r="59" ht="12.75">
      <c r="H59" s="796"/>
    </row>
    <row r="60" ht="12.75">
      <c r="H60" s="796"/>
    </row>
    <row r="61" ht="12.75">
      <c r="H61" s="796"/>
    </row>
    <row r="62" ht="12.75">
      <c r="H62" s="796"/>
    </row>
    <row r="63" ht="12.75">
      <c r="H63" s="796"/>
    </row>
    <row r="64" ht="12.75">
      <c r="H64" s="796"/>
    </row>
    <row r="65" ht="12.75">
      <c r="H65" s="796"/>
    </row>
    <row r="66" ht="12.75">
      <c r="H66" s="796"/>
    </row>
    <row r="67" ht="12.75">
      <c r="H67" s="796"/>
    </row>
    <row r="68" ht="12.75">
      <c r="H68" s="796"/>
    </row>
    <row r="69" ht="12.75">
      <c r="H69" s="796"/>
    </row>
    <row r="70" ht="12.75">
      <c r="H70" s="796"/>
    </row>
    <row r="71" ht="12.75">
      <c r="H71" s="796"/>
    </row>
    <row r="72" ht="12.75">
      <c r="H72" s="796"/>
    </row>
    <row r="73" ht="12.75">
      <c r="H73" s="796"/>
    </row>
    <row r="74" ht="12.75">
      <c r="H74" s="796"/>
    </row>
    <row r="75" ht="12.75">
      <c r="H75" s="796"/>
    </row>
    <row r="76" ht="12.75">
      <c r="H76" s="796"/>
    </row>
    <row r="77" ht="12.75">
      <c r="H77" s="796"/>
    </row>
    <row r="78" ht="12.75">
      <c r="H78" s="796"/>
    </row>
    <row r="79" ht="12.75">
      <c r="H79" s="796"/>
    </row>
    <row r="80" ht="12.75">
      <c r="H80" s="796"/>
    </row>
    <row r="81" ht="12.75">
      <c r="H81" s="796"/>
    </row>
    <row r="82" ht="12.75">
      <c r="H82" s="796"/>
    </row>
    <row r="83" ht="12.75">
      <c r="H83" s="796"/>
    </row>
    <row r="84" ht="12.75">
      <c r="H84" s="796"/>
    </row>
    <row r="85" ht="12.75">
      <c r="H85" s="796"/>
    </row>
    <row r="86" ht="12.75">
      <c r="H86" s="796"/>
    </row>
    <row r="87" ht="12.75">
      <c r="H87" s="796"/>
    </row>
    <row r="88" ht="12.75">
      <c r="H88" s="796"/>
    </row>
    <row r="89" ht="12.75">
      <c r="H89" s="796"/>
    </row>
    <row r="90" ht="12.75">
      <c r="H90" s="796"/>
    </row>
    <row r="91" ht="12.75">
      <c r="H91" s="796"/>
    </row>
    <row r="92" ht="12.75">
      <c r="H92" s="796"/>
    </row>
    <row r="93" ht="12.75">
      <c r="H93" s="796"/>
    </row>
    <row r="94" ht="12.75">
      <c r="H94" s="796"/>
    </row>
    <row r="95" ht="12.75">
      <c r="H95" s="796"/>
    </row>
    <row r="96" ht="12.75">
      <c r="H96" s="796"/>
    </row>
    <row r="97" ht="12.75">
      <c r="H97" s="796"/>
    </row>
    <row r="98" ht="12.75">
      <c r="H98" s="796"/>
    </row>
    <row r="99" ht="12.75">
      <c r="H99" s="796"/>
    </row>
    <row r="100" ht="12.75">
      <c r="H100" s="796"/>
    </row>
    <row r="101" ht="12.75">
      <c r="H101" s="796"/>
    </row>
    <row r="102" ht="12.75">
      <c r="H102" s="796"/>
    </row>
    <row r="103" ht="12.75">
      <c r="H103" s="796"/>
    </row>
    <row r="104" ht="12.75">
      <c r="H104" s="796"/>
    </row>
    <row r="105" ht="12.75">
      <c r="H105" s="796"/>
    </row>
    <row r="106" ht="12.75">
      <c r="H106" s="796"/>
    </row>
    <row r="107" ht="12.75">
      <c r="H107" s="796"/>
    </row>
    <row r="108" ht="12.75">
      <c r="H108" s="796"/>
    </row>
    <row r="109" ht="12.75">
      <c r="H109" s="796"/>
    </row>
    <row r="110" ht="12.75">
      <c r="H110" s="796"/>
    </row>
    <row r="111" ht="12.75">
      <c r="H111" s="796"/>
    </row>
    <row r="112" ht="12.75">
      <c r="H112" s="796"/>
    </row>
    <row r="113" ht="12.75">
      <c r="H113" s="796"/>
    </row>
    <row r="114" ht="12.75">
      <c r="H114" s="796"/>
    </row>
    <row r="115" ht="12.75">
      <c r="H115" s="796"/>
    </row>
    <row r="116" ht="12.75">
      <c r="H116" s="796"/>
    </row>
    <row r="117" ht="12.75">
      <c r="H117" s="796"/>
    </row>
    <row r="118" ht="12.75">
      <c r="H118" s="796"/>
    </row>
    <row r="119" ht="12.75">
      <c r="H119" s="796"/>
    </row>
    <row r="120" ht="12.75">
      <c r="H120" s="796"/>
    </row>
    <row r="121" ht="12.75">
      <c r="H121" s="796"/>
    </row>
    <row r="122" ht="12.75">
      <c r="H122" s="796"/>
    </row>
    <row r="123" ht="12.75">
      <c r="H123" s="796"/>
    </row>
    <row r="124" ht="12.75">
      <c r="H124" s="796"/>
    </row>
    <row r="125" ht="12.75">
      <c r="H125" s="796"/>
    </row>
    <row r="126" ht="12.75">
      <c r="H126" s="796"/>
    </row>
    <row r="127" ht="12.75">
      <c r="H127" s="796"/>
    </row>
    <row r="128" ht="12.75">
      <c r="H128" s="796"/>
    </row>
    <row r="129" ht="12.75">
      <c r="H129" s="796"/>
    </row>
    <row r="130" ht="12.75">
      <c r="H130" s="796"/>
    </row>
    <row r="131" ht="12.75">
      <c r="H131" s="796"/>
    </row>
    <row r="132" ht="12.75">
      <c r="H132" s="796"/>
    </row>
    <row r="133" ht="12.75">
      <c r="H133" s="796"/>
    </row>
    <row r="134" ht="12.75">
      <c r="H134" s="796"/>
    </row>
    <row r="135" ht="12.75">
      <c r="H135" s="796"/>
    </row>
    <row r="136" ht="12.75">
      <c r="H136" s="796"/>
    </row>
    <row r="137" ht="12.75">
      <c r="H137" s="796"/>
    </row>
    <row r="138" ht="12.75">
      <c r="H138" s="796"/>
    </row>
    <row r="139" ht="12.75">
      <c r="H139" s="796"/>
    </row>
    <row r="140" ht="12.75">
      <c r="H140" s="796"/>
    </row>
    <row r="141" ht="12.75">
      <c r="H141" s="796"/>
    </row>
    <row r="142" ht="12.75">
      <c r="H142" s="796"/>
    </row>
    <row r="143" ht="12.75">
      <c r="H143" s="796"/>
    </row>
    <row r="144" ht="12.75">
      <c r="H144" s="796"/>
    </row>
    <row r="145" ht="12.75">
      <c r="H145" s="796"/>
    </row>
    <row r="146" ht="12.75">
      <c r="H146" s="796"/>
    </row>
    <row r="147" ht="12.75">
      <c r="H147" s="796"/>
    </row>
    <row r="148" ht="12.75">
      <c r="H148" s="796"/>
    </row>
    <row r="149" ht="12.75">
      <c r="H149" s="796"/>
    </row>
    <row r="150" ht="12.75">
      <c r="H150" s="796"/>
    </row>
    <row r="151" ht="12.75">
      <c r="H151" s="796"/>
    </row>
    <row r="152" ht="12.75">
      <c r="H152" s="796"/>
    </row>
    <row r="153" ht="12.75">
      <c r="H153" s="796"/>
    </row>
    <row r="154" ht="12.75">
      <c r="H154" s="796"/>
    </row>
    <row r="155" ht="12.75">
      <c r="H155" s="796"/>
    </row>
    <row r="156" ht="12.75">
      <c r="H156" s="796"/>
    </row>
    <row r="157" ht="12.75">
      <c r="H157" s="796"/>
    </row>
    <row r="158" ht="12.75">
      <c r="H158" s="796"/>
    </row>
    <row r="159" ht="12.75">
      <c r="H159" s="796"/>
    </row>
    <row r="160" ht="12.75">
      <c r="H160" s="796"/>
    </row>
    <row r="161" ht="12.75">
      <c r="H161" s="796"/>
    </row>
    <row r="162" ht="12.75">
      <c r="H162" s="796"/>
    </row>
    <row r="163" ht="12.75">
      <c r="H163" s="796"/>
    </row>
    <row r="164" ht="12.75">
      <c r="H164" s="796"/>
    </row>
    <row r="165" ht="12.75">
      <c r="H165" s="796"/>
    </row>
    <row r="166" ht="12.75">
      <c r="H166" s="796"/>
    </row>
    <row r="167" ht="12.75">
      <c r="H167" s="796"/>
    </row>
    <row r="168" ht="12.75">
      <c r="H168" s="796"/>
    </row>
    <row r="169" ht="12.75">
      <c r="H169" s="796"/>
    </row>
    <row r="170" ht="12.75">
      <c r="H170" s="796"/>
    </row>
    <row r="171" ht="12.75">
      <c r="H171" s="796"/>
    </row>
    <row r="172" ht="12.75">
      <c r="H172" s="796"/>
    </row>
    <row r="173" ht="12.75">
      <c r="H173" s="796"/>
    </row>
    <row r="174" ht="12.75">
      <c r="H174" s="796"/>
    </row>
    <row r="175" ht="12.75">
      <c r="H175" s="796"/>
    </row>
    <row r="176" ht="12.75">
      <c r="H176" s="796"/>
    </row>
    <row r="177" ht="12.75">
      <c r="H177" s="796"/>
    </row>
    <row r="178" ht="12.75">
      <c r="H178" s="796"/>
    </row>
    <row r="179" ht="12.75">
      <c r="H179" s="796"/>
    </row>
    <row r="180" ht="12.75">
      <c r="H180" s="796"/>
    </row>
    <row r="181" ht="12.75">
      <c r="H181" s="796"/>
    </row>
    <row r="182" ht="12.75">
      <c r="H182" s="796"/>
    </row>
    <row r="183" ht="12.75">
      <c r="H183" s="796"/>
    </row>
    <row r="184" ht="12.75">
      <c r="H184" s="796"/>
    </row>
    <row r="185" ht="12.75">
      <c r="H185" s="796"/>
    </row>
    <row r="186" ht="12.75">
      <c r="H186" s="796"/>
    </row>
    <row r="187" ht="12.75">
      <c r="H187" s="796"/>
    </row>
    <row r="188" ht="12.75">
      <c r="H188" s="796"/>
    </row>
    <row r="189" ht="12.75">
      <c r="H189" s="796"/>
    </row>
    <row r="190" ht="12.75">
      <c r="H190" s="796"/>
    </row>
    <row r="191" ht="12.75">
      <c r="H191" s="796"/>
    </row>
    <row r="192" ht="12.75">
      <c r="H192" s="796"/>
    </row>
    <row r="193" ht="12.75">
      <c r="H193" s="796"/>
    </row>
    <row r="194" ht="12.75">
      <c r="H194" s="796"/>
    </row>
    <row r="195" ht="12.75">
      <c r="H195" s="796"/>
    </row>
    <row r="196" ht="12.75">
      <c r="H196" s="796"/>
    </row>
    <row r="197" ht="12.75">
      <c r="H197" s="796"/>
    </row>
    <row r="198" ht="12.75">
      <c r="H198" s="796"/>
    </row>
    <row r="199" ht="12.75">
      <c r="H199" s="796"/>
    </row>
    <row r="200" ht="12.75">
      <c r="H200" s="796"/>
    </row>
    <row r="201" ht="12.75">
      <c r="H201" s="796"/>
    </row>
    <row r="202" ht="12.75">
      <c r="H202" s="796"/>
    </row>
    <row r="203" ht="12.75">
      <c r="H203" s="796"/>
    </row>
    <row r="204" ht="12.75">
      <c r="H204" s="796"/>
    </row>
    <row r="205" ht="12.75">
      <c r="H205" s="796"/>
    </row>
    <row r="206" ht="12.75">
      <c r="H206" s="796"/>
    </row>
    <row r="207" ht="12.75">
      <c r="H207" s="796"/>
    </row>
    <row r="208" ht="12.75">
      <c r="H208" s="796"/>
    </row>
    <row r="209" ht="12.75">
      <c r="H209" s="796"/>
    </row>
    <row r="210" ht="12.75">
      <c r="H210" s="796"/>
    </row>
    <row r="211" ht="12.75">
      <c r="H211" s="796"/>
    </row>
    <row r="212" ht="12.75">
      <c r="H212" s="796"/>
    </row>
    <row r="213" ht="12.75">
      <c r="H213" s="796"/>
    </row>
    <row r="214" ht="12.75">
      <c r="H214" s="796"/>
    </row>
    <row r="215" ht="12.75">
      <c r="H215" s="796"/>
    </row>
    <row r="216" ht="12.75">
      <c r="H216" s="796"/>
    </row>
    <row r="217" ht="12.75">
      <c r="H217" s="796"/>
    </row>
    <row r="218" ht="12.75">
      <c r="H218" s="796"/>
    </row>
    <row r="219" ht="12.75">
      <c r="H219" s="796"/>
    </row>
    <row r="220" ht="12.75">
      <c r="H220" s="796"/>
    </row>
    <row r="221" ht="12.75">
      <c r="H221" s="796"/>
    </row>
    <row r="222" ht="12.75">
      <c r="H222" s="796"/>
    </row>
    <row r="223" ht="12.75">
      <c r="H223" s="796"/>
    </row>
    <row r="224" ht="12.75">
      <c r="H224" s="796"/>
    </row>
    <row r="225" ht="12.75">
      <c r="H225" s="796"/>
    </row>
    <row r="226" ht="12.75">
      <c r="H226" s="796"/>
    </row>
    <row r="227" ht="12.75">
      <c r="H227" s="796"/>
    </row>
    <row r="228" ht="12.75">
      <c r="H228" s="796"/>
    </row>
    <row r="229" ht="12.75">
      <c r="H229" s="796"/>
    </row>
    <row r="230" ht="12.75">
      <c r="H230" s="796"/>
    </row>
    <row r="231" ht="12.75">
      <c r="H231" s="796"/>
    </row>
    <row r="232" ht="12.75">
      <c r="H232" s="796"/>
    </row>
    <row r="233" ht="12.75">
      <c r="H233" s="796"/>
    </row>
    <row r="234" ht="12.75">
      <c r="H234" s="796"/>
    </row>
    <row r="235" ht="12.75">
      <c r="H235" s="796"/>
    </row>
    <row r="236" ht="12.75">
      <c r="H236" s="796"/>
    </row>
    <row r="237" ht="12.75">
      <c r="H237" s="796"/>
    </row>
    <row r="238" ht="12.75">
      <c r="H238" s="796"/>
    </row>
    <row r="239" ht="12.75">
      <c r="H239" s="796"/>
    </row>
    <row r="240" ht="12.75">
      <c r="H240" s="796"/>
    </row>
    <row r="241" ht="12.75">
      <c r="H241" s="796"/>
    </row>
    <row r="242" ht="12.75">
      <c r="H242" s="796"/>
    </row>
    <row r="243" ht="12.75">
      <c r="H243" s="796"/>
    </row>
    <row r="244" ht="12.75">
      <c r="H244" s="796"/>
    </row>
    <row r="245" ht="12.75">
      <c r="H245" s="796"/>
    </row>
    <row r="246" ht="12.75">
      <c r="H246" s="796"/>
    </row>
    <row r="247" ht="12.75">
      <c r="H247" s="796"/>
    </row>
    <row r="248" ht="12.75">
      <c r="H248" s="796"/>
    </row>
    <row r="249" ht="12.75">
      <c r="H249" s="796"/>
    </row>
    <row r="250" ht="12.75">
      <c r="H250" s="796"/>
    </row>
    <row r="251" ht="12.75">
      <c r="H251" s="796"/>
    </row>
    <row r="252" ht="12.75">
      <c r="H252" s="796"/>
    </row>
    <row r="253" ht="12.75">
      <c r="H253" s="796"/>
    </row>
    <row r="254" ht="12.75">
      <c r="H254" s="796"/>
    </row>
    <row r="255" ht="12.75">
      <c r="H255" s="796"/>
    </row>
    <row r="256" ht="12.75">
      <c r="H256" s="796"/>
    </row>
    <row r="257" ht="12.75">
      <c r="H257" s="796"/>
    </row>
    <row r="258" ht="12.75">
      <c r="H258" s="796"/>
    </row>
    <row r="259" ht="12.75">
      <c r="H259" s="796"/>
    </row>
    <row r="260" ht="12.75">
      <c r="H260" s="796"/>
    </row>
    <row r="261" ht="12.75">
      <c r="H261" s="796"/>
    </row>
    <row r="262" ht="12.75">
      <c r="H262" s="796"/>
    </row>
    <row r="263" ht="12.75">
      <c r="H263" s="796"/>
    </row>
    <row r="264" ht="12.75">
      <c r="H264" s="796"/>
    </row>
    <row r="265" ht="12.75">
      <c r="H265" s="796"/>
    </row>
    <row r="266" ht="12.75">
      <c r="H266" s="796"/>
    </row>
    <row r="267" ht="12.75">
      <c r="H267" s="796"/>
    </row>
    <row r="268" ht="12.75">
      <c r="H268" s="796"/>
    </row>
    <row r="269" ht="12.75">
      <c r="H269" s="796"/>
    </row>
    <row r="270" ht="12.75">
      <c r="H270" s="796"/>
    </row>
    <row r="271" ht="12.75">
      <c r="H271" s="796"/>
    </row>
    <row r="272" ht="12.75">
      <c r="H272" s="796"/>
    </row>
    <row r="273" ht="12.75">
      <c r="H273" s="796"/>
    </row>
    <row r="274" ht="12.75">
      <c r="H274" s="796"/>
    </row>
    <row r="275" ht="12.75">
      <c r="H275" s="796"/>
    </row>
    <row r="276" ht="12.75">
      <c r="H276" s="796"/>
    </row>
    <row r="277" ht="12.75">
      <c r="H277" s="796"/>
    </row>
    <row r="278" ht="12.75">
      <c r="H278" s="796"/>
    </row>
    <row r="279" ht="12.75">
      <c r="H279" s="796"/>
    </row>
    <row r="280" ht="12.75">
      <c r="H280" s="796"/>
    </row>
    <row r="281" ht="12.75">
      <c r="H281" s="796"/>
    </row>
    <row r="282" ht="12.75">
      <c r="H282" s="796"/>
    </row>
    <row r="283" ht="12.75">
      <c r="H283" s="796"/>
    </row>
    <row r="284" ht="12.75">
      <c r="H284" s="796"/>
    </row>
    <row r="285" ht="12.75">
      <c r="H285" s="796"/>
    </row>
    <row r="286" ht="12.75">
      <c r="H286" s="796"/>
    </row>
    <row r="287" ht="12.75">
      <c r="H287" s="796"/>
    </row>
    <row r="288" ht="12.75">
      <c r="H288" s="796"/>
    </row>
    <row r="289" ht="12.75">
      <c r="H289" s="796"/>
    </row>
    <row r="290" ht="12.75">
      <c r="H290" s="796"/>
    </row>
    <row r="291" ht="12.75">
      <c r="H291" s="796"/>
    </row>
    <row r="292" ht="12.75">
      <c r="H292" s="796"/>
    </row>
    <row r="293" ht="12.75">
      <c r="H293" s="796"/>
    </row>
    <row r="294" ht="12.75">
      <c r="H294" s="796"/>
    </row>
    <row r="295" ht="12.75">
      <c r="H295" s="796"/>
    </row>
    <row r="296" ht="12.75">
      <c r="H296" s="796"/>
    </row>
    <row r="297" ht="12.75">
      <c r="H297" s="796"/>
    </row>
    <row r="298" ht="12.75">
      <c r="H298" s="796"/>
    </row>
    <row r="299" ht="12.75">
      <c r="H299" s="796"/>
    </row>
    <row r="300" ht="12.75">
      <c r="H300" s="796"/>
    </row>
    <row r="301" ht="12.75">
      <c r="H301" s="796"/>
    </row>
    <row r="302" ht="12.75">
      <c r="H302" s="796"/>
    </row>
    <row r="303" ht="12.75">
      <c r="H303" s="796"/>
    </row>
    <row r="304" ht="12.75">
      <c r="H304" s="796"/>
    </row>
    <row r="305" ht="12.75">
      <c r="H305" s="796"/>
    </row>
    <row r="306" ht="12.75">
      <c r="H306" s="796"/>
    </row>
    <row r="307" ht="12.75">
      <c r="H307" s="796"/>
    </row>
    <row r="308" ht="12.75">
      <c r="H308" s="796"/>
    </row>
    <row r="309" ht="12.75">
      <c r="H309" s="796"/>
    </row>
    <row r="310" ht="12.75">
      <c r="H310" s="796"/>
    </row>
    <row r="311" ht="12.75">
      <c r="H311" s="796"/>
    </row>
    <row r="312" ht="12.75">
      <c r="H312" s="796"/>
    </row>
    <row r="313" ht="12.75">
      <c r="H313" s="796"/>
    </row>
    <row r="314" ht="12.75">
      <c r="H314" s="796"/>
    </row>
    <row r="315" ht="12.75">
      <c r="H315" s="796"/>
    </row>
    <row r="316" ht="12.75">
      <c r="H316" s="796"/>
    </row>
    <row r="317" ht="12.75">
      <c r="H317" s="796"/>
    </row>
    <row r="318" ht="12.75">
      <c r="H318" s="796"/>
    </row>
    <row r="319" ht="12.75">
      <c r="H319" s="796"/>
    </row>
    <row r="320" ht="12.75">
      <c r="H320" s="796"/>
    </row>
    <row r="321" ht="12.75">
      <c r="H321" s="796"/>
    </row>
    <row r="322" ht="12.75">
      <c r="H322" s="796"/>
    </row>
    <row r="323" ht="12.75">
      <c r="H323" s="796"/>
    </row>
    <row r="324" ht="12.75">
      <c r="H324" s="796"/>
    </row>
    <row r="325" ht="12.75">
      <c r="H325" s="796"/>
    </row>
    <row r="326" ht="12.75">
      <c r="H326" s="796"/>
    </row>
    <row r="327" ht="12.75">
      <c r="H327" s="796"/>
    </row>
    <row r="328" ht="12.75">
      <c r="H328" s="796"/>
    </row>
    <row r="329" ht="12.75">
      <c r="H329" s="796"/>
    </row>
    <row r="330" ht="12.75">
      <c r="H330" s="796"/>
    </row>
    <row r="331" ht="12.75">
      <c r="H331" s="803"/>
    </row>
    <row r="332" ht="12.75">
      <c r="H332" s="803"/>
    </row>
    <row r="333" ht="12.75">
      <c r="H333" s="803"/>
    </row>
    <row r="334" ht="12.75">
      <c r="H334" s="803"/>
    </row>
    <row r="335" ht="12.75">
      <c r="H335" s="803"/>
    </row>
    <row r="336" ht="12.75">
      <c r="H336" s="803"/>
    </row>
    <row r="337" ht="12.75">
      <c r="H337" s="803"/>
    </row>
    <row r="338" ht="12.75">
      <c r="H338" s="803"/>
    </row>
    <row r="339" ht="12.75">
      <c r="H339" s="803"/>
    </row>
    <row r="340" ht="12.75">
      <c r="H340" s="803"/>
    </row>
    <row r="341" ht="12.75">
      <c r="H341" s="803"/>
    </row>
    <row r="342" ht="12.75">
      <c r="H342" s="803"/>
    </row>
    <row r="343" ht="12.75">
      <c r="H343" s="803"/>
    </row>
    <row r="344" ht="12.75">
      <c r="H344" s="803"/>
    </row>
    <row r="345" ht="12.75">
      <c r="H345" s="803"/>
    </row>
    <row r="346" ht="12.75">
      <c r="H346" s="803"/>
    </row>
    <row r="347" ht="12.75">
      <c r="H347" s="803"/>
    </row>
    <row r="348" ht="12.75">
      <c r="H348" s="803"/>
    </row>
    <row r="349" ht="12.75">
      <c r="H349" s="803"/>
    </row>
    <row r="350" ht="12.75">
      <c r="H350" s="803"/>
    </row>
    <row r="351" ht="12.75">
      <c r="H351" s="803"/>
    </row>
    <row r="352" ht="12.75">
      <c r="H352" s="803"/>
    </row>
    <row r="353" ht="12.75">
      <c r="H353" s="803"/>
    </row>
    <row r="354" ht="12.75">
      <c r="H354" s="803"/>
    </row>
    <row r="355" ht="12.75">
      <c r="H355" s="803"/>
    </row>
    <row r="356" ht="12.75">
      <c r="H356" s="803"/>
    </row>
    <row r="357" ht="12.75">
      <c r="H357" s="803"/>
    </row>
    <row r="358" ht="12.75">
      <c r="H358" s="803"/>
    </row>
    <row r="359" ht="12.75">
      <c r="H359" s="803"/>
    </row>
    <row r="360" ht="12.75">
      <c r="H360" s="803"/>
    </row>
    <row r="361" ht="12.75">
      <c r="H361" s="803"/>
    </row>
    <row r="362" ht="12.75">
      <c r="H362" s="803"/>
    </row>
    <row r="363" ht="12.75">
      <c r="H363" s="803"/>
    </row>
    <row r="364" ht="12.75">
      <c r="H364" s="803"/>
    </row>
    <row r="365" ht="12.75">
      <c r="H365" s="803"/>
    </row>
    <row r="366" ht="12.75">
      <c r="H366" s="803"/>
    </row>
    <row r="367" ht="12.75">
      <c r="H367" s="803"/>
    </row>
    <row r="368" ht="12.75">
      <c r="H368" s="803"/>
    </row>
    <row r="369" ht="12.75">
      <c r="H369" s="803"/>
    </row>
    <row r="370" ht="12.75">
      <c r="H370" s="803"/>
    </row>
    <row r="371" ht="12.75">
      <c r="H371" s="803"/>
    </row>
    <row r="372" ht="12.75">
      <c r="H372" s="803"/>
    </row>
    <row r="373" ht="12.75">
      <c r="H373" s="803"/>
    </row>
    <row r="374" ht="12.75">
      <c r="H374" s="803"/>
    </row>
    <row r="375" ht="12.75">
      <c r="H375" s="803"/>
    </row>
    <row r="376" ht="12.75">
      <c r="H376" s="803"/>
    </row>
    <row r="377" ht="12.75">
      <c r="H377" s="803"/>
    </row>
    <row r="378" ht="12.75">
      <c r="H378" s="803"/>
    </row>
    <row r="379" ht="12.75">
      <c r="H379" s="803"/>
    </row>
    <row r="380" ht="12.75">
      <c r="H380" s="803"/>
    </row>
    <row r="381" ht="12.75">
      <c r="H381" s="803"/>
    </row>
    <row r="382" ht="12.75">
      <c r="H382" s="803"/>
    </row>
    <row r="383" ht="12.75">
      <c r="H383" s="803"/>
    </row>
    <row r="384" ht="12.75">
      <c r="H384" s="803"/>
    </row>
    <row r="385" ht="12.75">
      <c r="H385" s="803"/>
    </row>
    <row r="386" ht="12.75">
      <c r="H386" s="803"/>
    </row>
    <row r="387" ht="12.75">
      <c r="H387" s="803"/>
    </row>
    <row r="388" ht="12.75">
      <c r="H388" s="803"/>
    </row>
    <row r="389" ht="12.75">
      <c r="H389" s="803"/>
    </row>
    <row r="390" ht="12.75">
      <c r="H390" s="803"/>
    </row>
    <row r="391" ht="12.75">
      <c r="H391" s="803"/>
    </row>
    <row r="392" ht="12.75">
      <c r="H392" s="803"/>
    </row>
    <row r="393" ht="12.75">
      <c r="H393" s="803"/>
    </row>
    <row r="394" ht="12.75">
      <c r="H394" s="803"/>
    </row>
    <row r="395" ht="12.75">
      <c r="H395" s="803"/>
    </row>
    <row r="396" ht="12.75">
      <c r="H396" s="803"/>
    </row>
    <row r="397" ht="12.75">
      <c r="H397" s="803"/>
    </row>
    <row r="398" ht="12.75">
      <c r="H398" s="803"/>
    </row>
    <row r="399" ht="12.75">
      <c r="H399" s="803"/>
    </row>
    <row r="400" ht="12.75">
      <c r="H400" s="803"/>
    </row>
    <row r="401" ht="12.75">
      <c r="H401" s="803"/>
    </row>
    <row r="402" ht="12.75">
      <c r="H402" s="803"/>
    </row>
    <row r="403" ht="12.75">
      <c r="H403" s="803"/>
    </row>
    <row r="404" ht="12.75">
      <c r="H404" s="803"/>
    </row>
    <row r="405" ht="12.75">
      <c r="H405" s="803"/>
    </row>
    <row r="406" ht="12.75">
      <c r="H406" s="803"/>
    </row>
    <row r="407" ht="12.75">
      <c r="H407" s="803"/>
    </row>
    <row r="408" ht="12.75">
      <c r="H408" s="803"/>
    </row>
    <row r="409" ht="12.75">
      <c r="H409" s="803"/>
    </row>
    <row r="410" ht="12.75">
      <c r="H410" s="803"/>
    </row>
    <row r="411" ht="12.75">
      <c r="H411" s="803"/>
    </row>
    <row r="412" ht="12.75">
      <c r="H412" s="803"/>
    </row>
    <row r="413" ht="12.75">
      <c r="H413" s="803"/>
    </row>
    <row r="414" ht="12.75">
      <c r="H414" s="803"/>
    </row>
    <row r="415" ht="12.75">
      <c r="H415" s="803"/>
    </row>
    <row r="416" ht="12.75">
      <c r="H416" s="803"/>
    </row>
    <row r="417" ht="12.75">
      <c r="H417" s="803"/>
    </row>
    <row r="418" ht="12.75">
      <c r="H418" s="803"/>
    </row>
    <row r="419" ht="12.75">
      <c r="H419" s="803"/>
    </row>
    <row r="420" ht="12.75">
      <c r="H420" s="803"/>
    </row>
    <row r="421" ht="12.75">
      <c r="H421" s="803"/>
    </row>
    <row r="422" ht="12.75">
      <c r="H422" s="803"/>
    </row>
    <row r="423" ht="12.75">
      <c r="H423" s="803"/>
    </row>
    <row r="424" ht="12.75">
      <c r="H424" s="803"/>
    </row>
    <row r="425" ht="12.75">
      <c r="H425" s="803"/>
    </row>
    <row r="426" ht="12.75">
      <c r="H426" s="803"/>
    </row>
    <row r="427" ht="12.75">
      <c r="H427" s="803"/>
    </row>
    <row r="428" ht="12.75">
      <c r="H428" s="803"/>
    </row>
    <row r="429" ht="12.75">
      <c r="H429" s="803"/>
    </row>
    <row r="430" ht="12.75">
      <c r="H430" s="803"/>
    </row>
    <row r="431" ht="12.75">
      <c r="H431" s="803"/>
    </row>
    <row r="432" ht="12.75">
      <c r="H432" s="803"/>
    </row>
    <row r="433" ht="12.75">
      <c r="H433" s="803"/>
    </row>
    <row r="434" ht="12.75">
      <c r="H434" s="803"/>
    </row>
    <row r="435" ht="12.75">
      <c r="H435" s="803"/>
    </row>
    <row r="436" ht="12.75">
      <c r="H436" s="803"/>
    </row>
    <row r="437" ht="12.75">
      <c r="H437" s="803"/>
    </row>
    <row r="438" ht="12.75">
      <c r="H438" s="803"/>
    </row>
    <row r="439" ht="12.75">
      <c r="H439" s="803"/>
    </row>
    <row r="440" ht="12.75">
      <c r="H440" s="803"/>
    </row>
    <row r="441" ht="12.75">
      <c r="H441" s="803"/>
    </row>
    <row r="442" ht="12.75">
      <c r="H442" s="803"/>
    </row>
    <row r="443" ht="12.75">
      <c r="H443" s="803"/>
    </row>
    <row r="444" ht="12.75">
      <c r="H444" s="803"/>
    </row>
    <row r="445" ht="12.75">
      <c r="H445" s="803"/>
    </row>
    <row r="446" ht="12.75">
      <c r="H446" s="803"/>
    </row>
    <row r="447" ht="12.75">
      <c r="H447" s="803"/>
    </row>
    <row r="448" ht="12.75">
      <c r="H448" s="803"/>
    </row>
    <row r="449" ht="12.75">
      <c r="H449" s="803"/>
    </row>
    <row r="450" ht="12.75">
      <c r="H450" s="803"/>
    </row>
    <row r="451" ht="12.75">
      <c r="H451" s="803"/>
    </row>
    <row r="452" ht="12.75">
      <c r="H452" s="803"/>
    </row>
    <row r="453" ht="12.75">
      <c r="H453" s="803"/>
    </row>
    <row r="454" ht="12.75">
      <c r="H454" s="803"/>
    </row>
    <row r="455" ht="12.75">
      <c r="H455" s="803"/>
    </row>
    <row r="456" ht="12.75">
      <c r="H456" s="803"/>
    </row>
    <row r="457" ht="12.75">
      <c r="H457" s="803"/>
    </row>
    <row r="458" ht="12.75">
      <c r="H458" s="803"/>
    </row>
    <row r="459" ht="12.75">
      <c r="H459" s="803"/>
    </row>
    <row r="460" ht="12.75">
      <c r="H460" s="803"/>
    </row>
    <row r="461" ht="12.75">
      <c r="H461" s="803"/>
    </row>
    <row r="462" ht="12.75">
      <c r="H462" s="803"/>
    </row>
    <row r="463" ht="12.75">
      <c r="H463" s="803"/>
    </row>
    <row r="464" ht="12.75">
      <c r="H464" s="803"/>
    </row>
    <row r="465" ht="12.75">
      <c r="H465" s="803"/>
    </row>
    <row r="466" ht="12.75">
      <c r="H466" s="803"/>
    </row>
    <row r="467" ht="12.75">
      <c r="H467" s="803"/>
    </row>
    <row r="468" ht="12.75">
      <c r="H468" s="803"/>
    </row>
    <row r="469" ht="12.75">
      <c r="H469" s="803"/>
    </row>
    <row r="470" ht="12.75">
      <c r="H470" s="803"/>
    </row>
    <row r="471" ht="12.75">
      <c r="H471" s="803"/>
    </row>
    <row r="472" ht="12.75">
      <c r="H472" s="803"/>
    </row>
    <row r="473" ht="12.75">
      <c r="H473" s="803"/>
    </row>
    <row r="474" ht="12.75">
      <c r="H474" s="803"/>
    </row>
    <row r="475" ht="12.75">
      <c r="H475" s="803"/>
    </row>
    <row r="476" ht="12.75">
      <c r="H476" s="803"/>
    </row>
    <row r="477" ht="12.75">
      <c r="H477" s="803"/>
    </row>
    <row r="478" ht="12.75">
      <c r="H478" s="803"/>
    </row>
    <row r="479" ht="12.75">
      <c r="H479" s="803"/>
    </row>
    <row r="480" ht="12.75">
      <c r="H480" s="803"/>
    </row>
    <row r="481" ht="12.75">
      <c r="H481" s="803"/>
    </row>
    <row r="482" ht="12.75">
      <c r="H482" s="803"/>
    </row>
    <row r="483" ht="12.75">
      <c r="H483" s="803"/>
    </row>
    <row r="484" ht="12.75">
      <c r="H484" s="803"/>
    </row>
    <row r="485" ht="12.75">
      <c r="H485" s="803"/>
    </row>
    <row r="486" ht="12.75">
      <c r="H486" s="803"/>
    </row>
    <row r="487" ht="12.75">
      <c r="H487" s="803"/>
    </row>
    <row r="488" ht="12.75">
      <c r="H488" s="803"/>
    </row>
    <row r="489" ht="12.75">
      <c r="H489" s="803"/>
    </row>
    <row r="490" ht="12.75">
      <c r="H490" s="803"/>
    </row>
    <row r="491" ht="12.75">
      <c r="H491" s="803"/>
    </row>
    <row r="492" ht="12.75">
      <c r="H492" s="803"/>
    </row>
    <row r="493" ht="12.75">
      <c r="H493" s="803"/>
    </row>
    <row r="494" ht="12.75">
      <c r="H494" s="803"/>
    </row>
    <row r="495" ht="12.75">
      <c r="H495" s="803"/>
    </row>
    <row r="496" ht="12.75">
      <c r="H496" s="803"/>
    </row>
    <row r="497" ht="12.75">
      <c r="H497" s="803"/>
    </row>
    <row r="498" ht="12.75">
      <c r="H498" s="803"/>
    </row>
    <row r="499" ht="12.75">
      <c r="H499" s="803"/>
    </row>
    <row r="500" ht="12.75">
      <c r="H500" s="803"/>
    </row>
    <row r="501" ht="12.75">
      <c r="H501" s="803"/>
    </row>
    <row r="502" ht="12.75">
      <c r="H502" s="803"/>
    </row>
    <row r="503" ht="12.75">
      <c r="H503" s="803"/>
    </row>
    <row r="504" ht="12.75">
      <c r="H504" s="803"/>
    </row>
    <row r="505" ht="12.75">
      <c r="H505" s="803"/>
    </row>
    <row r="506" ht="12.75">
      <c r="H506" s="803"/>
    </row>
    <row r="507" ht="12.75">
      <c r="H507" s="803"/>
    </row>
    <row r="508" ht="12.75">
      <c r="H508" s="803"/>
    </row>
    <row r="509" ht="12.75">
      <c r="H509" s="803"/>
    </row>
    <row r="510" ht="12.75">
      <c r="H510" s="803"/>
    </row>
    <row r="511" ht="12.75">
      <c r="H511" s="803"/>
    </row>
    <row r="512" ht="12.75">
      <c r="H512" s="803"/>
    </row>
    <row r="513" ht="12.75">
      <c r="H513" s="803"/>
    </row>
    <row r="514" ht="12.75">
      <c r="H514" s="803"/>
    </row>
    <row r="515" ht="12.75">
      <c r="H515" s="803"/>
    </row>
    <row r="516" ht="12.75">
      <c r="H516" s="803"/>
    </row>
    <row r="517" ht="12.75">
      <c r="H517" s="803"/>
    </row>
    <row r="518" ht="12.75">
      <c r="H518" s="803"/>
    </row>
    <row r="519" ht="12.75">
      <c r="H519" s="803"/>
    </row>
    <row r="520" ht="12.75">
      <c r="H520" s="803"/>
    </row>
    <row r="521" ht="12.75">
      <c r="H521" s="803"/>
    </row>
    <row r="522" ht="12.75">
      <c r="H522" s="803"/>
    </row>
    <row r="523" ht="12.75">
      <c r="H523" s="803"/>
    </row>
    <row r="524" ht="12.75">
      <c r="H524" s="803"/>
    </row>
    <row r="525" ht="12.75">
      <c r="H525" s="803"/>
    </row>
    <row r="526" ht="12.75">
      <c r="H526" s="803"/>
    </row>
    <row r="527" ht="12.75">
      <c r="H527" s="803"/>
    </row>
    <row r="528" ht="12.75">
      <c r="H528" s="803"/>
    </row>
    <row r="529" ht="12.75">
      <c r="H529" s="803"/>
    </row>
    <row r="530" ht="12.75">
      <c r="H530" s="803"/>
    </row>
    <row r="531" ht="12.75">
      <c r="H531" s="803"/>
    </row>
    <row r="532" ht="12.75">
      <c r="H532" s="803"/>
    </row>
    <row r="533" ht="12.75">
      <c r="H533" s="803"/>
    </row>
    <row r="534" ht="12.75">
      <c r="H534" s="803"/>
    </row>
    <row r="535" ht="12.75">
      <c r="H535" s="803"/>
    </row>
    <row r="536" ht="12.75">
      <c r="H536" s="803"/>
    </row>
    <row r="537" ht="12.75">
      <c r="H537" s="803"/>
    </row>
    <row r="538" ht="12.75">
      <c r="H538" s="803"/>
    </row>
    <row r="539" ht="12.75">
      <c r="H539" s="803"/>
    </row>
    <row r="540" ht="12.75">
      <c r="H540" s="803"/>
    </row>
    <row r="541" ht="12.75">
      <c r="H541" s="803"/>
    </row>
    <row r="542" ht="12.75">
      <c r="H542" s="803"/>
    </row>
    <row r="543" ht="12.75">
      <c r="H543" s="803"/>
    </row>
    <row r="544" ht="12.75">
      <c r="H544" s="803"/>
    </row>
    <row r="545" ht="12.75">
      <c r="H545" s="803"/>
    </row>
    <row r="546" ht="12.75">
      <c r="H546" s="803"/>
    </row>
    <row r="547" ht="12.75">
      <c r="H547" s="803"/>
    </row>
    <row r="548" ht="12.75">
      <c r="H548" s="803"/>
    </row>
    <row r="549" ht="12.75">
      <c r="H549" s="803"/>
    </row>
    <row r="550" ht="12.75">
      <c r="H550" s="803"/>
    </row>
    <row r="551" ht="12.75">
      <c r="H551" s="803"/>
    </row>
    <row r="552" ht="12.75">
      <c r="H552" s="803"/>
    </row>
    <row r="553" ht="12.75">
      <c r="H553" s="803"/>
    </row>
    <row r="554" ht="12.75">
      <c r="H554" s="803"/>
    </row>
    <row r="555" ht="12.75">
      <c r="H555" s="803"/>
    </row>
    <row r="556" ht="12.75">
      <c r="H556" s="803"/>
    </row>
    <row r="557" ht="12.75">
      <c r="H557" s="803"/>
    </row>
    <row r="558" ht="12.75">
      <c r="H558" s="803"/>
    </row>
    <row r="559" ht="12.75">
      <c r="H559" s="803"/>
    </row>
    <row r="560" ht="12.75">
      <c r="H560" s="803"/>
    </row>
    <row r="561" ht="12.75">
      <c r="H561" s="803"/>
    </row>
    <row r="562" ht="12.75">
      <c r="H562" s="803"/>
    </row>
    <row r="563" ht="12.75">
      <c r="H563" s="803"/>
    </row>
    <row r="564" ht="12.75">
      <c r="H564" s="803"/>
    </row>
    <row r="565" ht="12.75">
      <c r="H565" s="803"/>
    </row>
    <row r="566" ht="12.75">
      <c r="H566" s="803"/>
    </row>
    <row r="567" ht="12.75">
      <c r="H567" s="803"/>
    </row>
    <row r="568" ht="12.75">
      <c r="H568" s="803"/>
    </row>
    <row r="569" ht="12.75">
      <c r="H569" s="803"/>
    </row>
    <row r="570" ht="12.75">
      <c r="H570" s="803"/>
    </row>
    <row r="571" ht="12.75">
      <c r="H571" s="803"/>
    </row>
    <row r="572" ht="12.75">
      <c r="H572" s="803"/>
    </row>
    <row r="573" ht="12.75">
      <c r="H573" s="803"/>
    </row>
    <row r="574" ht="12.75">
      <c r="H574" s="803"/>
    </row>
    <row r="575" ht="12.75">
      <c r="H575" s="803"/>
    </row>
    <row r="576" ht="12.75">
      <c r="H576" s="803"/>
    </row>
    <row r="577" ht="12.75">
      <c r="H577" s="803"/>
    </row>
    <row r="578" ht="12.75">
      <c r="H578" s="803"/>
    </row>
    <row r="579" ht="12.75">
      <c r="H579" s="803"/>
    </row>
    <row r="580" ht="12.75">
      <c r="H580" s="803"/>
    </row>
    <row r="581" ht="12.75">
      <c r="H581" s="803"/>
    </row>
    <row r="582" ht="12.75">
      <c r="H582" s="803"/>
    </row>
    <row r="583" ht="12.75">
      <c r="H583" s="803"/>
    </row>
    <row r="584" ht="12.75">
      <c r="H584" s="803"/>
    </row>
    <row r="585" ht="12.75">
      <c r="H585" s="803"/>
    </row>
    <row r="586" ht="12.75">
      <c r="H586" s="803"/>
    </row>
    <row r="587" ht="12.75">
      <c r="H587" s="803"/>
    </row>
    <row r="588" ht="12.75">
      <c r="H588" s="803"/>
    </row>
    <row r="589" ht="12.75">
      <c r="H589" s="803"/>
    </row>
    <row r="590" ht="12.75">
      <c r="H590" s="803"/>
    </row>
    <row r="591" ht="12.75">
      <c r="H591" s="803"/>
    </row>
    <row r="592" ht="12.75">
      <c r="H592" s="803"/>
    </row>
    <row r="593" ht="12.75">
      <c r="H593" s="803"/>
    </row>
    <row r="594" ht="12.75">
      <c r="H594" s="803"/>
    </row>
    <row r="595" ht="12.75">
      <c r="H595" s="803"/>
    </row>
    <row r="596" ht="12.75">
      <c r="H596" s="803"/>
    </row>
    <row r="597" ht="12.75">
      <c r="H597" s="803"/>
    </row>
    <row r="598" ht="12.75">
      <c r="H598" s="803"/>
    </row>
    <row r="599" ht="12.75">
      <c r="H599" s="803"/>
    </row>
    <row r="600" ht="12.75">
      <c r="H600" s="803"/>
    </row>
    <row r="601" ht="12.75">
      <c r="H601" s="803"/>
    </row>
    <row r="602" ht="12.75">
      <c r="H602" s="803"/>
    </row>
    <row r="603" ht="12.75">
      <c r="H603" s="803"/>
    </row>
    <row r="604" ht="12.75">
      <c r="H604" s="803"/>
    </row>
    <row r="605" ht="12.75">
      <c r="H605" s="803"/>
    </row>
    <row r="606" ht="12.75">
      <c r="H606" s="803"/>
    </row>
    <row r="607" ht="12.75">
      <c r="H607" s="803"/>
    </row>
    <row r="608" ht="12.75">
      <c r="H608" s="803"/>
    </row>
    <row r="609" ht="12.75">
      <c r="H609" s="803"/>
    </row>
    <row r="610" ht="12.75">
      <c r="H610" s="803"/>
    </row>
    <row r="611" ht="12.75">
      <c r="H611" s="803"/>
    </row>
    <row r="612" ht="12.75">
      <c r="H612" s="803"/>
    </row>
    <row r="613" ht="12.75">
      <c r="H613" s="803"/>
    </row>
    <row r="614" ht="12.75">
      <c r="H614" s="803"/>
    </row>
    <row r="615" ht="12.75">
      <c r="H615" s="803"/>
    </row>
    <row r="616" ht="12.75">
      <c r="H616" s="803"/>
    </row>
    <row r="617" ht="12.75">
      <c r="H617" s="803"/>
    </row>
    <row r="618" ht="12.75">
      <c r="H618" s="803"/>
    </row>
    <row r="619" ht="12.75">
      <c r="H619" s="803"/>
    </row>
    <row r="620" ht="12.75">
      <c r="H620" s="803"/>
    </row>
    <row r="621" ht="12.75">
      <c r="H621" s="803"/>
    </row>
    <row r="622" ht="12.75">
      <c r="H622" s="803"/>
    </row>
    <row r="623" ht="12.75">
      <c r="H623" s="803"/>
    </row>
    <row r="624" ht="12.75">
      <c r="H624" s="803"/>
    </row>
    <row r="625" ht="12.75">
      <c r="H625" s="803"/>
    </row>
    <row r="626" ht="12.75">
      <c r="H626" s="803"/>
    </row>
    <row r="627" ht="12.75">
      <c r="H627" s="803"/>
    </row>
    <row r="628" ht="12.75">
      <c r="H628" s="803"/>
    </row>
    <row r="629" ht="12.75">
      <c r="H629" s="803"/>
    </row>
    <row r="630" ht="12.75">
      <c r="H630" s="803"/>
    </row>
    <row r="631" ht="12.75">
      <c r="H631" s="803"/>
    </row>
    <row r="632" ht="12.75">
      <c r="H632" s="803"/>
    </row>
    <row r="633" ht="12.75">
      <c r="H633" s="803"/>
    </row>
    <row r="634" ht="12.75">
      <c r="H634" s="803"/>
    </row>
    <row r="635" ht="12.75">
      <c r="H635" s="803"/>
    </row>
    <row r="636" ht="12.75">
      <c r="H636" s="803"/>
    </row>
    <row r="637" ht="12.75">
      <c r="H637" s="803"/>
    </row>
    <row r="638" ht="12.75">
      <c r="H638" s="803"/>
    </row>
    <row r="639" ht="12.75">
      <c r="H639" s="803"/>
    </row>
    <row r="640" ht="12.75">
      <c r="H640" s="803"/>
    </row>
    <row r="641" ht="12.75">
      <c r="H641" s="803"/>
    </row>
    <row r="642" ht="12.75">
      <c r="H642" s="803"/>
    </row>
    <row r="643" ht="12.75">
      <c r="H643" s="803"/>
    </row>
    <row r="644" ht="12.75">
      <c r="H644" s="803"/>
    </row>
    <row r="645" ht="12.75">
      <c r="H645" s="803"/>
    </row>
    <row r="646" ht="12.75">
      <c r="H646" s="803"/>
    </row>
    <row r="647" ht="12.75">
      <c r="H647" s="803"/>
    </row>
    <row r="648" ht="12.75">
      <c r="H648" s="803"/>
    </row>
    <row r="649" ht="12.75">
      <c r="H649" s="803"/>
    </row>
    <row r="650" ht="12.75">
      <c r="H650" s="803"/>
    </row>
    <row r="651" ht="12.75">
      <c r="H651" s="803"/>
    </row>
    <row r="652" ht="12.75">
      <c r="H652" s="803"/>
    </row>
    <row r="653" ht="12.75">
      <c r="H653" s="803"/>
    </row>
    <row r="654" ht="12.75">
      <c r="H654" s="803"/>
    </row>
    <row r="655" ht="12.75">
      <c r="H655" s="803"/>
    </row>
    <row r="656" ht="12.75">
      <c r="H656" s="803"/>
    </row>
    <row r="657" ht="12.75">
      <c r="H657" s="803"/>
    </row>
    <row r="658" ht="12.75">
      <c r="H658" s="803"/>
    </row>
    <row r="659" ht="12.75">
      <c r="H659" s="803"/>
    </row>
    <row r="660" ht="12.75">
      <c r="H660" s="803"/>
    </row>
    <row r="661" ht="12.75">
      <c r="H661" s="803"/>
    </row>
    <row r="662" ht="12.75">
      <c r="H662" s="803"/>
    </row>
    <row r="663" ht="12.75">
      <c r="H663" s="803"/>
    </row>
    <row r="664" ht="12.75">
      <c r="H664" s="803"/>
    </row>
    <row r="665" ht="12.75">
      <c r="H665" s="803"/>
    </row>
    <row r="666" ht="12.75">
      <c r="H666" s="803"/>
    </row>
    <row r="667" ht="12.75">
      <c r="H667" s="803"/>
    </row>
    <row r="668" ht="12.75">
      <c r="H668" s="803"/>
    </row>
    <row r="669" ht="12.75">
      <c r="H669" s="803"/>
    </row>
    <row r="670" ht="12.75">
      <c r="H670" s="803"/>
    </row>
    <row r="671" ht="12.75">
      <c r="H671" s="803"/>
    </row>
    <row r="672" ht="12.75">
      <c r="H672" s="803"/>
    </row>
    <row r="673" ht="12.75">
      <c r="H673" s="803"/>
    </row>
    <row r="674" ht="12.75">
      <c r="H674" s="803"/>
    </row>
    <row r="675" ht="12.75">
      <c r="H675" s="803"/>
    </row>
    <row r="676" ht="12.75">
      <c r="H676" s="803"/>
    </row>
    <row r="677" ht="12.75">
      <c r="H677" s="803"/>
    </row>
    <row r="678" ht="12.75">
      <c r="H678" s="803"/>
    </row>
    <row r="679" ht="12.75">
      <c r="H679" s="803"/>
    </row>
    <row r="680" ht="12.75">
      <c r="H680" s="803"/>
    </row>
    <row r="681" ht="12.75">
      <c r="H681" s="803"/>
    </row>
    <row r="682" ht="12.75">
      <c r="H682" s="803"/>
    </row>
    <row r="683" ht="12.75">
      <c r="H683" s="803"/>
    </row>
    <row r="684" ht="12.75">
      <c r="H684" s="803"/>
    </row>
    <row r="685" ht="12.75">
      <c r="H685" s="803"/>
    </row>
    <row r="686" ht="12.75">
      <c r="H686" s="803"/>
    </row>
    <row r="687" ht="12.75">
      <c r="H687" s="803"/>
    </row>
    <row r="688" ht="12.75">
      <c r="H688" s="803"/>
    </row>
    <row r="689" ht="12.75">
      <c r="H689" s="803"/>
    </row>
    <row r="690" ht="12.75">
      <c r="H690" s="803"/>
    </row>
    <row r="691" ht="12.75">
      <c r="H691" s="803"/>
    </row>
    <row r="692" ht="12.75">
      <c r="H692" s="803"/>
    </row>
    <row r="693" ht="12.75">
      <c r="H693" s="803"/>
    </row>
    <row r="694" ht="12.75">
      <c r="H694" s="803"/>
    </row>
    <row r="695" ht="12.75">
      <c r="H695" s="803"/>
    </row>
    <row r="696" ht="12.75">
      <c r="H696" s="803"/>
    </row>
    <row r="697" ht="12.75">
      <c r="H697" s="803"/>
    </row>
    <row r="698" ht="12.75">
      <c r="H698" s="803"/>
    </row>
    <row r="699" ht="12.75">
      <c r="H699" s="803"/>
    </row>
    <row r="700" ht="12.75">
      <c r="H700" s="803"/>
    </row>
    <row r="701" ht="12.75">
      <c r="H701" s="803"/>
    </row>
    <row r="702" ht="12.75">
      <c r="H702" s="803"/>
    </row>
    <row r="703" ht="12.75">
      <c r="H703" s="803"/>
    </row>
    <row r="704" ht="12.75">
      <c r="H704" s="803"/>
    </row>
    <row r="705" ht="12.75">
      <c r="H705" s="803"/>
    </row>
    <row r="706" ht="12.75">
      <c r="H706" s="803"/>
    </row>
    <row r="707" ht="12.75">
      <c r="H707" s="803"/>
    </row>
    <row r="708" ht="12.75">
      <c r="H708" s="803"/>
    </row>
    <row r="709" ht="12.75">
      <c r="H709" s="803"/>
    </row>
    <row r="710" ht="12.75">
      <c r="H710" s="803"/>
    </row>
    <row r="711" ht="12.75">
      <c r="H711" s="803"/>
    </row>
    <row r="712" ht="12.75">
      <c r="H712" s="803"/>
    </row>
    <row r="713" ht="12.75">
      <c r="H713" s="803"/>
    </row>
    <row r="714" ht="12.75">
      <c r="H714" s="803"/>
    </row>
    <row r="715" ht="12.75">
      <c r="H715" s="803"/>
    </row>
    <row r="716" ht="12.75">
      <c r="H716" s="803"/>
    </row>
    <row r="717" ht="12.75">
      <c r="H717" s="803"/>
    </row>
    <row r="718" ht="12.75">
      <c r="H718" s="803"/>
    </row>
    <row r="719" ht="12.75">
      <c r="H719" s="803"/>
    </row>
    <row r="720" ht="12.75">
      <c r="H720" s="803"/>
    </row>
    <row r="721" ht="12.75">
      <c r="H721" s="803"/>
    </row>
    <row r="722" ht="12.75">
      <c r="H722" s="803"/>
    </row>
    <row r="723" ht="12.75">
      <c r="H723" s="803"/>
    </row>
    <row r="724" ht="12.75">
      <c r="H724" s="803"/>
    </row>
    <row r="725" ht="12.75">
      <c r="H725" s="803"/>
    </row>
    <row r="726" ht="12.75">
      <c r="H726" s="803"/>
    </row>
    <row r="727" ht="12.75">
      <c r="H727" s="803"/>
    </row>
    <row r="728" ht="12.75">
      <c r="H728" s="803"/>
    </row>
    <row r="729" ht="12.75">
      <c r="H729" s="803"/>
    </row>
    <row r="730" ht="12.75">
      <c r="H730" s="803"/>
    </row>
    <row r="731" ht="12.75">
      <c r="H731" s="803"/>
    </row>
    <row r="732" ht="12.75">
      <c r="H732" s="803"/>
    </row>
    <row r="733" ht="12.75">
      <c r="H733" s="803"/>
    </row>
    <row r="734" ht="12.75">
      <c r="H734" s="803"/>
    </row>
    <row r="735" ht="12.75">
      <c r="H735" s="803"/>
    </row>
    <row r="736" ht="12.75">
      <c r="H736" s="803"/>
    </row>
    <row r="737" ht="12.75">
      <c r="H737" s="803"/>
    </row>
    <row r="738" ht="12.75">
      <c r="H738" s="803"/>
    </row>
    <row r="739" ht="12.75">
      <c r="H739" s="803"/>
    </row>
    <row r="740" ht="12.75">
      <c r="H740" s="803"/>
    </row>
    <row r="741" ht="12.75">
      <c r="H741" s="803"/>
    </row>
    <row r="742" ht="12.75">
      <c r="H742" s="803"/>
    </row>
    <row r="743" ht="12.75">
      <c r="H743" s="803"/>
    </row>
    <row r="744" ht="12.75">
      <c r="H744" s="803"/>
    </row>
    <row r="745" ht="12.75">
      <c r="H745" s="803"/>
    </row>
    <row r="746" ht="12.75">
      <c r="H746" s="803"/>
    </row>
    <row r="747" ht="12.75">
      <c r="H747" s="803"/>
    </row>
    <row r="748" ht="12.75">
      <c r="H748" s="803"/>
    </row>
    <row r="749" ht="12.75">
      <c r="H749" s="803"/>
    </row>
    <row r="750" ht="12.75">
      <c r="H750" s="803"/>
    </row>
    <row r="751" ht="12.75">
      <c r="H751" s="803"/>
    </row>
    <row r="752" ht="12.75">
      <c r="H752" s="803"/>
    </row>
    <row r="753" ht="12.75">
      <c r="H753" s="803"/>
    </row>
    <row r="754" ht="12.75">
      <c r="H754" s="803"/>
    </row>
    <row r="755" ht="12.75">
      <c r="H755" s="803"/>
    </row>
    <row r="756" ht="12.75">
      <c r="H756" s="803"/>
    </row>
    <row r="757" ht="12.75">
      <c r="H757" s="803"/>
    </row>
    <row r="758" ht="12.75">
      <c r="H758" s="803"/>
    </row>
    <row r="759" ht="12.75">
      <c r="H759" s="803"/>
    </row>
    <row r="760" ht="12.75">
      <c r="H760" s="803"/>
    </row>
    <row r="761" ht="12.75">
      <c r="H761" s="803"/>
    </row>
    <row r="762" ht="12.75">
      <c r="H762" s="803"/>
    </row>
    <row r="763" ht="12.75">
      <c r="H763" s="803"/>
    </row>
    <row r="764" ht="12.75">
      <c r="H764" s="803"/>
    </row>
    <row r="765" ht="12.75">
      <c r="H765" s="803"/>
    </row>
    <row r="766" ht="12.75">
      <c r="H766" s="803"/>
    </row>
    <row r="767" ht="12.75">
      <c r="H767" s="803"/>
    </row>
    <row r="768" ht="12.75">
      <c r="H768" s="803"/>
    </row>
    <row r="769" ht="12.75">
      <c r="H769" s="803"/>
    </row>
    <row r="770" ht="12.75">
      <c r="H770" s="803"/>
    </row>
    <row r="771" ht="12.75">
      <c r="H771" s="803"/>
    </row>
    <row r="772" ht="12.75">
      <c r="H772" s="803"/>
    </row>
    <row r="773" ht="12.75">
      <c r="H773" s="803"/>
    </row>
  </sheetData>
  <sheetProtection/>
  <mergeCells count="6">
    <mergeCell ref="A1:H1"/>
    <mergeCell ref="A2:H2"/>
    <mergeCell ref="G3:H3"/>
    <mergeCell ref="E4:H4"/>
    <mergeCell ref="E5:F5"/>
    <mergeCell ref="G5:H5"/>
  </mergeCells>
  <printOptions/>
  <pageMargins left="0.7" right="0.7" top="0.75" bottom="0.75" header="0.3" footer="0.3"/>
  <pageSetup fitToHeight="1" fitToWidth="1" horizontalDpi="600" verticalDpi="600" orientation="portrait" scale="85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4"/>
  <sheetViews>
    <sheetView zoomScalePageLayoutView="0" workbookViewId="0" topLeftCell="F1">
      <selection activeCell="A1" sqref="A1:IV2"/>
    </sheetView>
  </sheetViews>
  <sheetFormatPr defaultColWidth="9.140625" defaultRowHeight="12.75"/>
  <cols>
    <col min="1" max="1" width="56.421875" style="713" bestFit="1" customWidth="1"/>
    <col min="2" max="2" width="12.57421875" style="713" bestFit="1" customWidth="1"/>
    <col min="3" max="3" width="11.8515625" style="713" bestFit="1" customWidth="1"/>
    <col min="4" max="5" width="11.28125" style="713" bestFit="1" customWidth="1"/>
    <col min="6" max="6" width="7.7109375" style="713" bestFit="1" customWidth="1"/>
    <col min="7" max="7" width="10.8515625" style="713" bestFit="1" customWidth="1"/>
    <col min="8" max="8" width="7.00390625" style="713" bestFit="1" customWidth="1"/>
    <col min="9" max="9" width="10.421875" style="713" bestFit="1" customWidth="1"/>
    <col min="10" max="10" width="54.8515625" style="713" customWidth="1"/>
    <col min="11" max="11" width="12.7109375" style="713" bestFit="1" customWidth="1"/>
    <col min="12" max="12" width="12.57421875" style="713" bestFit="1" customWidth="1"/>
    <col min="13" max="13" width="10.28125" style="713" customWidth="1"/>
    <col min="14" max="14" width="8.421875" style="713" customWidth="1"/>
    <col min="15" max="15" width="6.8515625" style="713" customWidth="1"/>
    <col min="16" max="16" width="8.28125" style="713" customWidth="1"/>
    <col min="17" max="17" width="6.8515625" style="713" bestFit="1" customWidth="1"/>
    <col min="18" max="16384" width="9.140625" style="713" customWidth="1"/>
  </cols>
  <sheetData>
    <row r="1" spans="1:17" ht="12.75">
      <c r="A1" s="1964" t="s">
        <v>909</v>
      </c>
      <c r="B1" s="1964"/>
      <c r="C1" s="1964"/>
      <c r="D1" s="1964"/>
      <c r="E1" s="1964"/>
      <c r="F1" s="1964"/>
      <c r="G1" s="1964"/>
      <c r="H1" s="1964"/>
      <c r="I1" s="1964"/>
      <c r="J1" s="1964"/>
      <c r="K1" s="1964"/>
      <c r="L1" s="1964"/>
      <c r="M1" s="1964"/>
      <c r="N1" s="1964"/>
      <c r="O1" s="1964"/>
      <c r="P1" s="1964"/>
      <c r="Q1" s="1964"/>
    </row>
    <row r="2" spans="1:17" ht="15.75">
      <c r="A2" s="1948" t="s">
        <v>592</v>
      </c>
      <c r="B2" s="1948"/>
      <c r="C2" s="1948"/>
      <c r="D2" s="1948"/>
      <c r="E2" s="1948"/>
      <c r="F2" s="1948"/>
      <c r="G2" s="1948"/>
      <c r="H2" s="1948"/>
      <c r="I2" s="1948"/>
      <c r="J2" s="1948"/>
      <c r="K2" s="1948"/>
      <c r="L2" s="1948"/>
      <c r="M2" s="1948"/>
      <c r="N2" s="1948"/>
      <c r="O2" s="1948"/>
      <c r="P2" s="1948"/>
      <c r="Q2" s="1948"/>
    </row>
    <row r="3" spans="1:17" ht="13.5" thickBot="1">
      <c r="A3" s="804"/>
      <c r="B3" s="804"/>
      <c r="C3" s="804"/>
      <c r="D3" s="804"/>
      <c r="E3" s="804"/>
      <c r="F3" s="804"/>
      <c r="G3" s="2003" t="s">
        <v>259</v>
      </c>
      <c r="H3" s="2003"/>
      <c r="J3" s="804"/>
      <c r="K3" s="804"/>
      <c r="L3" s="804"/>
      <c r="M3" s="804"/>
      <c r="N3" s="804"/>
      <c r="O3" s="804"/>
      <c r="P3" s="2003" t="s">
        <v>259</v>
      </c>
      <c r="Q3" s="2003"/>
    </row>
    <row r="4" spans="1:17" ht="13.5" customHeight="1" thickTop="1">
      <c r="A4" s="805"/>
      <c r="B4" s="768">
        <f>Deposits!B4</f>
        <v>2014</v>
      </c>
      <c r="C4" s="769">
        <f>Deposits!C4</f>
        <v>2015</v>
      </c>
      <c r="D4" s="770">
        <f>Deposits!D4</f>
        <v>2016</v>
      </c>
      <c r="E4" s="1997" t="str">
        <f>Deposits!E4</f>
        <v>Changes during the fiscal year</v>
      </c>
      <c r="F4" s="1998"/>
      <c r="G4" s="1998"/>
      <c r="H4" s="1999"/>
      <c r="J4" s="805"/>
      <c r="K4" s="768">
        <f aca="true" t="shared" si="0" ref="K4:N5">B4</f>
        <v>2014</v>
      </c>
      <c r="L4" s="769">
        <f t="shared" si="0"/>
        <v>2015</v>
      </c>
      <c r="M4" s="770">
        <f t="shared" si="0"/>
        <v>2016</v>
      </c>
      <c r="N4" s="1997" t="str">
        <f t="shared" si="0"/>
        <v>Changes during the fiscal year</v>
      </c>
      <c r="O4" s="1998"/>
      <c r="P4" s="1998"/>
      <c r="Q4" s="1999"/>
    </row>
    <row r="5" spans="1:17" ht="12.75">
      <c r="A5" s="806" t="s">
        <v>488</v>
      </c>
      <c r="B5" s="772" t="str">
        <f>Deposits!B5</f>
        <v>Jul </v>
      </c>
      <c r="C5" s="772" t="str">
        <f>Deposits!C5</f>
        <v>Jul</v>
      </c>
      <c r="D5" s="773" t="str">
        <f>Deposits!D5</f>
        <v>Jul(e)</v>
      </c>
      <c r="E5" s="2000" t="str">
        <f>Deposits!E5</f>
        <v>2014/15</v>
      </c>
      <c r="F5" s="2001"/>
      <c r="G5" s="2000" t="str">
        <f>Deposits!G5</f>
        <v>2015/16</v>
      </c>
      <c r="H5" s="2002"/>
      <c r="J5" s="806" t="s">
        <v>488</v>
      </c>
      <c r="K5" s="772" t="str">
        <f t="shared" si="0"/>
        <v>Jul </v>
      </c>
      <c r="L5" s="772" t="str">
        <f t="shared" si="0"/>
        <v>Jul</v>
      </c>
      <c r="M5" s="773" t="str">
        <f t="shared" si="0"/>
        <v>Jul(e)</v>
      </c>
      <c r="N5" s="2000" t="str">
        <f t="shared" si="0"/>
        <v>2014/15</v>
      </c>
      <c r="O5" s="2001"/>
      <c r="P5" s="2000" t="str">
        <f>G5</f>
        <v>2015/16</v>
      </c>
      <c r="Q5" s="2002"/>
    </row>
    <row r="6" spans="1:17" ht="12.75">
      <c r="A6" s="807"/>
      <c r="B6" s="808"/>
      <c r="C6" s="809"/>
      <c r="D6" s="809"/>
      <c r="E6" s="809" t="s">
        <v>209</v>
      </c>
      <c r="F6" s="809" t="s">
        <v>593</v>
      </c>
      <c r="G6" s="809" t="s">
        <v>209</v>
      </c>
      <c r="H6" s="810" t="s">
        <v>593</v>
      </c>
      <c r="J6" s="807"/>
      <c r="K6" s="808"/>
      <c r="L6" s="809"/>
      <c r="M6" s="809"/>
      <c r="N6" s="809" t="s">
        <v>209</v>
      </c>
      <c r="O6" s="809" t="s">
        <v>593</v>
      </c>
      <c r="P6" s="809" t="s">
        <v>209</v>
      </c>
      <c r="Q6" s="810" t="s">
        <v>593</v>
      </c>
    </row>
    <row r="7" spans="1:17" s="804" customFormat="1" ht="12.75">
      <c r="A7" s="811" t="s">
        <v>594</v>
      </c>
      <c r="B7" s="812">
        <v>50909.84338522675</v>
      </c>
      <c r="C7" s="813">
        <v>65159.77609384413</v>
      </c>
      <c r="D7" s="813">
        <v>78791.4543011786</v>
      </c>
      <c r="E7" s="813">
        <v>14249.93270861738</v>
      </c>
      <c r="F7" s="813">
        <v>27.99052552723525</v>
      </c>
      <c r="G7" s="813">
        <v>13631.678207334473</v>
      </c>
      <c r="H7" s="814">
        <v>20.920388350785483</v>
      </c>
      <c r="I7" s="798"/>
      <c r="J7" s="811" t="s">
        <v>595</v>
      </c>
      <c r="K7" s="815">
        <v>22381.9792591197</v>
      </c>
      <c r="L7" s="816">
        <v>23002.465491631418</v>
      </c>
      <c r="M7" s="816">
        <v>29942.067053997056</v>
      </c>
      <c r="N7" s="816">
        <v>620.4862325117174</v>
      </c>
      <c r="O7" s="816">
        <v>2.77225809803615</v>
      </c>
      <c r="P7" s="816">
        <v>6939.6015623656385</v>
      </c>
      <c r="Q7" s="817">
        <v>30.1689467369937</v>
      </c>
    </row>
    <row r="8" spans="1:17" s="644" customFormat="1" ht="12.75">
      <c r="A8" s="818" t="s">
        <v>596</v>
      </c>
      <c r="B8" s="819">
        <v>6686.876255879998</v>
      </c>
      <c r="C8" s="820">
        <v>7998.323793673232</v>
      </c>
      <c r="D8" s="820">
        <v>10347.91153206</v>
      </c>
      <c r="E8" s="821">
        <v>1311.447537793234</v>
      </c>
      <c r="F8" s="821">
        <v>19.612259710055703</v>
      </c>
      <c r="G8" s="821">
        <v>2349.5877383867673</v>
      </c>
      <c r="H8" s="822">
        <v>29.376001759835212</v>
      </c>
      <c r="I8" s="783"/>
      <c r="J8" s="818" t="s">
        <v>597</v>
      </c>
      <c r="K8" s="823">
        <v>12500.041175756698</v>
      </c>
      <c r="L8" s="824">
        <v>14342.269260266698</v>
      </c>
      <c r="M8" s="824">
        <v>18943.62419662</v>
      </c>
      <c r="N8" s="825">
        <v>1842.2280845099995</v>
      </c>
      <c r="O8" s="825">
        <v>14.737776128953264</v>
      </c>
      <c r="P8" s="825">
        <v>4601.354936353302</v>
      </c>
      <c r="Q8" s="826">
        <v>32.082474905841636</v>
      </c>
    </row>
    <row r="9" spans="1:17" s="644" customFormat="1" ht="12.75">
      <c r="A9" s="818" t="s">
        <v>598</v>
      </c>
      <c r="B9" s="827">
        <v>3207.8566312049998</v>
      </c>
      <c r="C9" s="821">
        <v>3479.861155805159</v>
      </c>
      <c r="D9" s="821">
        <v>3421.7982416800005</v>
      </c>
      <c r="E9" s="827">
        <v>272.00452460015913</v>
      </c>
      <c r="F9" s="821">
        <v>8.479322983271336</v>
      </c>
      <c r="G9" s="821">
        <v>-58.062914125158386</v>
      </c>
      <c r="H9" s="822">
        <v>-1.668541114874567</v>
      </c>
      <c r="J9" s="818" t="s">
        <v>599</v>
      </c>
      <c r="K9" s="828">
        <v>53.789542870000005</v>
      </c>
      <c r="L9" s="825">
        <v>44.92072345</v>
      </c>
      <c r="M9" s="825">
        <v>49.51927504</v>
      </c>
      <c r="N9" s="828">
        <v>-8.868819420000008</v>
      </c>
      <c r="O9" s="825">
        <v>-16.48799924073422</v>
      </c>
      <c r="P9" s="825">
        <v>4.59855159</v>
      </c>
      <c r="Q9" s="826">
        <v>10.237038134789879</v>
      </c>
    </row>
    <row r="10" spans="1:17" s="644" customFormat="1" ht="12.75">
      <c r="A10" s="818" t="s">
        <v>600</v>
      </c>
      <c r="B10" s="827">
        <v>15442.179896470003</v>
      </c>
      <c r="C10" s="821">
        <v>20730.12233032415</v>
      </c>
      <c r="D10" s="821">
        <v>28761.712302441654</v>
      </c>
      <c r="E10" s="827">
        <v>5287.942433854147</v>
      </c>
      <c r="F10" s="821">
        <v>34.24349715717883</v>
      </c>
      <c r="G10" s="821">
        <v>8031.589972117505</v>
      </c>
      <c r="H10" s="822">
        <v>38.7435724890482</v>
      </c>
      <c r="J10" s="818" t="s">
        <v>601</v>
      </c>
      <c r="K10" s="828">
        <v>6799.226489263001</v>
      </c>
      <c r="L10" s="825">
        <v>6466.227867574001</v>
      </c>
      <c r="M10" s="825">
        <v>7273.623215850001</v>
      </c>
      <c r="N10" s="828">
        <v>-332.9986216890002</v>
      </c>
      <c r="O10" s="825">
        <v>-4.897595663489883</v>
      </c>
      <c r="P10" s="825">
        <v>807.3953482759998</v>
      </c>
      <c r="Q10" s="826">
        <v>12.486342343807912</v>
      </c>
    </row>
    <row r="11" spans="1:17" s="644" customFormat="1" ht="12.75">
      <c r="A11" s="818" t="s">
        <v>602</v>
      </c>
      <c r="B11" s="827">
        <v>5791.252341764999</v>
      </c>
      <c r="C11" s="821">
        <v>1769.28074207</v>
      </c>
      <c r="D11" s="821">
        <v>2010.0968664000006</v>
      </c>
      <c r="E11" s="827">
        <v>-4021.971599694999</v>
      </c>
      <c r="F11" s="821">
        <v>-69.4490822078256</v>
      </c>
      <c r="G11" s="821">
        <v>240.81612433000055</v>
      </c>
      <c r="H11" s="822">
        <v>13.610961709121053</v>
      </c>
      <c r="J11" s="818" t="s">
        <v>603</v>
      </c>
      <c r="K11" s="829">
        <v>3028.9220512300003</v>
      </c>
      <c r="L11" s="830">
        <v>2149.04764034072</v>
      </c>
      <c r="M11" s="830">
        <v>3675.300366487057</v>
      </c>
      <c r="N11" s="825">
        <v>-879.8744108892802</v>
      </c>
      <c r="O11" s="825">
        <v>-29.0490939023002</v>
      </c>
      <c r="P11" s="825">
        <v>1526.252726146337</v>
      </c>
      <c r="Q11" s="826">
        <v>71.01995774762618</v>
      </c>
    </row>
    <row r="12" spans="1:17" s="644" customFormat="1" ht="12.75">
      <c r="A12" s="818" t="s">
        <v>604</v>
      </c>
      <c r="B12" s="831">
        <v>19781.678259906756</v>
      </c>
      <c r="C12" s="832">
        <v>31182.18807197159</v>
      </c>
      <c r="D12" s="832">
        <v>34249.93535859693</v>
      </c>
      <c r="E12" s="821">
        <v>11400.509812064833</v>
      </c>
      <c r="F12" s="821">
        <v>57.63166128918008</v>
      </c>
      <c r="G12" s="821">
        <v>3067.747286625341</v>
      </c>
      <c r="H12" s="822">
        <v>9.83813990071728</v>
      </c>
      <c r="J12" s="811" t="s">
        <v>605</v>
      </c>
      <c r="K12" s="815">
        <v>47291.67585999333</v>
      </c>
      <c r="L12" s="816">
        <v>60042.01386870157</v>
      </c>
      <c r="M12" s="816">
        <v>83966.81437344912</v>
      </c>
      <c r="N12" s="816">
        <v>12750.33800870824</v>
      </c>
      <c r="O12" s="816">
        <v>26.961061913846162</v>
      </c>
      <c r="P12" s="816">
        <v>23924.800504747545</v>
      </c>
      <c r="Q12" s="817">
        <v>39.84676556163776</v>
      </c>
    </row>
    <row r="13" spans="1:17" s="804" customFormat="1" ht="12.75">
      <c r="A13" s="811" t="s">
        <v>606</v>
      </c>
      <c r="B13" s="812">
        <v>3587.9108865739513</v>
      </c>
      <c r="C13" s="813">
        <v>3526.16618513</v>
      </c>
      <c r="D13" s="813">
        <v>3404.02542476</v>
      </c>
      <c r="E13" s="813">
        <v>-61.74470144395127</v>
      </c>
      <c r="F13" s="813">
        <v>-1.720909559794292</v>
      </c>
      <c r="G13" s="813">
        <v>-122.14076036999995</v>
      </c>
      <c r="H13" s="814">
        <v>-3.463840158330398</v>
      </c>
      <c r="J13" s="818" t="s">
        <v>607</v>
      </c>
      <c r="K13" s="823">
        <v>9033.107553747499</v>
      </c>
      <c r="L13" s="824">
        <v>10938.141335183493</v>
      </c>
      <c r="M13" s="824">
        <v>15317.699804687185</v>
      </c>
      <c r="N13" s="825">
        <v>1905.0337814359937</v>
      </c>
      <c r="O13" s="825">
        <v>21.08946196091362</v>
      </c>
      <c r="P13" s="825">
        <v>4379.558469503692</v>
      </c>
      <c r="Q13" s="826">
        <v>40.03932967492802</v>
      </c>
    </row>
    <row r="14" spans="1:17" s="644" customFormat="1" ht="12.75">
      <c r="A14" s="818" t="s">
        <v>608</v>
      </c>
      <c r="B14" s="819">
        <v>1109.246546085001</v>
      </c>
      <c r="C14" s="820">
        <v>1064.9545842500002</v>
      </c>
      <c r="D14" s="820">
        <v>1624.5139974299998</v>
      </c>
      <c r="E14" s="821">
        <v>-44.29196183500085</v>
      </c>
      <c r="F14" s="821">
        <v>-3.9929772142474422</v>
      </c>
      <c r="G14" s="821">
        <v>559.5594131799996</v>
      </c>
      <c r="H14" s="822">
        <v>52.54303060952334</v>
      </c>
      <c r="J14" s="818" t="s">
        <v>609</v>
      </c>
      <c r="K14" s="828">
        <v>5518.7037887878</v>
      </c>
      <c r="L14" s="825">
        <v>6241.116634909785</v>
      </c>
      <c r="M14" s="825">
        <v>10873.652292877894</v>
      </c>
      <c r="N14" s="828">
        <v>722.4128461219852</v>
      </c>
      <c r="O14" s="825">
        <v>13.090263108335181</v>
      </c>
      <c r="P14" s="825">
        <v>4632.535657968109</v>
      </c>
      <c r="Q14" s="826">
        <v>74.22607089340308</v>
      </c>
    </row>
    <row r="15" spans="1:17" s="644" customFormat="1" ht="12.75">
      <c r="A15" s="818" t="s">
        <v>610</v>
      </c>
      <c r="B15" s="827">
        <v>500.08196992</v>
      </c>
      <c r="C15" s="821">
        <v>796.0430835399999</v>
      </c>
      <c r="D15" s="821">
        <v>511.9188356800001</v>
      </c>
      <c r="E15" s="827">
        <v>295.9611136199999</v>
      </c>
      <c r="F15" s="821">
        <v>59.18252035108282</v>
      </c>
      <c r="G15" s="821">
        <v>-284.1242478599998</v>
      </c>
      <c r="H15" s="822">
        <v>-35.69206915240072</v>
      </c>
      <c r="J15" s="818" t="s">
        <v>611</v>
      </c>
      <c r="K15" s="828">
        <v>0</v>
      </c>
      <c r="L15" s="825">
        <v>0</v>
      </c>
      <c r="M15" s="825">
        <v>0</v>
      </c>
      <c r="N15" s="833">
        <v>0</v>
      </c>
      <c r="O15" s="834"/>
      <c r="P15" s="834">
        <v>0</v>
      </c>
      <c r="Q15" s="835"/>
    </row>
    <row r="16" spans="1:17" s="644" customFormat="1" ht="12.75">
      <c r="A16" s="818" t="s">
        <v>612</v>
      </c>
      <c r="B16" s="827">
        <v>296.53626492999996</v>
      </c>
      <c r="C16" s="821">
        <v>241.57251959</v>
      </c>
      <c r="D16" s="821">
        <v>254.76278612000002</v>
      </c>
      <c r="E16" s="827">
        <v>-54.963745339999946</v>
      </c>
      <c r="F16" s="821">
        <v>-18.53525245992244</v>
      </c>
      <c r="G16" s="821">
        <v>13.190266530000002</v>
      </c>
      <c r="H16" s="822">
        <v>5.460168463029939</v>
      </c>
      <c r="J16" s="818" t="s">
        <v>613</v>
      </c>
      <c r="K16" s="828">
        <v>0</v>
      </c>
      <c r="L16" s="825">
        <v>0</v>
      </c>
      <c r="M16" s="825">
        <v>0</v>
      </c>
      <c r="N16" s="833">
        <v>0</v>
      </c>
      <c r="O16" s="834"/>
      <c r="P16" s="834">
        <v>0</v>
      </c>
      <c r="Q16" s="835"/>
    </row>
    <row r="17" spans="1:17" s="644" customFormat="1" ht="12.75">
      <c r="A17" s="818" t="s">
        <v>614</v>
      </c>
      <c r="B17" s="827">
        <v>0.4576</v>
      </c>
      <c r="C17" s="821">
        <v>11.854953219999999</v>
      </c>
      <c r="D17" s="821">
        <v>14.13501966</v>
      </c>
      <c r="E17" s="827">
        <v>11.39735322</v>
      </c>
      <c r="F17" s="821">
        <v>2490.6803365384617</v>
      </c>
      <c r="G17" s="821">
        <v>2.2800664400000006</v>
      </c>
      <c r="H17" s="822">
        <v>19.23302772847214</v>
      </c>
      <c r="I17" s="783"/>
      <c r="J17" s="818" t="s">
        <v>615</v>
      </c>
      <c r="K17" s="828">
        <v>22866.757006658027</v>
      </c>
      <c r="L17" s="825">
        <v>31477.382981504998</v>
      </c>
      <c r="M17" s="825">
        <v>42207.085875954006</v>
      </c>
      <c r="N17" s="828">
        <v>8610.625974846971</v>
      </c>
      <c r="O17" s="836">
        <v>37.655649956571665</v>
      </c>
      <c r="P17" s="836">
        <v>10729.702894449008</v>
      </c>
      <c r="Q17" s="837">
        <v>34.08702337406322</v>
      </c>
    </row>
    <row r="18" spans="1:17" s="644" customFormat="1" ht="12.75">
      <c r="A18" s="818" t="s">
        <v>616</v>
      </c>
      <c r="B18" s="827">
        <v>5.009313099999999</v>
      </c>
      <c r="C18" s="821">
        <v>16.02626883</v>
      </c>
      <c r="D18" s="821">
        <v>27.84733919</v>
      </c>
      <c r="E18" s="827">
        <v>11.01695573</v>
      </c>
      <c r="F18" s="821">
        <v>219.92946957138696</v>
      </c>
      <c r="G18" s="821">
        <v>11.82107036</v>
      </c>
      <c r="H18" s="822">
        <v>73.76058947589738</v>
      </c>
      <c r="J18" s="818" t="s">
        <v>617</v>
      </c>
      <c r="K18" s="828">
        <v>2598.2843517300007</v>
      </c>
      <c r="L18" s="825">
        <v>3063.0504860332953</v>
      </c>
      <c r="M18" s="825">
        <v>4210.67966576</v>
      </c>
      <c r="N18" s="828">
        <v>464.7661343032946</v>
      </c>
      <c r="O18" s="836">
        <v>17.887423830030073</v>
      </c>
      <c r="P18" s="836">
        <v>1147.6291797267045</v>
      </c>
      <c r="Q18" s="837">
        <v>37.46687117824508</v>
      </c>
    </row>
    <row r="19" spans="1:17" s="644" customFormat="1" ht="12.75">
      <c r="A19" s="818" t="s">
        <v>618</v>
      </c>
      <c r="B19" s="827">
        <v>818.1741856600001</v>
      </c>
      <c r="C19" s="821">
        <v>517.13052966</v>
      </c>
      <c r="D19" s="821">
        <v>511.2040372600001</v>
      </c>
      <c r="E19" s="827">
        <v>-301.04365600000017</v>
      </c>
      <c r="F19" s="821">
        <v>-36.794567865418045</v>
      </c>
      <c r="G19" s="821">
        <v>-5.926492399999859</v>
      </c>
      <c r="H19" s="822">
        <v>-1.1460341364677067</v>
      </c>
      <c r="J19" s="818" t="s">
        <v>619</v>
      </c>
      <c r="K19" s="829">
        <v>7274.823159070001</v>
      </c>
      <c r="L19" s="830">
        <v>8322.322431069999</v>
      </c>
      <c r="M19" s="830">
        <v>11357.696734170016</v>
      </c>
      <c r="N19" s="825">
        <v>1047.4992719999982</v>
      </c>
      <c r="O19" s="836">
        <v>14.39896543318736</v>
      </c>
      <c r="P19" s="836">
        <v>3035.3743031000176</v>
      </c>
      <c r="Q19" s="837">
        <v>36.47268329532577</v>
      </c>
    </row>
    <row r="20" spans="1:17" s="644" customFormat="1" ht="12.75">
      <c r="A20" s="818" t="s">
        <v>620</v>
      </c>
      <c r="B20" s="831">
        <v>858.4050068789501</v>
      </c>
      <c r="C20" s="832">
        <v>878.58424604</v>
      </c>
      <c r="D20" s="832">
        <v>459.64340942</v>
      </c>
      <c r="E20" s="821">
        <v>20.179239161049964</v>
      </c>
      <c r="F20" s="821">
        <v>2.350783021923308</v>
      </c>
      <c r="G20" s="821">
        <v>-418.94083662</v>
      </c>
      <c r="H20" s="822">
        <v>-47.683627211422426</v>
      </c>
      <c r="I20" s="783"/>
      <c r="J20" s="811" t="s">
        <v>621</v>
      </c>
      <c r="K20" s="815">
        <v>244239.8243797957</v>
      </c>
      <c r="L20" s="816">
        <v>297464.8425950582</v>
      </c>
      <c r="M20" s="816">
        <v>374349.8277711696</v>
      </c>
      <c r="N20" s="816">
        <v>53225.018215262506</v>
      </c>
      <c r="O20" s="838">
        <v>21.792112875293014</v>
      </c>
      <c r="P20" s="838">
        <v>76884.9851761114</v>
      </c>
      <c r="Q20" s="839">
        <v>25.8467469652458</v>
      </c>
    </row>
    <row r="21" spans="1:17" s="804" customFormat="1" ht="12.75">
      <c r="A21" s="811" t="s">
        <v>622</v>
      </c>
      <c r="B21" s="812">
        <v>222679.3593088955</v>
      </c>
      <c r="C21" s="813">
        <v>255565.55740765922</v>
      </c>
      <c r="D21" s="813">
        <v>296111.1972812209</v>
      </c>
      <c r="E21" s="813">
        <v>32886.19809876371</v>
      </c>
      <c r="F21" s="813">
        <v>14.768408801259733</v>
      </c>
      <c r="G21" s="813">
        <v>40545.63987356171</v>
      </c>
      <c r="H21" s="814">
        <v>15.865064246073784</v>
      </c>
      <c r="I21" s="798"/>
      <c r="J21" s="818" t="s">
        <v>623</v>
      </c>
      <c r="K21" s="823">
        <v>57395.93432424599</v>
      </c>
      <c r="L21" s="824">
        <v>66556.96564459868</v>
      </c>
      <c r="M21" s="824">
        <v>75449.7206057355</v>
      </c>
      <c r="N21" s="825">
        <v>9161.03132035269</v>
      </c>
      <c r="O21" s="836">
        <v>15.961115413853902</v>
      </c>
      <c r="P21" s="836">
        <v>8892.75496113683</v>
      </c>
      <c r="Q21" s="837">
        <v>13.361118366817415</v>
      </c>
    </row>
    <row r="22" spans="1:17" s="644" customFormat="1" ht="12.75">
      <c r="A22" s="818" t="s">
        <v>624</v>
      </c>
      <c r="B22" s="819">
        <v>41324.93941762301</v>
      </c>
      <c r="C22" s="820">
        <v>49144.7073363505</v>
      </c>
      <c r="D22" s="820">
        <v>59646.21329120616</v>
      </c>
      <c r="E22" s="821">
        <v>7819.767918727484</v>
      </c>
      <c r="F22" s="821">
        <v>18.92263613432606</v>
      </c>
      <c r="G22" s="821">
        <v>10501.50595485566</v>
      </c>
      <c r="H22" s="822">
        <v>21.368539002547056</v>
      </c>
      <c r="I22" s="783"/>
      <c r="J22" s="818" t="s">
        <v>625</v>
      </c>
      <c r="K22" s="828">
        <v>41644.00051949662</v>
      </c>
      <c r="L22" s="825">
        <v>48139.0792284881</v>
      </c>
      <c r="M22" s="825">
        <v>59146.07714425187</v>
      </c>
      <c r="N22" s="828">
        <v>6495.078708991481</v>
      </c>
      <c r="O22" s="836">
        <v>15.59667329739528</v>
      </c>
      <c r="P22" s="836">
        <v>11006.997915763764</v>
      </c>
      <c r="Q22" s="837">
        <v>22.86499470320147</v>
      </c>
    </row>
    <row r="23" spans="1:17" s="644" customFormat="1" ht="12.75">
      <c r="A23" s="818" t="s">
        <v>626</v>
      </c>
      <c r="B23" s="827">
        <v>11307.456106658003</v>
      </c>
      <c r="C23" s="821">
        <v>14607.971609179998</v>
      </c>
      <c r="D23" s="821">
        <v>19602.753444843507</v>
      </c>
      <c r="E23" s="827">
        <v>3300.5155025219956</v>
      </c>
      <c r="F23" s="821">
        <v>29.188842047139158</v>
      </c>
      <c r="G23" s="821">
        <v>4994.781835663509</v>
      </c>
      <c r="H23" s="822">
        <v>34.19216554695841</v>
      </c>
      <c r="J23" s="818" t="s">
        <v>627</v>
      </c>
      <c r="K23" s="828">
        <v>17874.016371721</v>
      </c>
      <c r="L23" s="825">
        <v>26139.835300735725</v>
      </c>
      <c r="M23" s="825">
        <v>39671.87261881226</v>
      </c>
      <c r="N23" s="828">
        <v>8265.818929014724</v>
      </c>
      <c r="O23" s="836">
        <v>46.24488842973376</v>
      </c>
      <c r="P23" s="836">
        <v>13532.037318076535</v>
      </c>
      <c r="Q23" s="837">
        <v>51.76787520805712</v>
      </c>
    </row>
    <row r="24" spans="1:17" s="644" customFormat="1" ht="12.75">
      <c r="A24" s="818" t="s">
        <v>628</v>
      </c>
      <c r="B24" s="827">
        <v>10020.960872068636</v>
      </c>
      <c r="C24" s="821">
        <v>9952.86956710395</v>
      </c>
      <c r="D24" s="821">
        <v>13697.186892970001</v>
      </c>
      <c r="E24" s="827">
        <v>-68.09130496468606</v>
      </c>
      <c r="F24" s="821">
        <v>-0.6794887819039045</v>
      </c>
      <c r="G24" s="821">
        <v>3744.3173258660518</v>
      </c>
      <c r="H24" s="840">
        <v>37.62048021046818</v>
      </c>
      <c r="J24" s="818" t="s">
        <v>629</v>
      </c>
      <c r="K24" s="828">
        <v>95943.01699015798</v>
      </c>
      <c r="L24" s="825">
        <v>119664.8019044213</v>
      </c>
      <c r="M24" s="825">
        <v>150233.75500248134</v>
      </c>
      <c r="N24" s="828">
        <v>23721.78491426332</v>
      </c>
      <c r="O24" s="836">
        <v>24.724868633948365</v>
      </c>
      <c r="P24" s="836">
        <v>30568.95309806004</v>
      </c>
      <c r="Q24" s="837">
        <v>25.54548422891811</v>
      </c>
    </row>
    <row r="25" spans="1:17" s="644" customFormat="1" ht="12.75">
      <c r="A25" s="818" t="s">
        <v>630</v>
      </c>
      <c r="B25" s="827">
        <v>5925.236432443638</v>
      </c>
      <c r="C25" s="821">
        <v>5640.701975473947</v>
      </c>
      <c r="D25" s="821">
        <v>9577.186901309999</v>
      </c>
      <c r="E25" s="827">
        <v>-284.53445696969084</v>
      </c>
      <c r="F25" s="821">
        <v>-4.802077692827955</v>
      </c>
      <c r="G25" s="821">
        <v>3936.484925836052</v>
      </c>
      <c r="H25" s="822">
        <v>69.78714604941166</v>
      </c>
      <c r="J25" s="818" t="s">
        <v>631</v>
      </c>
      <c r="K25" s="828">
        <v>30101.9835634031</v>
      </c>
      <c r="L25" s="825">
        <v>35801.55782196435</v>
      </c>
      <c r="M25" s="825">
        <v>48367.84687966859</v>
      </c>
      <c r="N25" s="828">
        <v>5699.57425856125</v>
      </c>
      <c r="O25" s="836">
        <v>18.93421490499578</v>
      </c>
      <c r="P25" s="836">
        <v>12566.289057704242</v>
      </c>
      <c r="Q25" s="837">
        <v>35.09983872823207</v>
      </c>
    </row>
    <row r="26" spans="1:17" s="644" customFormat="1" ht="12.75">
      <c r="A26" s="818" t="s">
        <v>632</v>
      </c>
      <c r="B26" s="827">
        <v>4095.7244396249994</v>
      </c>
      <c r="C26" s="821">
        <v>4312.167591630001</v>
      </c>
      <c r="D26" s="821">
        <v>4119.999991660002</v>
      </c>
      <c r="E26" s="827">
        <v>216.4431520050016</v>
      </c>
      <c r="F26" s="821">
        <v>5.284612165578672</v>
      </c>
      <c r="G26" s="821">
        <v>-192.16759996999917</v>
      </c>
      <c r="H26" s="822">
        <v>-4.456403789662539</v>
      </c>
      <c r="J26" s="818" t="s">
        <v>633</v>
      </c>
      <c r="K26" s="829">
        <v>1280.872610771</v>
      </c>
      <c r="L26" s="830">
        <v>1162.6026948499998</v>
      </c>
      <c r="M26" s="830">
        <v>1480.5555202200196</v>
      </c>
      <c r="N26" s="825">
        <v>-118.26991592100012</v>
      </c>
      <c r="O26" s="836">
        <v>-9.233542424629528</v>
      </c>
      <c r="P26" s="836">
        <v>317.9528253700198</v>
      </c>
      <c r="Q26" s="837">
        <v>27.348364731860737</v>
      </c>
    </row>
    <row r="27" spans="1:17" s="644" customFormat="1" ht="12.75">
      <c r="A27" s="818" t="s">
        <v>634</v>
      </c>
      <c r="B27" s="827">
        <v>1117.4021679950006</v>
      </c>
      <c r="C27" s="821">
        <v>1277.4018440000004</v>
      </c>
      <c r="D27" s="821">
        <v>494.77012422999985</v>
      </c>
      <c r="E27" s="827">
        <v>159.99967600499986</v>
      </c>
      <c r="F27" s="821">
        <v>14.318897939145195</v>
      </c>
      <c r="G27" s="821">
        <v>-782.6317197700006</v>
      </c>
      <c r="H27" s="822">
        <v>-61.267464380613525</v>
      </c>
      <c r="J27" s="811" t="s">
        <v>635</v>
      </c>
      <c r="K27" s="815">
        <v>90656.92182198001</v>
      </c>
      <c r="L27" s="816">
        <v>107252.81507546373</v>
      </c>
      <c r="M27" s="816">
        <v>135056.38298246288</v>
      </c>
      <c r="N27" s="816">
        <v>16595.893253483722</v>
      </c>
      <c r="O27" s="838">
        <v>18.306261584826945</v>
      </c>
      <c r="P27" s="838">
        <v>27803.567906999146</v>
      </c>
      <c r="Q27" s="839">
        <v>25.92339220880719</v>
      </c>
    </row>
    <row r="28" spans="1:17" s="644" customFormat="1" ht="12.75">
      <c r="A28" s="818" t="s">
        <v>636</v>
      </c>
      <c r="B28" s="827">
        <v>5965.848269225006</v>
      </c>
      <c r="C28" s="821">
        <v>5944.705740249078</v>
      </c>
      <c r="D28" s="821">
        <v>6808.2353452</v>
      </c>
      <c r="E28" s="827">
        <v>-21.142528975928144</v>
      </c>
      <c r="F28" s="821">
        <v>-0.3543926701084985</v>
      </c>
      <c r="G28" s="821">
        <v>863.5296049509216</v>
      </c>
      <c r="H28" s="822">
        <v>14.526027741025588</v>
      </c>
      <c r="J28" s="818" t="s">
        <v>637</v>
      </c>
      <c r="K28" s="823">
        <v>159.51203882000001</v>
      </c>
      <c r="L28" s="824">
        <v>2160.39919307</v>
      </c>
      <c r="M28" s="824">
        <v>1497.29522539</v>
      </c>
      <c r="N28" s="825">
        <v>2000.8871542499999</v>
      </c>
      <c r="O28" s="836">
        <v>1254.380026142029</v>
      </c>
      <c r="P28" s="836">
        <v>-663.1039676799999</v>
      </c>
      <c r="Q28" s="837">
        <v>-30.693585232167525</v>
      </c>
    </row>
    <row r="29" spans="1:17" s="644" customFormat="1" ht="12.75">
      <c r="A29" s="818" t="s">
        <v>638</v>
      </c>
      <c r="B29" s="827">
        <v>0</v>
      </c>
      <c r="C29" s="821">
        <v>0</v>
      </c>
      <c r="D29" s="821">
        <v>0</v>
      </c>
      <c r="E29" s="841">
        <v>0</v>
      </c>
      <c r="F29" s="842"/>
      <c r="G29" s="842">
        <v>0</v>
      </c>
      <c r="H29" s="843"/>
      <c r="I29" s="783"/>
      <c r="J29" s="844" t="s">
        <v>639</v>
      </c>
      <c r="K29" s="828">
        <v>140.63570449</v>
      </c>
      <c r="L29" s="825">
        <v>131.60030004</v>
      </c>
      <c r="M29" s="825">
        <v>158.91970232</v>
      </c>
      <c r="N29" s="828">
        <v>-9.035404449999987</v>
      </c>
      <c r="O29" s="836">
        <v>-6.424687445315465</v>
      </c>
      <c r="P29" s="836">
        <v>27.31940227999999</v>
      </c>
      <c r="Q29" s="837">
        <v>20.759376894806653</v>
      </c>
    </row>
    <row r="30" spans="1:17" s="644" customFormat="1" ht="12.75">
      <c r="A30" s="818" t="s">
        <v>640</v>
      </c>
      <c r="B30" s="827">
        <v>11334.190188690505</v>
      </c>
      <c r="C30" s="821">
        <v>13283.049057741999</v>
      </c>
      <c r="D30" s="821">
        <v>15064.411486055002</v>
      </c>
      <c r="E30" s="827">
        <v>1948.8588690514935</v>
      </c>
      <c r="F30" s="845">
        <v>17.194513561243273</v>
      </c>
      <c r="G30" s="845">
        <v>1781.362428313003</v>
      </c>
      <c r="H30" s="846">
        <v>13.41079461928765</v>
      </c>
      <c r="J30" s="818" t="s">
        <v>641</v>
      </c>
      <c r="K30" s="828">
        <v>509.33917166</v>
      </c>
      <c r="L30" s="825">
        <v>567.73356983</v>
      </c>
      <c r="M30" s="825">
        <v>507.23868614</v>
      </c>
      <c r="N30" s="828">
        <v>58.39439816999999</v>
      </c>
      <c r="O30" s="836">
        <v>11.46473733400189</v>
      </c>
      <c r="P30" s="836">
        <v>-60.49488368999994</v>
      </c>
      <c r="Q30" s="837">
        <v>-10.655505840197947</v>
      </c>
    </row>
    <row r="31" spans="1:17" s="644" customFormat="1" ht="12.75">
      <c r="A31" s="818" t="s">
        <v>642</v>
      </c>
      <c r="B31" s="827">
        <v>9800.926100849107</v>
      </c>
      <c r="C31" s="821">
        <v>11736.549682733475</v>
      </c>
      <c r="D31" s="821">
        <v>13731.801656999</v>
      </c>
      <c r="E31" s="827">
        <v>1935.6235818843688</v>
      </c>
      <c r="F31" s="845">
        <v>19.749394720124208</v>
      </c>
      <c r="G31" s="845">
        <v>1995.251974265524</v>
      </c>
      <c r="H31" s="846">
        <v>17.000328275360943</v>
      </c>
      <c r="J31" s="818" t="s">
        <v>643</v>
      </c>
      <c r="K31" s="828">
        <v>22735.644327280002</v>
      </c>
      <c r="L31" s="825">
        <v>30965.701122430008</v>
      </c>
      <c r="M31" s="825">
        <v>40879.62089620001</v>
      </c>
      <c r="N31" s="828">
        <v>8230.056795150005</v>
      </c>
      <c r="O31" s="836">
        <v>36.19891601345531</v>
      </c>
      <c r="P31" s="836">
        <v>9913.919773770001</v>
      </c>
      <c r="Q31" s="837">
        <v>32.01580915146421</v>
      </c>
    </row>
    <row r="32" spans="1:17" s="644" customFormat="1" ht="12.75">
      <c r="A32" s="818" t="s">
        <v>644</v>
      </c>
      <c r="B32" s="827">
        <v>3367.954711386999</v>
      </c>
      <c r="C32" s="821">
        <v>3889.9394175924995</v>
      </c>
      <c r="D32" s="821">
        <v>4792.517192405833</v>
      </c>
      <c r="E32" s="827">
        <v>521.9847062055005</v>
      </c>
      <c r="F32" s="845">
        <v>15.49856666542097</v>
      </c>
      <c r="G32" s="845">
        <v>902.5777748133337</v>
      </c>
      <c r="H32" s="846">
        <v>23.20287485021921</v>
      </c>
      <c r="J32" s="818" t="s">
        <v>645</v>
      </c>
      <c r="K32" s="828">
        <v>1972.53856156</v>
      </c>
      <c r="L32" s="825">
        <v>3379.172844783744</v>
      </c>
      <c r="M32" s="825">
        <v>4013.5000495628806</v>
      </c>
      <c r="N32" s="828">
        <v>1406.634283223744</v>
      </c>
      <c r="O32" s="836">
        <v>71.3108636067066</v>
      </c>
      <c r="P32" s="836">
        <v>634.3272047791365</v>
      </c>
      <c r="Q32" s="837">
        <v>18.771670876744732</v>
      </c>
    </row>
    <row r="33" spans="1:17" s="644" customFormat="1" ht="12.75">
      <c r="A33" s="818" t="s">
        <v>646</v>
      </c>
      <c r="B33" s="827">
        <v>6010.591573545</v>
      </c>
      <c r="C33" s="821">
        <v>6546.317520439999</v>
      </c>
      <c r="D33" s="821">
        <v>7318.6586114084985</v>
      </c>
      <c r="E33" s="827">
        <v>535.7259468949987</v>
      </c>
      <c r="F33" s="845">
        <v>8.91303194269498</v>
      </c>
      <c r="G33" s="845">
        <v>772.3410909684999</v>
      </c>
      <c r="H33" s="846">
        <v>11.79810005483187</v>
      </c>
      <c r="J33" s="818" t="s">
        <v>647</v>
      </c>
      <c r="K33" s="828">
        <v>41.79744922999999</v>
      </c>
      <c r="L33" s="825">
        <v>40.99367049999999</v>
      </c>
      <c r="M33" s="825">
        <v>75.75090191</v>
      </c>
      <c r="N33" s="828">
        <v>-0.8037787299999977</v>
      </c>
      <c r="O33" s="836">
        <v>-1.9230329716462409</v>
      </c>
      <c r="P33" s="836">
        <v>34.75723141</v>
      </c>
      <c r="Q33" s="837">
        <v>84.78682437085014</v>
      </c>
    </row>
    <row r="34" spans="1:17" s="644" customFormat="1" ht="12.75">
      <c r="A34" s="818" t="s">
        <v>648</v>
      </c>
      <c r="B34" s="827">
        <v>0</v>
      </c>
      <c r="C34" s="821">
        <v>0</v>
      </c>
      <c r="D34" s="821">
        <v>0</v>
      </c>
      <c r="E34" s="841">
        <v>0</v>
      </c>
      <c r="F34" s="842"/>
      <c r="G34" s="842">
        <v>0</v>
      </c>
      <c r="H34" s="843"/>
      <c r="J34" s="818" t="s">
        <v>649</v>
      </c>
      <c r="K34" s="828">
        <v>3313.9280454500017</v>
      </c>
      <c r="L34" s="825">
        <v>3323.2612199799996</v>
      </c>
      <c r="M34" s="825">
        <v>5434.499547969999</v>
      </c>
      <c r="N34" s="828">
        <v>9.333174529997905</v>
      </c>
      <c r="O34" s="836">
        <v>0.2816347971951981</v>
      </c>
      <c r="P34" s="836">
        <v>2111.2383279899996</v>
      </c>
      <c r="Q34" s="837">
        <v>63.52911156357145</v>
      </c>
    </row>
    <row r="35" spans="1:17" s="644" customFormat="1" ht="12.75">
      <c r="A35" s="818" t="s">
        <v>650</v>
      </c>
      <c r="B35" s="827">
        <v>7156.898515025001</v>
      </c>
      <c r="C35" s="821">
        <v>8346.075369999999</v>
      </c>
      <c r="D35" s="821">
        <v>9756.636961830001</v>
      </c>
      <c r="E35" s="827">
        <v>1189.1768549749977</v>
      </c>
      <c r="F35" s="821">
        <v>16.61581273617995</v>
      </c>
      <c r="G35" s="821">
        <v>1410.5615918300027</v>
      </c>
      <c r="H35" s="822">
        <v>16.90089688023034</v>
      </c>
      <c r="J35" s="818" t="s">
        <v>651</v>
      </c>
      <c r="K35" s="828">
        <v>0</v>
      </c>
      <c r="L35" s="825">
        <v>0</v>
      </c>
      <c r="M35" s="825">
        <v>0</v>
      </c>
      <c r="N35" s="833">
        <v>0</v>
      </c>
      <c r="O35" s="834"/>
      <c r="P35" s="834">
        <v>0</v>
      </c>
      <c r="Q35" s="835"/>
    </row>
    <row r="36" spans="1:17" s="644" customFormat="1" ht="12.75">
      <c r="A36" s="818" t="s">
        <v>652</v>
      </c>
      <c r="B36" s="827">
        <v>1469.9452409685</v>
      </c>
      <c r="C36" s="821">
        <v>1650.7727841995002</v>
      </c>
      <c r="D36" s="821">
        <v>1607.0436244189998</v>
      </c>
      <c r="E36" s="827">
        <v>180.82754323100016</v>
      </c>
      <c r="F36" s="821">
        <v>12.301651666415728</v>
      </c>
      <c r="G36" s="821">
        <v>-43.72915978050037</v>
      </c>
      <c r="H36" s="822">
        <v>-2.6490114326488423</v>
      </c>
      <c r="J36" s="818" t="s">
        <v>653</v>
      </c>
      <c r="K36" s="828">
        <v>3290.27345412</v>
      </c>
      <c r="L36" s="825">
        <v>3358.7018525</v>
      </c>
      <c r="M36" s="825">
        <v>1614.92240128</v>
      </c>
      <c r="N36" s="828">
        <v>68.42839837999963</v>
      </c>
      <c r="O36" s="836">
        <v>2.079717668886009</v>
      </c>
      <c r="P36" s="836">
        <v>-1743.7794512199998</v>
      </c>
      <c r="Q36" s="837">
        <v>-51.91825674916765</v>
      </c>
    </row>
    <row r="37" spans="1:17" s="644" customFormat="1" ht="12.75">
      <c r="A37" s="818" t="s">
        <v>654</v>
      </c>
      <c r="B37" s="827">
        <v>437.643276845</v>
      </c>
      <c r="C37" s="821">
        <v>804.1768271200002</v>
      </c>
      <c r="D37" s="821">
        <v>991.1339984</v>
      </c>
      <c r="E37" s="827">
        <v>366.5335502750002</v>
      </c>
      <c r="F37" s="821">
        <v>83.75166937725295</v>
      </c>
      <c r="G37" s="821">
        <v>186.95717127999978</v>
      </c>
      <c r="H37" s="822">
        <v>23.248266422889827</v>
      </c>
      <c r="J37" s="818" t="s">
        <v>655</v>
      </c>
      <c r="K37" s="828">
        <v>522.98073641</v>
      </c>
      <c r="L37" s="825">
        <v>783.9566853</v>
      </c>
      <c r="M37" s="825">
        <v>811.3183150799999</v>
      </c>
      <c r="N37" s="828">
        <v>260.97594889000004</v>
      </c>
      <c r="O37" s="836">
        <v>49.9016370433582</v>
      </c>
      <c r="P37" s="836">
        <v>27.36162977999993</v>
      </c>
      <c r="Q37" s="837">
        <v>3.490196626045652</v>
      </c>
    </row>
    <row r="38" spans="1:17" s="644" customFormat="1" ht="12.75">
      <c r="A38" s="818" t="s">
        <v>656</v>
      </c>
      <c r="B38" s="827">
        <v>590.317351435</v>
      </c>
      <c r="C38" s="821">
        <v>589.60718425</v>
      </c>
      <c r="D38" s="821">
        <v>476.60258767000005</v>
      </c>
      <c r="E38" s="827">
        <v>-0.710167184999932</v>
      </c>
      <c r="F38" s="821">
        <v>-0.12030261066756545</v>
      </c>
      <c r="G38" s="821">
        <v>-113.00459658</v>
      </c>
      <c r="H38" s="822">
        <v>-19.16608202862141</v>
      </c>
      <c r="J38" s="818" t="s">
        <v>657</v>
      </c>
      <c r="K38" s="828">
        <v>42852.56196691</v>
      </c>
      <c r="L38" s="825">
        <v>56501.03256947998</v>
      </c>
      <c r="M38" s="825">
        <v>68126.24783181</v>
      </c>
      <c r="N38" s="828">
        <v>13648.470602569985</v>
      </c>
      <c r="O38" s="836">
        <v>31.84983575336545</v>
      </c>
      <c r="P38" s="836">
        <v>11625.21526233002</v>
      </c>
      <c r="Q38" s="837">
        <v>20.575226210307495</v>
      </c>
    </row>
    <row r="39" spans="1:17" s="644" customFormat="1" ht="12.75">
      <c r="A39" s="818" t="s">
        <v>658</v>
      </c>
      <c r="B39" s="827">
        <v>1248.796771355</v>
      </c>
      <c r="C39" s="821">
        <v>1541.6826397700002</v>
      </c>
      <c r="D39" s="821">
        <v>1822.803343857</v>
      </c>
      <c r="E39" s="827">
        <v>292.88586841500023</v>
      </c>
      <c r="F39" s="821">
        <v>23.453445359023956</v>
      </c>
      <c r="G39" s="821">
        <v>281.1207040869999</v>
      </c>
      <c r="H39" s="822">
        <v>18.234667553170322</v>
      </c>
      <c r="J39" s="818" t="s">
        <v>659</v>
      </c>
      <c r="K39" s="829">
        <v>15117.71036605</v>
      </c>
      <c r="L39" s="830">
        <v>6040.262047549997</v>
      </c>
      <c r="M39" s="830">
        <v>11937.0694248</v>
      </c>
      <c r="N39" s="825">
        <v>-9077.448318500003</v>
      </c>
      <c r="O39" s="836">
        <v>-60.04512653506925</v>
      </c>
      <c r="P39" s="836">
        <v>5896.807377250003</v>
      </c>
      <c r="Q39" s="837">
        <v>97.62502571625711</v>
      </c>
    </row>
    <row r="40" spans="1:17" s="644" customFormat="1" ht="12.75">
      <c r="A40" s="818" t="s">
        <v>660</v>
      </c>
      <c r="B40" s="827">
        <v>10559.0287117775</v>
      </c>
      <c r="C40" s="821">
        <v>12615.06808854875</v>
      </c>
      <c r="D40" s="821">
        <v>14252.240938379999</v>
      </c>
      <c r="E40" s="827">
        <v>2056.0393767712503</v>
      </c>
      <c r="F40" s="821">
        <v>19.47186083960499</v>
      </c>
      <c r="G40" s="821">
        <v>1637.1728498312477</v>
      </c>
      <c r="H40" s="822">
        <v>12.977915286223315</v>
      </c>
      <c r="J40" s="811" t="s">
        <v>661</v>
      </c>
      <c r="K40" s="815">
        <v>87566.273708083</v>
      </c>
      <c r="L40" s="816">
        <v>107993.85060592178</v>
      </c>
      <c r="M40" s="816">
        <v>126574.73428609353</v>
      </c>
      <c r="N40" s="816">
        <v>20427.57689783878</v>
      </c>
      <c r="O40" s="838">
        <v>23.32813311885072</v>
      </c>
      <c r="P40" s="838">
        <v>18580.883680171755</v>
      </c>
      <c r="Q40" s="839">
        <v>17.205501587284715</v>
      </c>
    </row>
    <row r="41" spans="1:17" s="644" customFormat="1" ht="12.75">
      <c r="A41" s="818" t="s">
        <v>662</v>
      </c>
      <c r="B41" s="827">
        <v>29698.033114945003</v>
      </c>
      <c r="C41" s="821">
        <v>35459.97253626999</v>
      </c>
      <c r="D41" s="821">
        <v>38608.39559951</v>
      </c>
      <c r="E41" s="827">
        <v>5761.939421324987</v>
      </c>
      <c r="F41" s="821">
        <v>19.401754314919238</v>
      </c>
      <c r="G41" s="821">
        <v>3148.4230632400067</v>
      </c>
      <c r="H41" s="822">
        <v>8.87880852141006</v>
      </c>
      <c r="J41" s="818" t="s">
        <v>663</v>
      </c>
      <c r="K41" s="823">
        <v>7491.278704437999</v>
      </c>
      <c r="L41" s="824">
        <v>11154.811679539996</v>
      </c>
      <c r="M41" s="824">
        <v>11478.185984962998</v>
      </c>
      <c r="N41" s="825">
        <v>3663.532975101997</v>
      </c>
      <c r="O41" s="836">
        <v>48.90397380265186</v>
      </c>
      <c r="P41" s="836">
        <v>323.3743054230017</v>
      </c>
      <c r="Q41" s="837">
        <v>2.898966963432744</v>
      </c>
    </row>
    <row r="42" spans="1:17" s="644" customFormat="1" ht="12.75">
      <c r="A42" s="818" t="s">
        <v>664</v>
      </c>
      <c r="B42" s="827">
        <v>4300.898186126249</v>
      </c>
      <c r="C42" s="821">
        <v>5652.9988508021</v>
      </c>
      <c r="D42" s="821">
        <v>7090.831829739999</v>
      </c>
      <c r="E42" s="827">
        <v>1352.1006646758506</v>
      </c>
      <c r="F42" s="821">
        <v>31.437634795388313</v>
      </c>
      <c r="G42" s="821">
        <v>1437.8329789378995</v>
      </c>
      <c r="H42" s="822">
        <v>25.434871240667007</v>
      </c>
      <c r="J42" s="818" t="s">
        <v>665</v>
      </c>
      <c r="K42" s="828">
        <v>22990.984896433998</v>
      </c>
      <c r="L42" s="825">
        <v>30110.321948470006</v>
      </c>
      <c r="M42" s="825">
        <v>39907.14514883589</v>
      </c>
      <c r="N42" s="828">
        <v>7119.337052036008</v>
      </c>
      <c r="O42" s="836">
        <v>30.965776734254856</v>
      </c>
      <c r="P42" s="836">
        <v>9796.823200365881</v>
      </c>
      <c r="Q42" s="837">
        <v>32.53642793036853</v>
      </c>
    </row>
    <row r="43" spans="1:17" s="644" customFormat="1" ht="12.75">
      <c r="A43" s="818" t="s">
        <v>666</v>
      </c>
      <c r="B43" s="827">
        <v>34474.26013685199</v>
      </c>
      <c r="C43" s="821">
        <v>38116.09233171301</v>
      </c>
      <c r="D43" s="821">
        <v>41259.998918947495</v>
      </c>
      <c r="E43" s="827">
        <v>3641.8321948610173</v>
      </c>
      <c r="F43" s="821">
        <v>10.563916906132537</v>
      </c>
      <c r="G43" s="821">
        <v>3143.9065872344872</v>
      </c>
      <c r="H43" s="822">
        <v>8.248239509638092</v>
      </c>
      <c r="J43" s="818" t="s">
        <v>667</v>
      </c>
      <c r="K43" s="828">
        <v>734.54777678</v>
      </c>
      <c r="L43" s="825">
        <v>1011.4556164499999</v>
      </c>
      <c r="M43" s="825">
        <v>1022.18701226</v>
      </c>
      <c r="N43" s="828">
        <v>276.9078396699998</v>
      </c>
      <c r="O43" s="836">
        <v>37.69773028023673</v>
      </c>
      <c r="P43" s="836">
        <v>10.731395810000095</v>
      </c>
      <c r="Q43" s="837">
        <v>1.0609853398871891</v>
      </c>
    </row>
    <row r="44" spans="1:17" s="644" customFormat="1" ht="12.75">
      <c r="A44" s="818" t="s">
        <v>668</v>
      </c>
      <c r="B44" s="827">
        <v>3906.360325489999</v>
      </c>
      <c r="C44" s="821">
        <v>3864.3572224248</v>
      </c>
      <c r="D44" s="821">
        <v>4113.232076321699</v>
      </c>
      <c r="E44" s="827">
        <v>-42.00310306519896</v>
      </c>
      <c r="F44" s="821">
        <v>-1.0752490698596846</v>
      </c>
      <c r="G44" s="821">
        <v>248.87485389689937</v>
      </c>
      <c r="H44" s="822">
        <v>6.4402652128711795</v>
      </c>
      <c r="J44" s="818" t="s">
        <v>669</v>
      </c>
      <c r="K44" s="828">
        <v>1740.6561667300052</v>
      </c>
      <c r="L44" s="825">
        <v>1863.5778728299995</v>
      </c>
      <c r="M44" s="825">
        <v>1973.4139351400001</v>
      </c>
      <c r="N44" s="828">
        <v>122.92170609999425</v>
      </c>
      <c r="O44" s="836">
        <v>7.061802810311174</v>
      </c>
      <c r="P44" s="836">
        <v>109.83606231000067</v>
      </c>
      <c r="Q44" s="837">
        <v>5.893827347456395</v>
      </c>
    </row>
    <row r="45" spans="1:17" s="644" customFormat="1" ht="12.75">
      <c r="A45" s="818" t="s">
        <v>670</v>
      </c>
      <c r="B45" s="831">
        <v>28586.908270035</v>
      </c>
      <c r="C45" s="832">
        <v>30541.24179716959</v>
      </c>
      <c r="D45" s="832">
        <v>34975.729356827804</v>
      </c>
      <c r="E45" s="821">
        <v>1954.3335271345895</v>
      </c>
      <c r="F45" s="821">
        <v>6.836463421205768</v>
      </c>
      <c r="G45" s="821">
        <v>4434.487559658213</v>
      </c>
      <c r="H45" s="822">
        <v>14.519670120516121</v>
      </c>
      <c r="J45" s="818" t="s">
        <v>671</v>
      </c>
      <c r="K45" s="828">
        <v>15312.859680540003</v>
      </c>
      <c r="L45" s="825">
        <v>17695.73565615765</v>
      </c>
      <c r="M45" s="825">
        <v>21023.335356708365</v>
      </c>
      <c r="N45" s="828">
        <v>2382.875975617646</v>
      </c>
      <c r="O45" s="836">
        <v>15.561273500376089</v>
      </c>
      <c r="P45" s="836">
        <v>3327.599700550716</v>
      </c>
      <c r="Q45" s="837">
        <v>18.804528758841393</v>
      </c>
    </row>
    <row r="46" spans="1:17" s="804" customFormat="1" ht="12.75">
      <c r="A46" s="811" t="s">
        <v>672</v>
      </c>
      <c r="B46" s="812">
        <v>119562.23078561232</v>
      </c>
      <c r="C46" s="813">
        <v>152872.33680894147</v>
      </c>
      <c r="D46" s="813">
        <v>182872.1444777414</v>
      </c>
      <c r="E46" s="813">
        <v>33310.10602332915</v>
      </c>
      <c r="F46" s="813">
        <v>27.860057314468882</v>
      </c>
      <c r="G46" s="813">
        <v>29999.807668799942</v>
      </c>
      <c r="H46" s="814">
        <v>19.624091771615582</v>
      </c>
      <c r="J46" s="818" t="s">
        <v>673</v>
      </c>
      <c r="K46" s="828">
        <v>21069.005518539998</v>
      </c>
      <c r="L46" s="825">
        <v>25902.419926873616</v>
      </c>
      <c r="M46" s="825">
        <v>27130.412025736256</v>
      </c>
      <c r="N46" s="828">
        <v>4833.414408333618</v>
      </c>
      <c r="O46" s="836">
        <v>22.94087589506956</v>
      </c>
      <c r="P46" s="836">
        <v>1227.99209886264</v>
      </c>
      <c r="Q46" s="837">
        <v>4.740839281925953</v>
      </c>
    </row>
    <row r="47" spans="1:17" s="644" customFormat="1" ht="12.75">
      <c r="A47" s="818" t="s">
        <v>674</v>
      </c>
      <c r="B47" s="819">
        <v>96118.09947642233</v>
      </c>
      <c r="C47" s="820">
        <v>126107.459511857</v>
      </c>
      <c r="D47" s="820">
        <v>149442.7751324195</v>
      </c>
      <c r="E47" s="821">
        <v>29989.36003543467</v>
      </c>
      <c r="F47" s="821">
        <v>31.20053371716014</v>
      </c>
      <c r="G47" s="821">
        <v>23335.315620562513</v>
      </c>
      <c r="H47" s="822">
        <v>18.504310300825985</v>
      </c>
      <c r="J47" s="818" t="s">
        <v>675</v>
      </c>
      <c r="K47" s="828">
        <v>2713.4745796810003</v>
      </c>
      <c r="L47" s="825">
        <v>2766.58713587</v>
      </c>
      <c r="M47" s="825">
        <v>3048.4579758499995</v>
      </c>
      <c r="N47" s="828">
        <v>53.11255618899986</v>
      </c>
      <c r="O47" s="836">
        <v>1.9573633225354867</v>
      </c>
      <c r="P47" s="836">
        <v>281.87083997999935</v>
      </c>
      <c r="Q47" s="837">
        <v>10.188395526221527</v>
      </c>
    </row>
    <row r="48" spans="1:17" s="644" customFormat="1" ht="12.75">
      <c r="A48" s="818" t="s">
        <v>676</v>
      </c>
      <c r="B48" s="827">
        <v>11157.8985131</v>
      </c>
      <c r="C48" s="821">
        <v>11680.472307719998</v>
      </c>
      <c r="D48" s="821">
        <v>13822.840305757914</v>
      </c>
      <c r="E48" s="827">
        <v>522.573794619997</v>
      </c>
      <c r="F48" s="821">
        <v>4.683442800689269</v>
      </c>
      <c r="G48" s="821">
        <v>2142.3679980379165</v>
      </c>
      <c r="H48" s="822">
        <v>18.34145008521579</v>
      </c>
      <c r="J48" s="818" t="s">
        <v>677</v>
      </c>
      <c r="K48" s="829">
        <v>15513.466384940002</v>
      </c>
      <c r="L48" s="830">
        <v>17488.940769730503</v>
      </c>
      <c r="M48" s="830">
        <v>20991.596846599998</v>
      </c>
      <c r="N48" s="825">
        <v>1975.474384790501</v>
      </c>
      <c r="O48" s="834">
        <v>12.733932802460131</v>
      </c>
      <c r="P48" s="836">
        <v>3502.6560768694944</v>
      </c>
      <c r="Q48" s="837">
        <v>20.027834292467954</v>
      </c>
    </row>
    <row r="49" spans="1:17" s="644" customFormat="1" ht="12.75">
      <c r="A49" s="818" t="s">
        <v>678</v>
      </c>
      <c r="B49" s="831">
        <v>12286.232796089997</v>
      </c>
      <c r="C49" s="832">
        <v>15084.404989364477</v>
      </c>
      <c r="D49" s="832">
        <v>19606.529039563993</v>
      </c>
      <c r="E49" s="821">
        <v>2798.1721932744804</v>
      </c>
      <c r="F49" s="821">
        <v>22.774858980085238</v>
      </c>
      <c r="G49" s="821">
        <v>4522.124050199516</v>
      </c>
      <c r="H49" s="822">
        <v>29.97880296496891</v>
      </c>
      <c r="J49" s="811" t="s">
        <v>679</v>
      </c>
      <c r="K49" s="815">
        <v>52557.46850573962</v>
      </c>
      <c r="L49" s="816">
        <v>58687.86635401688</v>
      </c>
      <c r="M49" s="816">
        <v>65186.970792073036</v>
      </c>
      <c r="N49" s="816">
        <v>6130.397848277258</v>
      </c>
      <c r="O49" s="838">
        <v>11.664180225133519</v>
      </c>
      <c r="P49" s="838">
        <v>6499.104438056158</v>
      </c>
      <c r="Q49" s="839">
        <v>11.074017240381968</v>
      </c>
    </row>
    <row r="50" spans="1:17" s="804" customFormat="1" ht="12.75">
      <c r="A50" s="811" t="s">
        <v>680</v>
      </c>
      <c r="B50" s="812">
        <v>14096.226503636</v>
      </c>
      <c r="C50" s="813">
        <v>16208.358571580195</v>
      </c>
      <c r="D50" s="813">
        <v>19473.464319079496</v>
      </c>
      <c r="E50" s="813">
        <v>2112.132067944194</v>
      </c>
      <c r="F50" s="813">
        <v>14.98367004389003</v>
      </c>
      <c r="G50" s="813">
        <v>3265.1057474993013</v>
      </c>
      <c r="H50" s="814">
        <v>20.14457992818811</v>
      </c>
      <c r="J50" s="818" t="s">
        <v>681</v>
      </c>
      <c r="K50" s="823">
        <v>32043.60831100969</v>
      </c>
      <c r="L50" s="824">
        <v>32646.192379403477</v>
      </c>
      <c r="M50" s="824">
        <v>31271.07226622</v>
      </c>
      <c r="N50" s="825">
        <v>602.5840683937859</v>
      </c>
      <c r="O50" s="836">
        <v>1.8805125270076006</v>
      </c>
      <c r="P50" s="836">
        <v>-1375.1201131834787</v>
      </c>
      <c r="Q50" s="837">
        <v>-4.212191416390242</v>
      </c>
    </row>
    <row r="51" spans="1:17" s="644" customFormat="1" ht="12.75">
      <c r="A51" s="818" t="s">
        <v>682</v>
      </c>
      <c r="B51" s="819">
        <v>2728.635840231</v>
      </c>
      <c r="C51" s="820">
        <v>3481.42543444</v>
      </c>
      <c r="D51" s="820">
        <v>3887.378198669999</v>
      </c>
      <c r="E51" s="821">
        <v>752.7895942089999</v>
      </c>
      <c r="F51" s="821">
        <v>27.588496167567396</v>
      </c>
      <c r="G51" s="821">
        <v>405.95276422999905</v>
      </c>
      <c r="H51" s="822">
        <v>11.660533074013633</v>
      </c>
      <c r="J51" s="818" t="s">
        <v>683</v>
      </c>
      <c r="K51" s="828">
        <v>8460.906970401</v>
      </c>
      <c r="L51" s="825">
        <v>7280.060389245924</v>
      </c>
      <c r="M51" s="825">
        <v>7501.0507342409865</v>
      </c>
      <c r="N51" s="828">
        <v>-1180.846581155076</v>
      </c>
      <c r="O51" s="836">
        <v>-13.956501179909681</v>
      </c>
      <c r="P51" s="836">
        <v>220.99034499506251</v>
      </c>
      <c r="Q51" s="837">
        <v>3.035556481392772</v>
      </c>
    </row>
    <row r="52" spans="1:17" s="644" customFormat="1" ht="12.75">
      <c r="A52" s="818" t="s">
        <v>684</v>
      </c>
      <c r="B52" s="827">
        <v>88</v>
      </c>
      <c r="C52" s="821">
        <v>105</v>
      </c>
      <c r="D52" s="821">
        <v>91.5</v>
      </c>
      <c r="E52" s="827">
        <v>17</v>
      </c>
      <c r="F52" s="821">
        <v>19.318181818181817</v>
      </c>
      <c r="G52" s="821">
        <v>-13.5</v>
      </c>
      <c r="H52" s="822">
        <v>-12.857142857142856</v>
      </c>
      <c r="J52" s="818" t="s">
        <v>685</v>
      </c>
      <c r="K52" s="828">
        <v>11642.070250589</v>
      </c>
      <c r="L52" s="825">
        <v>18336.65131876</v>
      </c>
      <c r="M52" s="825">
        <v>25868.472679219867</v>
      </c>
      <c r="N52" s="828">
        <v>6694.581068170999</v>
      </c>
      <c r="O52" s="836">
        <v>57.50335570971412</v>
      </c>
      <c r="P52" s="836">
        <v>7531.821360459868</v>
      </c>
      <c r="Q52" s="837">
        <v>41.07522812932673</v>
      </c>
    </row>
    <row r="53" spans="1:17" s="644" customFormat="1" ht="12.75">
      <c r="A53" s="818" t="s">
        <v>686</v>
      </c>
      <c r="B53" s="827">
        <v>908.9005225300001</v>
      </c>
      <c r="C53" s="821">
        <v>1058.8240239400002</v>
      </c>
      <c r="D53" s="821">
        <v>1009.2920061000003</v>
      </c>
      <c r="E53" s="827">
        <v>149.92350141000009</v>
      </c>
      <c r="F53" s="821">
        <v>16.495039632354434</v>
      </c>
      <c r="G53" s="821">
        <v>-49.53201783999987</v>
      </c>
      <c r="H53" s="822">
        <v>-4.678021722220261</v>
      </c>
      <c r="J53" s="818" t="s">
        <v>687</v>
      </c>
      <c r="K53" s="829">
        <v>410.88297373892766</v>
      </c>
      <c r="L53" s="830">
        <v>424.9622666074799</v>
      </c>
      <c r="M53" s="830">
        <v>546.3751123921819</v>
      </c>
      <c r="N53" s="825">
        <v>14.079292868552216</v>
      </c>
      <c r="O53" s="836">
        <v>3.426594375628255</v>
      </c>
      <c r="P53" s="836">
        <v>121.41284578470203</v>
      </c>
      <c r="Q53" s="837">
        <v>28.57026501528101</v>
      </c>
    </row>
    <row r="54" spans="1:17" s="644" customFormat="1" ht="12.75">
      <c r="A54" s="818" t="s">
        <v>688</v>
      </c>
      <c r="B54" s="827">
        <v>468.31326961</v>
      </c>
      <c r="C54" s="821">
        <v>588.85996013</v>
      </c>
      <c r="D54" s="821">
        <v>970.1857130400001</v>
      </c>
      <c r="E54" s="827">
        <v>120.54669051999997</v>
      </c>
      <c r="F54" s="821">
        <v>25.740609618084992</v>
      </c>
      <c r="G54" s="821">
        <v>381.3257529100001</v>
      </c>
      <c r="H54" s="822">
        <v>64.75661086310174</v>
      </c>
      <c r="J54" s="811" t="s">
        <v>689</v>
      </c>
      <c r="K54" s="815">
        <v>1181.2053794421</v>
      </c>
      <c r="L54" s="816">
        <v>1715.20585942</v>
      </c>
      <c r="M54" s="816">
        <v>1654.9809354899999</v>
      </c>
      <c r="N54" s="816">
        <v>534.0004799779001</v>
      </c>
      <c r="O54" s="838">
        <v>45.208097530855824</v>
      </c>
      <c r="P54" s="838">
        <v>-60.22492393000016</v>
      </c>
      <c r="Q54" s="839">
        <v>-3.511235902048826</v>
      </c>
    </row>
    <row r="55" spans="1:17" s="644" customFormat="1" ht="12.75">
      <c r="A55" s="818" t="s">
        <v>690</v>
      </c>
      <c r="B55" s="827">
        <v>313.80593701</v>
      </c>
      <c r="C55" s="821">
        <v>398.3091532</v>
      </c>
      <c r="D55" s="821">
        <v>543.4098541</v>
      </c>
      <c r="E55" s="827">
        <v>84.50321619000005</v>
      </c>
      <c r="F55" s="821">
        <v>26.928495042242368</v>
      </c>
      <c r="G55" s="821">
        <v>145.10070089999994</v>
      </c>
      <c r="H55" s="822">
        <v>36.429165570077075</v>
      </c>
      <c r="J55" s="811" t="s">
        <v>691</v>
      </c>
      <c r="K55" s="815">
        <v>176637.06983665196</v>
      </c>
      <c r="L55" s="815">
        <v>212595.52070235155</v>
      </c>
      <c r="M55" s="815">
        <v>284468.66294568294</v>
      </c>
      <c r="N55" s="816">
        <v>35958.45086569959</v>
      </c>
      <c r="O55" s="838">
        <v>20.357250547097934</v>
      </c>
      <c r="P55" s="838">
        <v>71873.14224333139</v>
      </c>
      <c r="Q55" s="839">
        <v>33.80745841016978</v>
      </c>
    </row>
    <row r="56" spans="1:17" s="644" customFormat="1" ht="13.5" thickBot="1">
      <c r="A56" s="818" t="s">
        <v>692</v>
      </c>
      <c r="B56" s="827">
        <v>1114.9768798520006</v>
      </c>
      <c r="C56" s="821">
        <v>1385.9421205899998</v>
      </c>
      <c r="D56" s="821">
        <v>1475.18554584</v>
      </c>
      <c r="E56" s="827">
        <v>270.96524073799924</v>
      </c>
      <c r="F56" s="821">
        <v>24.302319234993153</v>
      </c>
      <c r="G56" s="821">
        <v>89.2434252500002</v>
      </c>
      <c r="H56" s="822">
        <v>6.439188471449947</v>
      </c>
      <c r="J56" s="847" t="s">
        <v>693</v>
      </c>
      <c r="K56" s="848">
        <v>1133347.9896207498</v>
      </c>
      <c r="L56" s="848">
        <v>1362086.77561972</v>
      </c>
      <c r="M56" s="848">
        <v>1681852.7269443984</v>
      </c>
      <c r="N56" s="848">
        <v>228738.78599897018</v>
      </c>
      <c r="O56" s="849">
        <v>20.18257305732837</v>
      </c>
      <c r="P56" s="849">
        <v>319765.95132467843</v>
      </c>
      <c r="Q56" s="850">
        <v>23.476180596437537</v>
      </c>
    </row>
    <row r="57" spans="1:10" s="644" customFormat="1" ht="13.5" thickTop="1">
      <c r="A57" s="818" t="s">
        <v>694</v>
      </c>
      <c r="B57" s="827">
        <v>3203.131745606</v>
      </c>
      <c r="C57" s="821">
        <v>3501.7259398301962</v>
      </c>
      <c r="D57" s="821">
        <v>3634.4989916394998</v>
      </c>
      <c r="E57" s="827">
        <v>298.59419422419614</v>
      </c>
      <c r="F57" s="821">
        <v>9.321945456467796</v>
      </c>
      <c r="G57" s="821">
        <v>132.77305180930352</v>
      </c>
      <c r="H57" s="822">
        <v>3.791646008018031</v>
      </c>
      <c r="J57" s="851" t="s">
        <v>590</v>
      </c>
    </row>
    <row r="58" spans="1:8" s="644" customFormat="1" ht="12.75">
      <c r="A58" s="818" t="s">
        <v>695</v>
      </c>
      <c r="B58" s="827">
        <v>1949.2470419510007</v>
      </c>
      <c r="C58" s="821">
        <v>2301.5686457199995</v>
      </c>
      <c r="D58" s="821">
        <v>2955.3369070400004</v>
      </c>
      <c r="E58" s="827">
        <v>352.3216037689988</v>
      </c>
      <c r="F58" s="821">
        <v>18.07475379910595</v>
      </c>
      <c r="G58" s="821">
        <v>653.7682613200009</v>
      </c>
      <c r="H58" s="822">
        <v>28.405334011468625</v>
      </c>
    </row>
    <row r="59" spans="1:8" s="644" customFormat="1" ht="12.75">
      <c r="A59" s="818" t="s">
        <v>696</v>
      </c>
      <c r="B59" s="827">
        <v>714.2748082699997</v>
      </c>
      <c r="C59" s="821">
        <v>670.0209974599998</v>
      </c>
      <c r="D59" s="821">
        <v>1918.6132841600004</v>
      </c>
      <c r="E59" s="827">
        <v>-44.25381080999989</v>
      </c>
      <c r="F59" s="821">
        <v>-6.195628110864539</v>
      </c>
      <c r="G59" s="821">
        <v>1248.5922867000006</v>
      </c>
      <c r="H59" s="822">
        <v>186.3512175638259</v>
      </c>
    </row>
    <row r="60" spans="1:8" s="644" customFormat="1" ht="12.75">
      <c r="A60" s="818" t="s">
        <v>697</v>
      </c>
      <c r="B60" s="827">
        <v>1983.981852081</v>
      </c>
      <c r="C60" s="821">
        <v>1998.9845559299993</v>
      </c>
      <c r="D60" s="821">
        <v>2239.3474177900002</v>
      </c>
      <c r="E60" s="827">
        <v>15.002703848999317</v>
      </c>
      <c r="F60" s="821">
        <v>0.756191586796168</v>
      </c>
      <c r="G60" s="821">
        <v>240.36286186000098</v>
      </c>
      <c r="H60" s="822">
        <v>12.024248068698839</v>
      </c>
    </row>
    <row r="61" spans="1:8" s="644" customFormat="1" ht="12.75">
      <c r="A61" s="818" t="s">
        <v>698</v>
      </c>
      <c r="B61" s="827">
        <v>553.7359723510002</v>
      </c>
      <c r="C61" s="821">
        <v>611.52664983</v>
      </c>
      <c r="D61" s="821">
        <v>675.6725200899999</v>
      </c>
      <c r="E61" s="827">
        <v>57.79067747899978</v>
      </c>
      <c r="F61" s="821">
        <v>10.436504103866966</v>
      </c>
      <c r="G61" s="821">
        <v>64.14587025999992</v>
      </c>
      <c r="H61" s="822">
        <v>10.489464404835344</v>
      </c>
    </row>
    <row r="62" spans="1:8" s="644" customFormat="1" ht="12.75">
      <c r="A62" s="818" t="s">
        <v>699</v>
      </c>
      <c r="B62" s="827">
        <v>66.699491021</v>
      </c>
      <c r="C62" s="821">
        <v>101.79091411</v>
      </c>
      <c r="D62" s="821">
        <v>63.51142248999999</v>
      </c>
      <c r="E62" s="827">
        <v>35.091423089</v>
      </c>
      <c r="F62" s="821">
        <v>52.6112306883296</v>
      </c>
      <c r="G62" s="821">
        <v>-38.279491620000016</v>
      </c>
      <c r="H62" s="822">
        <v>-37.606000451703785</v>
      </c>
    </row>
    <row r="63" spans="1:8" s="644" customFormat="1" ht="13.5" thickBot="1">
      <c r="A63" s="852" t="s">
        <v>700</v>
      </c>
      <c r="B63" s="853">
        <v>2.5243661310000003</v>
      </c>
      <c r="C63" s="853">
        <v>4.4153975499999945</v>
      </c>
      <c r="D63" s="853">
        <v>9.564664999999996</v>
      </c>
      <c r="E63" s="853">
        <v>1.8910314189999942</v>
      </c>
      <c r="F63" s="853">
        <v>74.91113891037995</v>
      </c>
      <c r="G63" s="853">
        <v>5.149267450000002</v>
      </c>
      <c r="H63" s="854">
        <v>116.62069817473193</v>
      </c>
    </row>
    <row r="64" spans="1:4" ht="13.5" thickTop="1">
      <c r="A64" s="851" t="s">
        <v>590</v>
      </c>
      <c r="B64" s="714"/>
      <c r="C64" s="714"/>
      <c r="D64" s="714"/>
    </row>
  </sheetData>
  <sheetProtection/>
  <mergeCells count="10">
    <mergeCell ref="E5:F5"/>
    <mergeCell ref="G5:H5"/>
    <mergeCell ref="N5:O5"/>
    <mergeCell ref="P5:Q5"/>
    <mergeCell ref="A1:Q1"/>
    <mergeCell ref="A2:Q2"/>
    <mergeCell ref="G3:H3"/>
    <mergeCell ref="P3:Q3"/>
    <mergeCell ref="E4:H4"/>
    <mergeCell ref="N4:Q4"/>
  </mergeCells>
  <printOptions/>
  <pageMargins left="0.7" right="0.7" top="0.75" bottom="0.75" header="0.3" footer="0.3"/>
  <pageSetup fitToHeight="1" fitToWidth="1" horizontalDpi="600" verticalDpi="600" orientation="landscape" scale="48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5"/>
  <sheetViews>
    <sheetView zoomScalePageLayoutView="0" workbookViewId="0" topLeftCell="C1">
      <selection activeCell="A1" sqref="A1:H1"/>
    </sheetView>
  </sheetViews>
  <sheetFormatPr defaultColWidth="9.140625" defaultRowHeight="12.75"/>
  <cols>
    <col min="1" max="1" width="34.421875" style="713" bestFit="1" customWidth="1"/>
    <col min="2" max="3" width="12.57421875" style="713" bestFit="1" customWidth="1"/>
    <col min="4" max="4" width="13.28125" style="713" bestFit="1" customWidth="1"/>
    <col min="5" max="5" width="12.00390625" style="713" bestFit="1" customWidth="1"/>
    <col min="6" max="6" width="7.57421875" style="713" bestFit="1" customWidth="1"/>
    <col min="7" max="7" width="9.57421875" style="713" customWidth="1"/>
    <col min="8" max="8" width="7.421875" style="713" bestFit="1" customWidth="1"/>
    <col min="9" max="16384" width="9.140625" style="713" customWidth="1"/>
  </cols>
  <sheetData>
    <row r="1" spans="1:8" ht="12.75">
      <c r="A1" s="1964" t="s">
        <v>910</v>
      </c>
      <c r="B1" s="1964"/>
      <c r="C1" s="1964"/>
      <c r="D1" s="1964"/>
      <c r="E1" s="1964"/>
      <c r="F1" s="1964"/>
      <c r="G1" s="1964"/>
      <c r="H1" s="1964"/>
    </row>
    <row r="2" spans="1:8" ht="15.75">
      <c r="A2" s="1948" t="s">
        <v>0</v>
      </c>
      <c r="B2" s="1948"/>
      <c r="C2" s="1948"/>
      <c r="D2" s="1948"/>
      <c r="E2" s="1948"/>
      <c r="F2" s="1948"/>
      <c r="G2" s="1948"/>
      <c r="H2" s="1948"/>
    </row>
    <row r="3" spans="1:8" ht="13.5" thickBot="1">
      <c r="A3" s="804"/>
      <c r="B3" s="804"/>
      <c r="C3" s="804"/>
      <c r="D3" s="804"/>
      <c r="E3" s="804"/>
      <c r="F3" s="804"/>
      <c r="G3" s="2003" t="s">
        <v>259</v>
      </c>
      <c r="H3" s="2003"/>
    </row>
    <row r="4" spans="1:8" ht="13.5" customHeight="1" thickTop="1">
      <c r="A4" s="805"/>
      <c r="B4" s="768">
        <f>'Sect credit'!B4</f>
        <v>2014</v>
      </c>
      <c r="C4" s="769">
        <f>'Sect credit'!C4</f>
        <v>2015</v>
      </c>
      <c r="D4" s="770">
        <f>'Sect credit'!D4</f>
        <v>2016</v>
      </c>
      <c r="E4" s="1997" t="str">
        <f>'Sect credit'!E4</f>
        <v>Changes during the fiscal year</v>
      </c>
      <c r="F4" s="1998"/>
      <c r="G4" s="1998"/>
      <c r="H4" s="1999"/>
    </row>
    <row r="5" spans="1:8" ht="12.75">
      <c r="A5" s="806" t="s">
        <v>488</v>
      </c>
      <c r="B5" s="772" t="str">
        <f>'Sect credit'!B5</f>
        <v>Jul </v>
      </c>
      <c r="C5" s="772" t="str">
        <f>'Sect credit'!C5</f>
        <v>Jul</v>
      </c>
      <c r="D5" s="773" t="str">
        <f>'Sect credit'!D5</f>
        <v>Jul(e)</v>
      </c>
      <c r="E5" s="2000" t="str">
        <f>'Sect credit'!E5:F5</f>
        <v>2014/15</v>
      </c>
      <c r="F5" s="2001"/>
      <c r="G5" s="2000" t="str">
        <f>'Sect credit'!G5:H5</f>
        <v>2015/16</v>
      </c>
      <c r="H5" s="2002"/>
    </row>
    <row r="6" spans="1:8" ht="12.75">
      <c r="A6" s="807"/>
      <c r="B6" s="809"/>
      <c r="C6" s="809"/>
      <c r="D6" s="809"/>
      <c r="E6" s="809" t="s">
        <v>209</v>
      </c>
      <c r="F6" s="809" t="s">
        <v>454</v>
      </c>
      <c r="G6" s="809" t="s">
        <v>209</v>
      </c>
      <c r="H6" s="810" t="s">
        <v>454</v>
      </c>
    </row>
    <row r="7" spans="1:8" s="804" customFormat="1" ht="12.75">
      <c r="A7" s="811" t="s">
        <v>701</v>
      </c>
      <c r="B7" s="855">
        <v>31131.010655409995</v>
      </c>
      <c r="C7" s="855">
        <v>31372.375535628995</v>
      </c>
      <c r="D7" s="855">
        <v>30642.24724548</v>
      </c>
      <c r="E7" s="855">
        <v>241.36488021900004</v>
      </c>
      <c r="F7" s="855">
        <v>0.7753197700218425</v>
      </c>
      <c r="G7" s="855">
        <v>-730.128290148994</v>
      </c>
      <c r="H7" s="856">
        <v>-2.327296794339981</v>
      </c>
    </row>
    <row r="8" spans="1:8" s="804" customFormat="1" ht="12.75">
      <c r="A8" s="811" t="s">
        <v>702</v>
      </c>
      <c r="B8" s="855">
        <v>998.1809681700001</v>
      </c>
      <c r="C8" s="855">
        <v>784.7315755800001</v>
      </c>
      <c r="D8" s="855">
        <v>1014.6742012399998</v>
      </c>
      <c r="E8" s="855">
        <v>-213.44939259</v>
      </c>
      <c r="F8" s="855">
        <v>-21.38383713940411</v>
      </c>
      <c r="G8" s="855">
        <v>229.94262565999963</v>
      </c>
      <c r="H8" s="856">
        <v>29.30207383206768</v>
      </c>
    </row>
    <row r="9" spans="1:8" s="804" customFormat="1" ht="12.75">
      <c r="A9" s="811" t="s">
        <v>703</v>
      </c>
      <c r="B9" s="855">
        <v>14016.878224209997</v>
      </c>
      <c r="C9" s="855">
        <v>18762.58201681</v>
      </c>
      <c r="D9" s="855">
        <v>29668.6973924</v>
      </c>
      <c r="E9" s="855">
        <v>4745.703792600003</v>
      </c>
      <c r="F9" s="855">
        <v>33.85706657851396</v>
      </c>
      <c r="G9" s="855">
        <v>10906.115375590001</v>
      </c>
      <c r="H9" s="856">
        <v>58.126943113793516</v>
      </c>
    </row>
    <row r="10" spans="1:8" s="804" customFormat="1" ht="12.75">
      <c r="A10" s="811" t="s">
        <v>704</v>
      </c>
      <c r="B10" s="855">
        <v>10941.39531124</v>
      </c>
      <c r="C10" s="855">
        <v>9911.185088269443</v>
      </c>
      <c r="D10" s="855">
        <v>10549.536879520989</v>
      </c>
      <c r="E10" s="855">
        <v>-1030.210222970556</v>
      </c>
      <c r="F10" s="855">
        <v>-9.415711558399048</v>
      </c>
      <c r="G10" s="855">
        <v>638.3517912515454</v>
      </c>
      <c r="H10" s="856">
        <v>6.440721120293453</v>
      </c>
    </row>
    <row r="11" spans="1:8" ht="12.75">
      <c r="A11" s="818" t="s">
        <v>705</v>
      </c>
      <c r="B11" s="857">
        <v>10060.285384929999</v>
      </c>
      <c r="C11" s="857">
        <v>9012.167387389443</v>
      </c>
      <c r="D11" s="857">
        <v>9573.28587120099</v>
      </c>
      <c r="E11" s="857">
        <v>-1048.1179975405557</v>
      </c>
      <c r="F11" s="857">
        <v>-10.418372416259727</v>
      </c>
      <c r="G11" s="857">
        <v>561.118483811546</v>
      </c>
      <c r="H11" s="858">
        <v>6.226232377759744</v>
      </c>
    </row>
    <row r="12" spans="1:8" ht="12.75">
      <c r="A12" s="818" t="s">
        <v>706</v>
      </c>
      <c r="B12" s="857">
        <v>881.1099263100001</v>
      </c>
      <c r="C12" s="857">
        <v>899.0177008799999</v>
      </c>
      <c r="D12" s="857">
        <v>976.25100832</v>
      </c>
      <c r="E12" s="857">
        <v>17.907774569999788</v>
      </c>
      <c r="F12" s="857">
        <v>2.0324109438870757</v>
      </c>
      <c r="G12" s="857">
        <v>77.23330744000009</v>
      </c>
      <c r="H12" s="858">
        <v>8.590855037047723</v>
      </c>
    </row>
    <row r="13" spans="1:8" s="804" customFormat="1" ht="12.75">
      <c r="A13" s="811" t="s">
        <v>707</v>
      </c>
      <c r="B13" s="855">
        <v>936454.8555095992</v>
      </c>
      <c r="C13" s="855">
        <v>1132441.7169778894</v>
      </c>
      <c r="D13" s="855">
        <v>1463885.5165692642</v>
      </c>
      <c r="E13" s="855">
        <v>195986.8614682902</v>
      </c>
      <c r="F13" s="855">
        <v>20.928596858162294</v>
      </c>
      <c r="G13" s="855">
        <v>331443.7995913748</v>
      </c>
      <c r="H13" s="856">
        <v>29.268066923204504</v>
      </c>
    </row>
    <row r="14" spans="1:8" ht="12.75">
      <c r="A14" s="818" t="s">
        <v>708</v>
      </c>
      <c r="B14" s="857">
        <v>785736.4798745038</v>
      </c>
      <c r="C14" s="857">
        <v>957843.1807565038</v>
      </c>
      <c r="D14" s="857">
        <v>1207457.4441309331</v>
      </c>
      <c r="E14" s="857">
        <v>172106.70088200003</v>
      </c>
      <c r="F14" s="857">
        <v>21.903870482058892</v>
      </c>
      <c r="G14" s="857">
        <v>249614.2633744293</v>
      </c>
      <c r="H14" s="858">
        <v>26.060034501397624</v>
      </c>
    </row>
    <row r="15" spans="1:8" ht="12.75">
      <c r="A15" s="818" t="s">
        <v>709</v>
      </c>
      <c r="B15" s="857">
        <v>667193.7469102835</v>
      </c>
      <c r="C15" s="857">
        <v>811773.974706145</v>
      </c>
      <c r="D15" s="857">
        <v>1021955.0148755575</v>
      </c>
      <c r="E15" s="857">
        <v>144580.22779586155</v>
      </c>
      <c r="F15" s="857">
        <v>21.669901503933463</v>
      </c>
      <c r="G15" s="857">
        <v>210181.0401694125</v>
      </c>
      <c r="H15" s="858">
        <v>25.891571634271248</v>
      </c>
    </row>
    <row r="16" spans="1:8" ht="12.75">
      <c r="A16" s="818" t="s">
        <v>710</v>
      </c>
      <c r="B16" s="857">
        <v>24901.3498277888</v>
      </c>
      <c r="C16" s="857">
        <v>29897.539750808795</v>
      </c>
      <c r="D16" s="857">
        <v>38739.90966501899</v>
      </c>
      <c r="E16" s="857">
        <v>4996.189923019996</v>
      </c>
      <c r="F16" s="857">
        <v>20.06393210638112</v>
      </c>
      <c r="G16" s="857">
        <v>8842.369914210194</v>
      </c>
      <c r="H16" s="858">
        <v>29.575577080622455</v>
      </c>
    </row>
    <row r="17" spans="1:8" ht="12.75">
      <c r="A17" s="818" t="s">
        <v>711</v>
      </c>
      <c r="B17" s="857">
        <v>704.64358072</v>
      </c>
      <c r="C17" s="857">
        <v>897.6051129200002</v>
      </c>
      <c r="D17" s="857">
        <v>913.7726821233437</v>
      </c>
      <c r="E17" s="857">
        <v>192.9615322000002</v>
      </c>
      <c r="F17" s="857">
        <v>27.384274472894994</v>
      </c>
      <c r="G17" s="857">
        <v>16.16756920334342</v>
      </c>
      <c r="H17" s="858">
        <v>1.8011895175985215</v>
      </c>
    </row>
    <row r="18" spans="1:8" ht="12.75">
      <c r="A18" s="818" t="s">
        <v>712</v>
      </c>
      <c r="B18" s="857">
        <v>65732.2958622479</v>
      </c>
      <c r="C18" s="857">
        <v>84902.03660718203</v>
      </c>
      <c r="D18" s="857">
        <v>115407.51848351916</v>
      </c>
      <c r="E18" s="857">
        <v>19169.740744934126</v>
      </c>
      <c r="F18" s="857">
        <v>29.163351885817672</v>
      </c>
      <c r="G18" s="857">
        <v>30505.48187633713</v>
      </c>
      <c r="H18" s="858">
        <v>35.93021215436499</v>
      </c>
    </row>
    <row r="19" spans="1:8" ht="12.75">
      <c r="A19" s="818" t="s">
        <v>713</v>
      </c>
      <c r="B19" s="857">
        <v>27204.4436934635</v>
      </c>
      <c r="C19" s="857">
        <v>30372.02457944801</v>
      </c>
      <c r="D19" s="857">
        <v>30441.228424714</v>
      </c>
      <c r="E19" s="857">
        <v>3167.580885984509</v>
      </c>
      <c r="F19" s="857">
        <v>11.64361573306347</v>
      </c>
      <c r="G19" s="857">
        <v>69.20384526599082</v>
      </c>
      <c r="H19" s="858">
        <v>0.22785390906347197</v>
      </c>
    </row>
    <row r="20" spans="1:8" ht="12.75">
      <c r="A20" s="818" t="s">
        <v>714</v>
      </c>
      <c r="B20" s="857">
        <v>150718.3756350955</v>
      </c>
      <c r="C20" s="857">
        <v>174598.5362213854</v>
      </c>
      <c r="D20" s="857">
        <v>256428.07243833123</v>
      </c>
      <c r="E20" s="857">
        <v>23880.160586289916</v>
      </c>
      <c r="F20" s="857">
        <v>15.844226349749292</v>
      </c>
      <c r="G20" s="857">
        <v>81829.53621694582</v>
      </c>
      <c r="H20" s="858">
        <v>46.86725214762887</v>
      </c>
    </row>
    <row r="21" spans="1:8" ht="12.75">
      <c r="A21" s="818" t="s">
        <v>715</v>
      </c>
      <c r="B21" s="857">
        <v>9319.821996192002</v>
      </c>
      <c r="C21" s="857">
        <v>14736.283729769999</v>
      </c>
      <c r="D21" s="857">
        <v>17327.638864479995</v>
      </c>
      <c r="E21" s="857">
        <v>5416.461733577997</v>
      </c>
      <c r="F21" s="857">
        <v>58.11765220184587</v>
      </c>
      <c r="G21" s="857">
        <v>2591.3551347099965</v>
      </c>
      <c r="H21" s="858">
        <v>17.584861843254167</v>
      </c>
    </row>
    <row r="22" spans="1:8" ht="12.75">
      <c r="A22" s="818" t="s">
        <v>716</v>
      </c>
      <c r="B22" s="857">
        <v>4510.362767390001</v>
      </c>
      <c r="C22" s="857">
        <v>6347.36656492</v>
      </c>
      <c r="D22" s="857">
        <v>6520.465008359999</v>
      </c>
      <c r="E22" s="857">
        <v>1837.0037975299992</v>
      </c>
      <c r="F22" s="857">
        <v>40.72851547134008</v>
      </c>
      <c r="G22" s="857">
        <v>173.09844343999885</v>
      </c>
      <c r="H22" s="858">
        <v>2.727090702412907</v>
      </c>
    </row>
    <row r="23" spans="1:8" ht="12.75">
      <c r="A23" s="818" t="s">
        <v>717</v>
      </c>
      <c r="B23" s="857">
        <v>148.73102008999993</v>
      </c>
      <c r="C23" s="857">
        <v>390.41168038</v>
      </c>
      <c r="D23" s="857">
        <v>287.13090332</v>
      </c>
      <c r="E23" s="857">
        <v>241.68066029000008</v>
      </c>
      <c r="F23" s="857">
        <v>162.49512720598202</v>
      </c>
      <c r="G23" s="857">
        <v>-103.28077705999999</v>
      </c>
      <c r="H23" s="858">
        <v>-26.454325587665195</v>
      </c>
    </row>
    <row r="24" spans="1:8" ht="12.75">
      <c r="A24" s="818" t="s">
        <v>718</v>
      </c>
      <c r="B24" s="857">
        <v>4660.728208712</v>
      </c>
      <c r="C24" s="857">
        <v>7998.505484470001</v>
      </c>
      <c r="D24" s="857">
        <v>10520.042952799995</v>
      </c>
      <c r="E24" s="857">
        <v>3337.7772757580005</v>
      </c>
      <c r="F24" s="857">
        <v>71.61493067797662</v>
      </c>
      <c r="G24" s="857">
        <v>2521.537468329994</v>
      </c>
      <c r="H24" s="858">
        <v>31.525107699505156</v>
      </c>
    </row>
    <row r="25" spans="1:8" ht="12.75">
      <c r="A25" s="818" t="s">
        <v>719</v>
      </c>
      <c r="B25" s="857">
        <v>141398.55363890348</v>
      </c>
      <c r="C25" s="857">
        <v>159862.2524916154</v>
      </c>
      <c r="D25" s="857">
        <v>239100.43357385125</v>
      </c>
      <c r="E25" s="857">
        <v>18463.69885271191</v>
      </c>
      <c r="F25" s="857">
        <v>13.057912105567626</v>
      </c>
      <c r="G25" s="857">
        <v>79238.18108223585</v>
      </c>
      <c r="H25" s="858">
        <v>49.56653609418635</v>
      </c>
    </row>
    <row r="26" spans="1:8" ht="12.75">
      <c r="A26" s="818" t="s">
        <v>720</v>
      </c>
      <c r="B26" s="857">
        <v>16692.426604757</v>
      </c>
      <c r="C26" s="857">
        <v>17614.07052342538</v>
      </c>
      <c r="D26" s="857">
        <v>21244.037959647005</v>
      </c>
      <c r="E26" s="857">
        <v>921.6439186683783</v>
      </c>
      <c r="F26" s="857">
        <v>5.521329765234544</v>
      </c>
      <c r="G26" s="857">
        <v>3629.9674362216247</v>
      </c>
      <c r="H26" s="858">
        <v>20.608339403399363</v>
      </c>
    </row>
    <row r="27" spans="1:8" ht="12.75">
      <c r="A27" s="818" t="s">
        <v>721</v>
      </c>
      <c r="B27" s="857">
        <v>3407.83948167</v>
      </c>
      <c r="C27" s="857">
        <v>3638.109822330001</v>
      </c>
      <c r="D27" s="857">
        <v>4896.81935687</v>
      </c>
      <c r="E27" s="857">
        <v>230.27034066000078</v>
      </c>
      <c r="F27" s="857">
        <v>6.757077083547303</v>
      </c>
      <c r="G27" s="857">
        <v>1258.709534539999</v>
      </c>
      <c r="H27" s="858">
        <v>34.59789824964293</v>
      </c>
    </row>
    <row r="28" spans="1:8" ht="12.75">
      <c r="A28" s="818" t="s">
        <v>722</v>
      </c>
      <c r="B28" s="857">
        <v>121298.28755247648</v>
      </c>
      <c r="C28" s="857">
        <v>138610.07214586</v>
      </c>
      <c r="D28" s="857">
        <v>212959.57625733424</v>
      </c>
      <c r="E28" s="857">
        <v>17311.78459338352</v>
      </c>
      <c r="F28" s="857">
        <v>14.272076665463256</v>
      </c>
      <c r="G28" s="857">
        <v>74349.50411147423</v>
      </c>
      <c r="H28" s="858">
        <v>53.639322857602956</v>
      </c>
    </row>
    <row r="29" spans="1:8" ht="12.75">
      <c r="A29" s="818" t="s">
        <v>723</v>
      </c>
      <c r="B29" s="857">
        <v>5152.600128495</v>
      </c>
      <c r="C29" s="857">
        <v>6111.564597540002</v>
      </c>
      <c r="D29" s="857">
        <v>5278.961100070001</v>
      </c>
      <c r="E29" s="857">
        <v>958.9644690450023</v>
      </c>
      <c r="F29" s="857">
        <v>18.61127285507214</v>
      </c>
      <c r="G29" s="857">
        <v>-832.6034974700015</v>
      </c>
      <c r="H29" s="858">
        <v>-13.62340991707978</v>
      </c>
    </row>
    <row r="30" spans="1:8" ht="12.75">
      <c r="A30" s="818" t="s">
        <v>724</v>
      </c>
      <c r="B30" s="857">
        <v>2598.1558661500007</v>
      </c>
      <c r="C30" s="857">
        <v>4633.831004360001</v>
      </c>
      <c r="D30" s="857">
        <v>6049.5126459699995</v>
      </c>
      <c r="E30" s="857">
        <v>2035.6751382100006</v>
      </c>
      <c r="F30" s="857">
        <v>78.35077043420434</v>
      </c>
      <c r="G30" s="857">
        <v>1415.6816416099982</v>
      </c>
      <c r="H30" s="858">
        <v>30.55099852105039</v>
      </c>
    </row>
    <row r="31" spans="1:8" ht="12.75">
      <c r="A31" s="818" t="s">
        <v>725</v>
      </c>
      <c r="B31" s="857">
        <v>113547.53155783148</v>
      </c>
      <c r="C31" s="857">
        <v>127864.67654396</v>
      </c>
      <c r="D31" s="857">
        <v>201631.10251129424</v>
      </c>
      <c r="E31" s="857">
        <v>14317.144986128522</v>
      </c>
      <c r="F31" s="857">
        <v>12.60894428060427</v>
      </c>
      <c r="G31" s="857">
        <v>73766.42596733425</v>
      </c>
      <c r="H31" s="858">
        <v>57.691012061468975</v>
      </c>
    </row>
    <row r="32" spans="1:8" s="804" customFormat="1" ht="12.75">
      <c r="A32" s="811" t="s">
        <v>726</v>
      </c>
      <c r="B32" s="855">
        <v>11913.811131974002</v>
      </c>
      <c r="C32" s="855">
        <v>13965.210994323697</v>
      </c>
      <c r="D32" s="855">
        <v>15710.44876648047</v>
      </c>
      <c r="E32" s="855">
        <v>2051.3998623496955</v>
      </c>
      <c r="F32" s="855">
        <v>17.218670328289807</v>
      </c>
      <c r="G32" s="855">
        <v>1745.2377721567718</v>
      </c>
      <c r="H32" s="856">
        <v>12.497038339529146</v>
      </c>
    </row>
    <row r="33" spans="1:8" ht="12.75">
      <c r="A33" s="818" t="s">
        <v>727</v>
      </c>
      <c r="B33" s="857">
        <v>2798.5927896422486</v>
      </c>
      <c r="C33" s="857">
        <v>3529.000557676497</v>
      </c>
      <c r="D33" s="857">
        <v>3525.866136957453</v>
      </c>
      <c r="E33" s="857">
        <v>730.4077680342484</v>
      </c>
      <c r="F33" s="857">
        <v>26.099108478286986</v>
      </c>
      <c r="G33" s="857">
        <v>-3.134420719044101</v>
      </c>
      <c r="H33" s="858">
        <v>-0.08881893521455864</v>
      </c>
    </row>
    <row r="34" spans="1:8" ht="12.75">
      <c r="A34" s="818" t="s">
        <v>728</v>
      </c>
      <c r="B34" s="857">
        <v>9115.218342331753</v>
      </c>
      <c r="C34" s="857">
        <v>10436.210436647201</v>
      </c>
      <c r="D34" s="857">
        <v>12184.582629523016</v>
      </c>
      <c r="E34" s="857">
        <v>1320.9920943154484</v>
      </c>
      <c r="F34" s="857">
        <v>14.492160743760385</v>
      </c>
      <c r="G34" s="857">
        <v>1748.372192875815</v>
      </c>
      <c r="H34" s="858">
        <v>16.75294115128544</v>
      </c>
    </row>
    <row r="35" spans="1:8" ht="12.75">
      <c r="A35" s="818" t="s">
        <v>729</v>
      </c>
      <c r="B35" s="857">
        <v>8492.211742571753</v>
      </c>
      <c r="C35" s="857">
        <v>9867.0592467172</v>
      </c>
      <c r="D35" s="857">
        <v>11320.202087583017</v>
      </c>
      <c r="E35" s="857">
        <v>1374.8475041454458</v>
      </c>
      <c r="F35" s="857">
        <v>16.18951041050104</v>
      </c>
      <c r="G35" s="857">
        <v>1453.1428408658176</v>
      </c>
      <c r="H35" s="858">
        <v>14.727213088836805</v>
      </c>
    </row>
    <row r="36" spans="1:8" ht="12.75">
      <c r="A36" s="818" t="s">
        <v>730</v>
      </c>
      <c r="B36" s="857">
        <v>278.74096392</v>
      </c>
      <c r="C36" s="857">
        <v>314.94784489</v>
      </c>
      <c r="D36" s="857">
        <v>265.39942653</v>
      </c>
      <c r="E36" s="857">
        <v>36.206880969999986</v>
      </c>
      <c r="F36" s="857">
        <v>12.989436665789652</v>
      </c>
      <c r="G36" s="857">
        <v>-49.54841835999997</v>
      </c>
      <c r="H36" s="858">
        <v>-15.732261440717417</v>
      </c>
    </row>
    <row r="37" spans="1:8" ht="12.75">
      <c r="A37" s="818" t="s">
        <v>731</v>
      </c>
      <c r="B37" s="857">
        <v>288.0290049199999</v>
      </c>
      <c r="C37" s="857">
        <v>132.45744493999985</v>
      </c>
      <c r="D37" s="857">
        <v>384.82057557999997</v>
      </c>
      <c r="E37" s="857">
        <v>-155.57155998000007</v>
      </c>
      <c r="F37" s="857">
        <v>-54.01246309315623</v>
      </c>
      <c r="G37" s="857">
        <v>252.36313064000012</v>
      </c>
      <c r="H37" s="858">
        <v>190.5239307268193</v>
      </c>
    </row>
    <row r="38" spans="1:8" ht="12.75">
      <c r="A38" s="818" t="s">
        <v>732</v>
      </c>
      <c r="B38" s="857">
        <v>56.236630919999996</v>
      </c>
      <c r="C38" s="857">
        <v>121.74590009999999</v>
      </c>
      <c r="D38" s="857">
        <v>214.16053982999998</v>
      </c>
      <c r="E38" s="857">
        <v>65.50926917999999</v>
      </c>
      <c r="F38" s="857">
        <v>116.48860912950295</v>
      </c>
      <c r="G38" s="857">
        <v>92.41463972999999</v>
      </c>
      <c r="H38" s="858">
        <v>75.90780441402313</v>
      </c>
    </row>
    <row r="39" spans="1:8" s="804" customFormat="1" ht="12.75">
      <c r="A39" s="811" t="s">
        <v>733</v>
      </c>
      <c r="B39" s="859">
        <v>29832.1202605196</v>
      </c>
      <c r="C39" s="859">
        <v>40499.24487677</v>
      </c>
      <c r="D39" s="859">
        <v>52982.20217808001</v>
      </c>
      <c r="E39" s="859">
        <v>10667.124616250396</v>
      </c>
      <c r="F39" s="859">
        <v>35.757178916871936</v>
      </c>
      <c r="G39" s="859">
        <v>12482.957301310016</v>
      </c>
      <c r="H39" s="860">
        <v>30.82269148299634</v>
      </c>
    </row>
    <row r="40" spans="1:8" ht="12.75">
      <c r="A40" s="818" t="s">
        <v>734</v>
      </c>
      <c r="B40" s="857">
        <v>2169.6615384</v>
      </c>
      <c r="C40" s="857">
        <v>2385.5424673799994</v>
      </c>
      <c r="D40" s="857">
        <v>2364.1932916099995</v>
      </c>
      <c r="E40" s="857">
        <v>215.88092897999923</v>
      </c>
      <c r="F40" s="857">
        <v>9.949981836300555</v>
      </c>
      <c r="G40" s="857">
        <v>-21.349175769999874</v>
      </c>
      <c r="H40" s="858">
        <v>-0.8949400843593999</v>
      </c>
    </row>
    <row r="41" spans="1:8" ht="12.75">
      <c r="A41" s="818" t="s">
        <v>735</v>
      </c>
      <c r="B41" s="857">
        <v>20493.15509181979</v>
      </c>
      <c r="C41" s="857">
        <v>27840.505172060002</v>
      </c>
      <c r="D41" s="857">
        <v>33199.25556479</v>
      </c>
      <c r="E41" s="857">
        <v>7347.350080240212</v>
      </c>
      <c r="F41" s="857">
        <v>35.8527032432065</v>
      </c>
      <c r="G41" s="857">
        <v>5358.750392729999</v>
      </c>
      <c r="H41" s="858">
        <v>19.248035765198324</v>
      </c>
    </row>
    <row r="42" spans="1:8" ht="12.75">
      <c r="A42" s="818" t="s">
        <v>736</v>
      </c>
      <c r="B42" s="857">
        <v>2008.577815459999</v>
      </c>
      <c r="C42" s="857">
        <v>2363.42399965</v>
      </c>
      <c r="D42" s="857">
        <v>4053.484134090002</v>
      </c>
      <c r="E42" s="857">
        <v>354.84618419000094</v>
      </c>
      <c r="F42" s="857">
        <v>17.666539053590764</v>
      </c>
      <c r="G42" s="857">
        <v>1690.060134440002</v>
      </c>
      <c r="H42" s="858">
        <v>71.50896896580062</v>
      </c>
    </row>
    <row r="43" spans="1:8" ht="12.75">
      <c r="A43" s="818" t="s">
        <v>737</v>
      </c>
      <c r="B43" s="857">
        <v>2261.9029490800003</v>
      </c>
      <c r="C43" s="857">
        <v>3581.0110196199985</v>
      </c>
      <c r="D43" s="857">
        <v>4855.554739270001</v>
      </c>
      <c r="E43" s="857">
        <v>1319.1080705399982</v>
      </c>
      <c r="F43" s="857">
        <v>58.31850880589408</v>
      </c>
      <c r="G43" s="857">
        <v>1274.5437196500025</v>
      </c>
      <c r="H43" s="858">
        <v>35.591728499770205</v>
      </c>
    </row>
    <row r="44" spans="1:8" ht="12.75">
      <c r="A44" s="818" t="s">
        <v>738</v>
      </c>
      <c r="B44" s="857">
        <v>2898.8224067200003</v>
      </c>
      <c r="C44" s="857">
        <v>4328.76517678</v>
      </c>
      <c r="D44" s="857">
        <v>8509.69</v>
      </c>
      <c r="E44" s="857">
        <v>1429.9427700599995</v>
      </c>
      <c r="F44" s="857">
        <v>49.32840200024433</v>
      </c>
      <c r="G44" s="857">
        <v>4180.924823220001</v>
      </c>
      <c r="H44" s="858">
        <v>96.58469915732478</v>
      </c>
    </row>
    <row r="45" spans="1:8" s="804" customFormat="1" ht="12.75">
      <c r="A45" s="811" t="s">
        <v>739</v>
      </c>
      <c r="B45" s="855">
        <v>410.885689375</v>
      </c>
      <c r="C45" s="855">
        <v>424.96186282739984</v>
      </c>
      <c r="D45" s="855">
        <v>546.3279405821893</v>
      </c>
      <c r="E45" s="855">
        <v>14.076173452399814</v>
      </c>
      <c r="F45" s="855">
        <v>3.4258125353090643</v>
      </c>
      <c r="G45" s="855">
        <v>121.36607775478944</v>
      </c>
      <c r="H45" s="856">
        <v>28.559286931609396</v>
      </c>
    </row>
    <row r="46" spans="1:8" s="804" customFormat="1" ht="12.75">
      <c r="A46" s="811" t="s">
        <v>740</v>
      </c>
      <c r="B46" s="855">
        <v>0</v>
      </c>
      <c r="C46" s="855">
        <v>0</v>
      </c>
      <c r="D46" s="855">
        <v>0</v>
      </c>
      <c r="E46" s="855">
        <v>0</v>
      </c>
      <c r="F46" s="861"/>
      <c r="G46" s="861">
        <v>0</v>
      </c>
      <c r="H46" s="862"/>
    </row>
    <row r="47" spans="1:8" s="804" customFormat="1" ht="12.75">
      <c r="A47" s="811" t="s">
        <v>741</v>
      </c>
      <c r="B47" s="855">
        <v>97648.89767212688</v>
      </c>
      <c r="C47" s="855">
        <v>113924.7790809148</v>
      </c>
      <c r="D47" s="855">
        <v>76853.00975438085</v>
      </c>
      <c r="E47" s="855">
        <v>16275.881408787915</v>
      </c>
      <c r="F47" s="855">
        <v>16.667757442011286</v>
      </c>
      <c r="G47" s="855">
        <v>-37071.76932653395</v>
      </c>
      <c r="H47" s="856">
        <v>-32.54056722831458</v>
      </c>
    </row>
    <row r="48" spans="1:8" ht="13.5" thickBot="1">
      <c r="A48" s="863" t="s">
        <v>742</v>
      </c>
      <c r="B48" s="864">
        <v>1133348.0354226248</v>
      </c>
      <c r="C48" s="864">
        <v>1362086.7880090137</v>
      </c>
      <c r="D48" s="864">
        <v>1681852.6609274289</v>
      </c>
      <c r="E48" s="864">
        <v>228738.75258638908</v>
      </c>
      <c r="F48" s="864">
        <v>20.182569293561492</v>
      </c>
      <c r="G48" s="864">
        <v>319765.872918415</v>
      </c>
      <c r="H48" s="865">
        <v>23.47617462656858</v>
      </c>
    </row>
    <row r="49" spans="1:7" ht="13.5" thickTop="1">
      <c r="A49" s="851" t="s">
        <v>590</v>
      </c>
      <c r="B49" s="714"/>
      <c r="C49" s="714"/>
      <c r="D49" s="714"/>
      <c r="E49" s="714"/>
      <c r="G49" s="714"/>
    </row>
    <row r="54" spans="2:4" ht="12.75">
      <c r="B54" s="714"/>
      <c r="C54" s="714"/>
      <c r="D54" s="714"/>
    </row>
    <row r="55" spans="2:4" ht="12.75">
      <c r="B55" s="714"/>
      <c r="C55" s="714"/>
      <c r="D55" s="714"/>
    </row>
  </sheetData>
  <sheetProtection/>
  <mergeCells count="6">
    <mergeCell ref="A1:H1"/>
    <mergeCell ref="A2:H2"/>
    <mergeCell ref="G3:H3"/>
    <mergeCell ref="E4:H4"/>
    <mergeCell ref="E5:F5"/>
    <mergeCell ref="G5:H5"/>
  </mergeCells>
  <printOptions/>
  <pageMargins left="0.7" right="0.7" top="0.75" bottom="0.75" header="0.3" footer="0.3"/>
  <pageSetup fitToHeight="1" fitToWidth="1" horizontalDpi="600" verticalDpi="600" orientation="portrait" scale="84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I1">
      <selection activeCell="A1" sqref="A1:H1"/>
    </sheetView>
  </sheetViews>
  <sheetFormatPr defaultColWidth="9.140625" defaultRowHeight="12.75"/>
  <cols>
    <col min="1" max="1" width="23.140625" style="783" bestFit="1" customWidth="1"/>
    <col min="2" max="2" width="10.8515625" style="783" bestFit="1" customWidth="1"/>
    <col min="3" max="3" width="9.8515625" style="866" bestFit="1" customWidth="1"/>
    <col min="4" max="5" width="9.421875" style="783" bestFit="1" customWidth="1"/>
    <col min="6" max="6" width="7.28125" style="783" bestFit="1" customWidth="1"/>
    <col min="7" max="7" width="10.8515625" style="783" bestFit="1" customWidth="1"/>
    <col min="8" max="8" width="7.7109375" style="783" bestFit="1" customWidth="1"/>
    <col min="9" max="16384" width="9.140625" style="783" customWidth="1"/>
  </cols>
  <sheetData>
    <row r="1" spans="1:8" s="713" customFormat="1" ht="12.75">
      <c r="A1" s="1964" t="s">
        <v>911</v>
      </c>
      <c r="B1" s="1964"/>
      <c r="C1" s="1964"/>
      <c r="D1" s="1964"/>
      <c r="E1" s="1964"/>
      <c r="F1" s="1964"/>
      <c r="G1" s="1964"/>
      <c r="H1" s="1964"/>
    </row>
    <row r="2" spans="1:8" s="713" customFormat="1" ht="15.75">
      <c r="A2" s="1948" t="s">
        <v>743</v>
      </c>
      <c r="B2" s="1948"/>
      <c r="C2" s="1948"/>
      <c r="D2" s="1948"/>
      <c r="E2" s="1948"/>
      <c r="F2" s="1948"/>
      <c r="G2" s="1948"/>
      <c r="H2" s="1948"/>
    </row>
    <row r="3" spans="7:8" ht="13.5" thickBot="1">
      <c r="G3" s="1995" t="s">
        <v>259</v>
      </c>
      <c r="H3" s="1995"/>
    </row>
    <row r="4" spans="1:8" s="868" customFormat="1" ht="13.5" customHeight="1" thickTop="1">
      <c r="A4" s="867"/>
      <c r="B4" s="768">
        <f>Deposits!B4</f>
        <v>2014</v>
      </c>
      <c r="C4" s="769">
        <f>Deposits!C4</f>
        <v>2015</v>
      </c>
      <c r="D4" s="770">
        <f>Deposits!D4</f>
        <v>2016</v>
      </c>
      <c r="E4" s="1997" t="str">
        <f>'Secu Credit'!E4</f>
        <v>Changes during the fiscal year</v>
      </c>
      <c r="F4" s="1998"/>
      <c r="G4" s="1998"/>
      <c r="H4" s="1999"/>
    </row>
    <row r="5" spans="1:8" s="868" customFormat="1" ht="14.25" customHeight="1">
      <c r="A5" s="774" t="s">
        <v>488</v>
      </c>
      <c r="B5" s="772" t="str">
        <f>Deposits!B5</f>
        <v>Jul </v>
      </c>
      <c r="C5" s="772" t="str">
        <f>Deposits!C5</f>
        <v>Jul</v>
      </c>
      <c r="D5" s="773" t="str">
        <f>Deposits!D5</f>
        <v>Jul(e)</v>
      </c>
      <c r="E5" s="2000" t="str">
        <f>'Secu Credit'!E5:F5</f>
        <v>2014/15</v>
      </c>
      <c r="F5" s="2001"/>
      <c r="G5" s="2000" t="str">
        <f>'Secu Credit'!G5:H5</f>
        <v>2015/16</v>
      </c>
      <c r="H5" s="2002"/>
    </row>
    <row r="6" spans="1:8" s="868" customFormat="1" ht="12.75">
      <c r="A6" s="869"/>
      <c r="B6" s="870"/>
      <c r="C6" s="871"/>
      <c r="D6" s="870"/>
      <c r="E6" s="872" t="s">
        <v>209</v>
      </c>
      <c r="F6" s="872" t="s">
        <v>454</v>
      </c>
      <c r="G6" s="872" t="s">
        <v>209</v>
      </c>
      <c r="H6" s="873" t="s">
        <v>454</v>
      </c>
    </row>
    <row r="7" spans="1:8" s="868" customFormat="1" ht="12.75">
      <c r="A7" s="874" t="s">
        <v>744</v>
      </c>
      <c r="B7" s="875">
        <v>10398.222919500002</v>
      </c>
      <c r="C7" s="875">
        <v>11521.307362674499</v>
      </c>
      <c r="D7" s="875">
        <v>8119.3569748</v>
      </c>
      <c r="E7" s="875">
        <v>1123.0844431744972</v>
      </c>
      <c r="F7" s="875">
        <v>10.800734431922534</v>
      </c>
      <c r="G7" s="875">
        <v>-3401.950387874499</v>
      </c>
      <c r="H7" s="876">
        <v>-29.52746837477641</v>
      </c>
    </row>
    <row r="8" spans="1:8" s="868" customFormat="1" ht="12.75">
      <c r="A8" s="844" t="s">
        <v>745</v>
      </c>
      <c r="B8" s="877">
        <v>10047.264570730002</v>
      </c>
      <c r="C8" s="877">
        <v>11272.152784284499</v>
      </c>
      <c r="D8" s="877">
        <v>7875.8269748</v>
      </c>
      <c r="E8" s="877">
        <v>1224.8882135544973</v>
      </c>
      <c r="F8" s="877">
        <v>12.191260665344467</v>
      </c>
      <c r="G8" s="877">
        <v>-3396.3258094844987</v>
      </c>
      <c r="H8" s="878">
        <v>-30.13023221455635</v>
      </c>
    </row>
    <row r="9" spans="1:8" ht="12.75">
      <c r="A9" s="844" t="s">
        <v>746</v>
      </c>
      <c r="B9" s="877">
        <v>530.91652659</v>
      </c>
      <c r="C9" s="877">
        <v>439.98387076</v>
      </c>
      <c r="D9" s="877">
        <v>119.87685779</v>
      </c>
      <c r="E9" s="877">
        <v>-90.93265582999999</v>
      </c>
      <c r="F9" s="877">
        <v>-17.12748638925356</v>
      </c>
      <c r="G9" s="877">
        <v>-320.10701297</v>
      </c>
      <c r="H9" s="878">
        <v>-72.75426083621376</v>
      </c>
    </row>
    <row r="10" spans="1:8" ht="12.75">
      <c r="A10" s="844" t="s">
        <v>747</v>
      </c>
      <c r="B10" s="877">
        <v>6977.46813351</v>
      </c>
      <c r="C10" s="877">
        <v>7211.27353776</v>
      </c>
      <c r="D10" s="877">
        <v>4833.12730404</v>
      </c>
      <c r="E10" s="877">
        <v>233.8054042499998</v>
      </c>
      <c r="F10" s="877">
        <v>3.350863089250463</v>
      </c>
      <c r="G10" s="877">
        <v>-2378.14623372</v>
      </c>
      <c r="H10" s="878">
        <v>-32.97817259694064</v>
      </c>
    </row>
    <row r="11" spans="1:8" ht="12.75">
      <c r="A11" s="844" t="s">
        <v>748</v>
      </c>
      <c r="B11" s="877">
        <v>848.7388204099999</v>
      </c>
      <c r="C11" s="877">
        <v>1232.8289471245</v>
      </c>
      <c r="D11" s="877">
        <v>1493.8370169099999</v>
      </c>
      <c r="E11" s="877">
        <v>384.0901267145001</v>
      </c>
      <c r="F11" s="877">
        <v>45.254219257811</v>
      </c>
      <c r="G11" s="877">
        <v>261.00806978549986</v>
      </c>
      <c r="H11" s="878">
        <v>21.171474793343034</v>
      </c>
    </row>
    <row r="12" spans="1:8" ht="12.75">
      <c r="A12" s="844" t="s">
        <v>749</v>
      </c>
      <c r="B12" s="877">
        <v>1690.14109022</v>
      </c>
      <c r="C12" s="877">
        <v>2388.0664286399997</v>
      </c>
      <c r="D12" s="877">
        <v>1428.98579606</v>
      </c>
      <c r="E12" s="877">
        <v>697.9253384199997</v>
      </c>
      <c r="F12" s="877">
        <v>41.293909866965784</v>
      </c>
      <c r="G12" s="877">
        <v>-959.0806325799997</v>
      </c>
      <c r="H12" s="878">
        <v>-40.16138835493763</v>
      </c>
    </row>
    <row r="13" spans="1:8" ht="12.75">
      <c r="A13" s="844" t="s">
        <v>750</v>
      </c>
      <c r="B13" s="877">
        <v>0</v>
      </c>
      <c r="C13" s="877">
        <v>0</v>
      </c>
      <c r="D13" s="877">
        <v>0</v>
      </c>
      <c r="E13" s="877">
        <v>0</v>
      </c>
      <c r="F13" s="877"/>
      <c r="G13" s="877">
        <v>0</v>
      </c>
      <c r="H13" s="878"/>
    </row>
    <row r="14" spans="1:8" ht="12.75">
      <c r="A14" s="844" t="s">
        <v>751</v>
      </c>
      <c r="B14" s="877">
        <v>1690.14109022</v>
      </c>
      <c r="C14" s="877">
        <v>2388.0664286399997</v>
      </c>
      <c r="D14" s="877">
        <v>1428.98579606</v>
      </c>
      <c r="E14" s="877">
        <v>697.9253384199997</v>
      </c>
      <c r="F14" s="877">
        <v>41.293909866965784</v>
      </c>
      <c r="G14" s="877">
        <v>-959.0806325799997</v>
      </c>
      <c r="H14" s="878">
        <v>-40.16138835493763</v>
      </c>
    </row>
    <row r="15" spans="1:8" s="868" customFormat="1" ht="12.75">
      <c r="A15" s="844" t="s">
        <v>752</v>
      </c>
      <c r="B15" s="877">
        <v>350.95834877000004</v>
      </c>
      <c r="C15" s="877">
        <v>249.15457839000004</v>
      </c>
      <c r="D15" s="877">
        <v>243.53</v>
      </c>
      <c r="E15" s="877">
        <v>-101.80377038</v>
      </c>
      <c r="F15" s="877">
        <v>-29.007365328903155</v>
      </c>
      <c r="G15" s="877">
        <v>-5.624578390000039</v>
      </c>
      <c r="H15" s="878">
        <v>-2.25746539611884</v>
      </c>
    </row>
    <row r="16" spans="1:8" ht="12.75">
      <c r="A16" s="874" t="s">
        <v>753</v>
      </c>
      <c r="B16" s="875">
        <v>998.8926769799999</v>
      </c>
      <c r="C16" s="875">
        <v>1079.82878677</v>
      </c>
      <c r="D16" s="875">
        <v>1006.59234124</v>
      </c>
      <c r="E16" s="875">
        <v>80.93610979000016</v>
      </c>
      <c r="F16" s="875">
        <v>8.102583155849953</v>
      </c>
      <c r="G16" s="875">
        <v>-73.23644553000008</v>
      </c>
      <c r="H16" s="876">
        <v>-6.782227555635559</v>
      </c>
    </row>
    <row r="17" spans="1:8" ht="12.75">
      <c r="A17" s="844" t="s">
        <v>745</v>
      </c>
      <c r="B17" s="877">
        <v>996.6286769799999</v>
      </c>
      <c r="C17" s="877">
        <v>1078.2287867700002</v>
      </c>
      <c r="D17" s="877">
        <v>1006.56234124</v>
      </c>
      <c r="E17" s="877">
        <v>81.60010979000026</v>
      </c>
      <c r="F17" s="877">
        <v>8.187614070795776</v>
      </c>
      <c r="G17" s="877">
        <v>-71.66644553000015</v>
      </c>
      <c r="H17" s="878">
        <v>-6.64668263446091</v>
      </c>
    </row>
    <row r="18" spans="1:8" ht="12.75">
      <c r="A18" s="844" t="s">
        <v>752</v>
      </c>
      <c r="B18" s="877">
        <v>2.264</v>
      </c>
      <c r="C18" s="877">
        <v>1.6</v>
      </c>
      <c r="D18" s="877">
        <v>0.03</v>
      </c>
      <c r="E18" s="877">
        <v>-0.6639999999999997</v>
      </c>
      <c r="F18" s="877">
        <v>-29.3286219081272</v>
      </c>
      <c r="G18" s="877">
        <v>-1.57</v>
      </c>
      <c r="H18" s="878">
        <v>-98.125</v>
      </c>
    </row>
    <row r="19" spans="1:8" ht="12.75">
      <c r="A19" s="874" t="s">
        <v>754</v>
      </c>
      <c r="B19" s="875">
        <v>11397.115596480002</v>
      </c>
      <c r="C19" s="875">
        <v>12601.1361494445</v>
      </c>
      <c r="D19" s="875">
        <v>9125.94931604</v>
      </c>
      <c r="E19" s="875">
        <v>1204.0205529644973</v>
      </c>
      <c r="F19" s="875">
        <v>10.564256743490072</v>
      </c>
      <c r="G19" s="875">
        <v>-3475.1868334044993</v>
      </c>
      <c r="H19" s="876">
        <v>-27.578361127045653</v>
      </c>
    </row>
    <row r="20" spans="1:8" ht="12.75">
      <c r="A20" s="844" t="s">
        <v>745</v>
      </c>
      <c r="B20" s="877">
        <v>11043.893247710002</v>
      </c>
      <c r="C20" s="877">
        <v>12350.381571054499</v>
      </c>
      <c r="D20" s="877">
        <v>8882.38931604</v>
      </c>
      <c r="E20" s="877">
        <v>1306.4883233444962</v>
      </c>
      <c r="F20" s="877">
        <v>11.829961536574993</v>
      </c>
      <c r="G20" s="877">
        <v>-3467.9922550144984</v>
      </c>
      <c r="H20" s="878">
        <v>-28.0800413741257</v>
      </c>
    </row>
    <row r="21" spans="1:8" s="868" customFormat="1" ht="13.5" thickBot="1">
      <c r="A21" s="879" t="s">
        <v>752</v>
      </c>
      <c r="B21" s="880">
        <v>353.22234877000005</v>
      </c>
      <c r="C21" s="880">
        <v>250.75457839000003</v>
      </c>
      <c r="D21" s="880">
        <v>243.56</v>
      </c>
      <c r="E21" s="880">
        <v>-102.46777038000002</v>
      </c>
      <c r="F21" s="880">
        <v>-29.00942444237063</v>
      </c>
      <c r="G21" s="880">
        <v>-7.194578390000032</v>
      </c>
      <c r="H21" s="881">
        <v>-2.869171297367206</v>
      </c>
    </row>
    <row r="22" ht="13.5" thickTop="1">
      <c r="A22" s="851" t="s">
        <v>590</v>
      </c>
    </row>
    <row r="23" spans="3:4" ht="12.75">
      <c r="C23" s="783"/>
      <c r="D23" s="866"/>
    </row>
    <row r="24" ht="12.75">
      <c r="C24" s="783"/>
    </row>
    <row r="25" ht="12.75">
      <c r="C25" s="783"/>
    </row>
    <row r="26" ht="12.75">
      <c r="C26" s="783"/>
    </row>
  </sheetData>
  <sheetProtection/>
  <mergeCells count="6">
    <mergeCell ref="A1:H1"/>
    <mergeCell ref="A2:H2"/>
    <mergeCell ref="G3:H3"/>
    <mergeCell ref="E4:H4"/>
    <mergeCell ref="E5:F5"/>
    <mergeCell ref="G5:H5"/>
  </mergeCells>
  <printOptions/>
  <pageMargins left="0.7" right="0.7" top="0.75" bottom="0.75" header="0.3" footer="0.3"/>
  <pageSetup horizontalDpi="600" verticalDpi="600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51"/>
  <sheetViews>
    <sheetView zoomScalePageLayoutView="0" workbookViewId="0" topLeftCell="A1">
      <pane xSplit="2" ySplit="6" topLeftCell="C10" activePane="bottomRight" state="frozen"/>
      <selection pane="topLeft" activeCell="A1" sqref="A1:H1"/>
      <selection pane="topRight" activeCell="A1" sqref="A1:H1"/>
      <selection pane="bottomLeft" activeCell="A1" sqref="A1:H1"/>
      <selection pane="bottomRight" activeCell="N14" sqref="N14"/>
    </sheetView>
  </sheetViews>
  <sheetFormatPr defaultColWidth="9.140625" defaultRowHeight="12.75"/>
  <cols>
    <col min="1" max="1" width="9.140625" style="442" customWidth="1"/>
    <col min="2" max="2" width="10.00390625" style="442" customWidth="1"/>
    <col min="3" max="3" width="11.28125" style="442" bestFit="1" customWidth="1"/>
    <col min="4" max="4" width="9.7109375" style="442" customWidth="1"/>
    <col min="5" max="8" width="10.28125" style="442" customWidth="1"/>
    <col min="9" max="9" width="10.7109375" style="442" customWidth="1"/>
    <col min="10" max="10" width="11.57421875" style="442" customWidth="1"/>
    <col min="11" max="11" width="13.140625" style="442" bestFit="1" customWidth="1"/>
    <col min="12" max="12" width="10.00390625" style="442" bestFit="1" customWidth="1"/>
    <col min="13" max="16384" width="9.140625" style="442" customWidth="1"/>
  </cols>
  <sheetData>
    <row r="1" spans="2:14" ht="12.75">
      <c r="B1" s="2004" t="s">
        <v>912</v>
      </c>
      <c r="C1" s="2004"/>
      <c r="D1" s="2004"/>
      <c r="E1" s="2004"/>
      <c r="F1" s="2004"/>
      <c r="G1" s="2004"/>
      <c r="H1" s="2004"/>
      <c r="I1" s="2004"/>
      <c r="J1" s="2004"/>
      <c r="K1" s="2004"/>
      <c r="L1" s="1029"/>
      <c r="M1" s="1029"/>
      <c r="N1" s="1029"/>
    </row>
    <row r="2" spans="2:14" ht="15.75" customHeight="1">
      <c r="B2" s="2005" t="s">
        <v>22</v>
      </c>
      <c r="C2" s="2005"/>
      <c r="D2" s="2005"/>
      <c r="E2" s="2005"/>
      <c r="F2" s="2005"/>
      <c r="G2" s="2005"/>
      <c r="H2" s="2005"/>
      <c r="I2" s="2005"/>
      <c r="J2" s="2005"/>
      <c r="K2" s="2005"/>
      <c r="L2" s="1203"/>
      <c r="M2" s="1203"/>
      <c r="N2" s="1203"/>
    </row>
    <row r="3" spans="2:11" ht="13.5" thickBot="1">
      <c r="B3" s="643"/>
      <c r="K3" s="883" t="s">
        <v>259</v>
      </c>
    </row>
    <row r="4" spans="2:12" ht="18.75" customHeight="1" thickTop="1">
      <c r="B4" s="884"/>
      <c r="C4" s="2038" t="s">
        <v>756</v>
      </c>
      <c r="D4" s="2038"/>
      <c r="E4" s="2038"/>
      <c r="F4" s="2038"/>
      <c r="G4" s="2038"/>
      <c r="H4" s="2038"/>
      <c r="I4" s="2039" t="s">
        <v>757</v>
      </c>
      <c r="J4" s="2040"/>
      <c r="K4" s="2041"/>
      <c r="L4" s="885"/>
    </row>
    <row r="5" spans="2:12" ht="17.25" customHeight="1">
      <c r="B5" s="2027" t="s">
        <v>758</v>
      </c>
      <c r="C5" s="2042" t="s">
        <v>95</v>
      </c>
      <c r="D5" s="2043"/>
      <c r="E5" s="2042" t="s">
        <v>96</v>
      </c>
      <c r="F5" s="2044"/>
      <c r="G5" s="2045" t="s">
        <v>131</v>
      </c>
      <c r="H5" s="2046"/>
      <c r="I5" s="886" t="s">
        <v>95</v>
      </c>
      <c r="J5" s="887" t="s">
        <v>96</v>
      </c>
      <c r="K5" s="888" t="s">
        <v>131</v>
      </c>
      <c r="L5" s="885"/>
    </row>
    <row r="6" spans="2:12" ht="25.5">
      <c r="B6" s="2028"/>
      <c r="C6" s="889" t="s">
        <v>209</v>
      </c>
      <c r="D6" s="890" t="s">
        <v>759</v>
      </c>
      <c r="E6" s="891" t="s">
        <v>209</v>
      </c>
      <c r="F6" s="892" t="s">
        <v>759</v>
      </c>
      <c r="G6" s="893" t="s">
        <v>209</v>
      </c>
      <c r="H6" s="892" t="s">
        <v>759</v>
      </c>
      <c r="I6" s="894" t="s">
        <v>209</v>
      </c>
      <c r="J6" s="891" t="s">
        <v>209</v>
      </c>
      <c r="K6" s="895" t="s">
        <v>209</v>
      </c>
      <c r="L6" s="896"/>
    </row>
    <row r="7" spans="2:12" ht="15.75" customHeight="1">
      <c r="B7" s="429" t="s">
        <v>100</v>
      </c>
      <c r="C7" s="897">
        <v>0</v>
      </c>
      <c r="D7" s="898">
        <v>0</v>
      </c>
      <c r="E7" s="899">
        <v>0</v>
      </c>
      <c r="F7" s="900">
        <v>0</v>
      </c>
      <c r="G7" s="901">
        <v>5900</v>
      </c>
      <c r="H7" s="900">
        <v>1.06</v>
      </c>
      <c r="I7" s="902">
        <v>0</v>
      </c>
      <c r="J7" s="903">
        <v>0</v>
      </c>
      <c r="K7" s="904">
        <v>0</v>
      </c>
      <c r="L7" s="905"/>
    </row>
    <row r="8" spans="2:12" ht="15.75" customHeight="1">
      <c r="B8" s="429" t="s">
        <v>101</v>
      </c>
      <c r="C8" s="897">
        <v>0</v>
      </c>
      <c r="D8" s="898">
        <v>0</v>
      </c>
      <c r="E8" s="899">
        <v>0</v>
      </c>
      <c r="F8" s="900">
        <v>0</v>
      </c>
      <c r="G8" s="897">
        <v>3200</v>
      </c>
      <c r="H8" s="900">
        <v>2.88</v>
      </c>
      <c r="I8" s="902">
        <v>0</v>
      </c>
      <c r="J8" s="903">
        <v>0</v>
      </c>
      <c r="K8" s="904">
        <v>0</v>
      </c>
      <c r="L8" s="905"/>
    </row>
    <row r="9" spans="2:12" ht="15.75" customHeight="1">
      <c r="B9" s="429" t="s">
        <v>102</v>
      </c>
      <c r="C9" s="897">
        <v>8500</v>
      </c>
      <c r="D9" s="898">
        <v>0.05</v>
      </c>
      <c r="E9" s="899">
        <v>0</v>
      </c>
      <c r="F9" s="900">
        <v>0</v>
      </c>
      <c r="G9" s="900">
        <v>0</v>
      </c>
      <c r="H9" s="906">
        <v>0</v>
      </c>
      <c r="I9" s="902">
        <v>0</v>
      </c>
      <c r="J9" s="903">
        <v>0</v>
      </c>
      <c r="K9" s="904">
        <v>0</v>
      </c>
      <c r="L9" s="905"/>
    </row>
    <row r="10" spans="2:12" ht="15.75" customHeight="1">
      <c r="B10" s="429" t="s">
        <v>103</v>
      </c>
      <c r="C10" s="897">
        <v>0</v>
      </c>
      <c r="D10" s="898">
        <v>0</v>
      </c>
      <c r="E10" s="898">
        <v>0</v>
      </c>
      <c r="F10" s="900">
        <v>0</v>
      </c>
      <c r="G10" s="900">
        <v>0</v>
      </c>
      <c r="H10" s="906">
        <v>0</v>
      </c>
      <c r="I10" s="902">
        <v>0</v>
      </c>
      <c r="J10" s="903">
        <v>0</v>
      </c>
      <c r="K10" s="904">
        <v>0</v>
      </c>
      <c r="L10" s="905"/>
    </row>
    <row r="11" spans="2:12" ht="15.75" customHeight="1">
      <c r="B11" s="429" t="s">
        <v>104</v>
      </c>
      <c r="C11" s="907">
        <v>0</v>
      </c>
      <c r="D11" s="898">
        <v>0</v>
      </c>
      <c r="E11" s="900">
        <v>0</v>
      </c>
      <c r="F11" s="900">
        <v>0</v>
      </c>
      <c r="G11" s="900">
        <v>0</v>
      </c>
      <c r="H11" s="906">
        <v>0</v>
      </c>
      <c r="I11" s="908">
        <v>0</v>
      </c>
      <c r="J11" s="903">
        <v>0</v>
      </c>
      <c r="K11" s="904">
        <v>0</v>
      </c>
      <c r="L11" s="905"/>
    </row>
    <row r="12" spans="2:12" ht="15.75" customHeight="1">
      <c r="B12" s="429" t="s">
        <v>105</v>
      </c>
      <c r="C12" s="907">
        <v>0</v>
      </c>
      <c r="D12" s="898">
        <v>0</v>
      </c>
      <c r="E12" s="900">
        <v>0</v>
      </c>
      <c r="F12" s="900">
        <v>0</v>
      </c>
      <c r="G12" s="900">
        <v>0</v>
      </c>
      <c r="H12" s="906">
        <v>0</v>
      </c>
      <c r="I12" s="902">
        <v>0</v>
      </c>
      <c r="J12" s="909">
        <v>0</v>
      </c>
      <c r="K12" s="904">
        <v>0</v>
      </c>
      <c r="L12" s="905"/>
    </row>
    <row r="13" spans="2:12" ht="15.75" customHeight="1">
      <c r="B13" s="429" t="s">
        <v>106</v>
      </c>
      <c r="C13" s="907">
        <v>0</v>
      </c>
      <c r="D13" s="898">
        <v>0</v>
      </c>
      <c r="E13" s="900">
        <v>0</v>
      </c>
      <c r="F13" s="900">
        <v>0</v>
      </c>
      <c r="G13" s="900">
        <v>0</v>
      </c>
      <c r="H13" s="906">
        <v>0</v>
      </c>
      <c r="I13" s="902">
        <v>0</v>
      </c>
      <c r="J13" s="909">
        <v>210</v>
      </c>
      <c r="K13" s="904">
        <v>0</v>
      </c>
      <c r="L13" s="905"/>
    </row>
    <row r="14" spans="2:12" ht="15.75" customHeight="1">
      <c r="B14" s="429" t="s">
        <v>107</v>
      </c>
      <c r="C14" s="907">
        <v>0</v>
      </c>
      <c r="D14" s="898">
        <v>0</v>
      </c>
      <c r="E14" s="900">
        <v>0</v>
      </c>
      <c r="F14" s="900">
        <v>0</v>
      </c>
      <c r="G14" s="900">
        <v>0</v>
      </c>
      <c r="H14" s="906">
        <v>0</v>
      </c>
      <c r="I14" s="902">
        <v>0</v>
      </c>
      <c r="J14" s="909">
        <v>1510</v>
      </c>
      <c r="K14" s="904">
        <v>0</v>
      </c>
      <c r="L14" s="905"/>
    </row>
    <row r="15" spans="2:12" ht="15.75" customHeight="1">
      <c r="B15" s="429" t="s">
        <v>108</v>
      </c>
      <c r="C15" s="907">
        <v>0</v>
      </c>
      <c r="D15" s="898">
        <v>0</v>
      </c>
      <c r="E15" s="900">
        <v>0</v>
      </c>
      <c r="F15" s="900">
        <v>0</v>
      </c>
      <c r="G15" s="900">
        <v>0</v>
      </c>
      <c r="H15" s="906">
        <v>0</v>
      </c>
      <c r="I15" s="902">
        <v>0</v>
      </c>
      <c r="J15" s="909">
        <v>4900</v>
      </c>
      <c r="K15" s="910">
        <v>2650</v>
      </c>
      <c r="L15" s="905"/>
    </row>
    <row r="16" spans="2:12" ht="15.75" customHeight="1">
      <c r="B16" s="429" t="s">
        <v>109</v>
      </c>
      <c r="C16" s="897">
        <v>0</v>
      </c>
      <c r="D16" s="898">
        <v>0</v>
      </c>
      <c r="E16" s="899">
        <v>6000</v>
      </c>
      <c r="F16" s="900">
        <v>0.7854</v>
      </c>
      <c r="G16" s="900">
        <v>0</v>
      </c>
      <c r="H16" s="906">
        <v>0</v>
      </c>
      <c r="I16" s="902">
        <v>0</v>
      </c>
      <c r="J16" s="909">
        <v>1250</v>
      </c>
      <c r="K16" s="910">
        <v>5900</v>
      </c>
      <c r="L16" s="905"/>
    </row>
    <row r="17" spans="2:12" ht="15.75" customHeight="1">
      <c r="B17" s="429" t="s">
        <v>110</v>
      </c>
      <c r="C17" s="897">
        <v>0</v>
      </c>
      <c r="D17" s="898">
        <v>0</v>
      </c>
      <c r="E17" s="899">
        <v>0</v>
      </c>
      <c r="F17" s="900">
        <v>0</v>
      </c>
      <c r="G17" s="900">
        <v>0</v>
      </c>
      <c r="H17" s="906">
        <v>0</v>
      </c>
      <c r="I17" s="902">
        <v>0</v>
      </c>
      <c r="J17" s="909">
        <v>2340</v>
      </c>
      <c r="K17" s="904">
        <v>0</v>
      </c>
      <c r="L17" s="905"/>
    </row>
    <row r="18" spans="2:12" ht="15.75" customHeight="1">
      <c r="B18" s="911" t="s">
        <v>111</v>
      </c>
      <c r="C18" s="897">
        <v>0</v>
      </c>
      <c r="D18" s="898">
        <v>0</v>
      </c>
      <c r="E18" s="912">
        <v>0</v>
      </c>
      <c r="F18" s="913">
        <v>0</v>
      </c>
      <c r="G18" s="897"/>
      <c r="H18" s="900"/>
      <c r="I18" s="914">
        <v>0</v>
      </c>
      <c r="J18" s="915">
        <v>100</v>
      </c>
      <c r="K18" s="910">
        <v>5480</v>
      </c>
      <c r="L18" s="905"/>
    </row>
    <row r="19" spans="2:12" ht="15.75" customHeight="1" thickBot="1">
      <c r="B19" s="916" t="s">
        <v>216</v>
      </c>
      <c r="C19" s="917">
        <v>8500</v>
      </c>
      <c r="D19" s="918">
        <v>0.05</v>
      </c>
      <c r="E19" s="919">
        <v>6000</v>
      </c>
      <c r="F19" s="920">
        <v>0.7854</v>
      </c>
      <c r="G19" s="917">
        <f>SUM(G7:G18)</f>
        <v>9100</v>
      </c>
      <c r="H19" s="921"/>
      <c r="I19" s="922">
        <v>0</v>
      </c>
      <c r="J19" s="923">
        <f>SUM(J7:J18)</f>
        <v>10310</v>
      </c>
      <c r="K19" s="924">
        <f>SUM(K7:K18)</f>
        <v>14030</v>
      </c>
      <c r="L19" s="925"/>
    </row>
    <row r="20" spans="2:14" ht="21" customHeight="1" thickTop="1">
      <c r="B20" s="926"/>
      <c r="C20" s="2022" t="s">
        <v>760</v>
      </c>
      <c r="D20" s="2023"/>
      <c r="E20" s="2023"/>
      <c r="F20" s="2023"/>
      <c r="G20" s="2023"/>
      <c r="H20" s="2023"/>
      <c r="I20" s="2024" t="s">
        <v>761</v>
      </c>
      <c r="J20" s="2025"/>
      <c r="K20" s="2025"/>
      <c r="L20" s="2025"/>
      <c r="M20" s="2025"/>
      <c r="N20" s="2026"/>
    </row>
    <row r="21" spans="2:14" ht="15.75" customHeight="1">
      <c r="B21" s="2027" t="s">
        <v>758</v>
      </c>
      <c r="C21" s="2029" t="s">
        <v>95</v>
      </c>
      <c r="D21" s="2029"/>
      <c r="E21" s="2029" t="s">
        <v>96</v>
      </c>
      <c r="F21" s="2029"/>
      <c r="G21" s="2030" t="s">
        <v>131</v>
      </c>
      <c r="H21" s="2031"/>
      <c r="I21" s="2032" t="s">
        <v>96</v>
      </c>
      <c r="J21" s="2033"/>
      <c r="K21" s="2033"/>
      <c r="L21" s="2034" t="s">
        <v>131</v>
      </c>
      <c r="M21" s="2033"/>
      <c r="N21" s="2035"/>
    </row>
    <row r="22" spans="2:14" ht="28.5" customHeight="1">
      <c r="B22" s="2028"/>
      <c r="C22" s="889" t="s">
        <v>209</v>
      </c>
      <c r="D22" s="893" t="s">
        <v>759</v>
      </c>
      <c r="E22" s="889" t="s">
        <v>209</v>
      </c>
      <c r="F22" s="893" t="s">
        <v>759</v>
      </c>
      <c r="G22" s="893" t="s">
        <v>209</v>
      </c>
      <c r="H22" s="892" t="s">
        <v>759</v>
      </c>
      <c r="I22" s="927" t="s">
        <v>209</v>
      </c>
      <c r="J22" s="2036" t="s">
        <v>762</v>
      </c>
      <c r="K22" s="2036"/>
      <c r="L22" s="928" t="s">
        <v>209</v>
      </c>
      <c r="M22" s="2036" t="s">
        <v>762</v>
      </c>
      <c r="N22" s="2037"/>
    </row>
    <row r="23" spans="2:14" ht="12.75">
      <c r="B23" s="429" t="s">
        <v>100</v>
      </c>
      <c r="C23" s="929">
        <v>0</v>
      </c>
      <c r="D23" s="930">
        <v>0</v>
      </c>
      <c r="E23" s="931">
        <v>99500</v>
      </c>
      <c r="F23" s="932">
        <v>0.0009</v>
      </c>
      <c r="G23" s="933">
        <v>13000</v>
      </c>
      <c r="H23" s="934">
        <v>0.72</v>
      </c>
      <c r="I23" s="935" t="s">
        <v>313</v>
      </c>
      <c r="J23" s="2019" t="s">
        <v>313</v>
      </c>
      <c r="K23" s="2020"/>
      <c r="L23" s="936">
        <v>57250</v>
      </c>
      <c r="M23" s="2019">
        <v>1.39</v>
      </c>
      <c r="N23" s="2021"/>
    </row>
    <row r="24" spans="2:14" ht="12.75">
      <c r="B24" s="429" t="s">
        <v>101</v>
      </c>
      <c r="C24" s="937">
        <v>15000</v>
      </c>
      <c r="D24" s="930">
        <v>0.07</v>
      </c>
      <c r="E24" s="931">
        <v>68500</v>
      </c>
      <c r="F24" s="932">
        <v>0.0513</v>
      </c>
      <c r="G24" s="933">
        <v>8300</v>
      </c>
      <c r="H24" s="938">
        <v>1.3</v>
      </c>
      <c r="I24" s="935">
        <v>20000</v>
      </c>
      <c r="J24" s="2010">
        <v>0.6911</v>
      </c>
      <c r="K24" s="2011"/>
      <c r="L24" s="939">
        <v>0</v>
      </c>
      <c r="M24" s="2010" t="s">
        <v>313</v>
      </c>
      <c r="N24" s="2012"/>
    </row>
    <row r="25" spans="2:14" ht="12.75">
      <c r="B25" s="429" t="s">
        <v>102</v>
      </c>
      <c r="C25" s="937">
        <v>20000</v>
      </c>
      <c r="D25" s="930">
        <v>0.05</v>
      </c>
      <c r="E25" s="931">
        <v>19000</v>
      </c>
      <c r="F25" s="932">
        <v>0.1107</v>
      </c>
      <c r="G25" s="933">
        <v>35000</v>
      </c>
      <c r="H25" s="938">
        <v>0.22</v>
      </c>
      <c r="I25" s="935">
        <v>20000</v>
      </c>
      <c r="J25" s="2010">
        <v>0.67</v>
      </c>
      <c r="K25" s="2011"/>
      <c r="L25" s="939">
        <v>0</v>
      </c>
      <c r="M25" s="2010" t="s">
        <v>313</v>
      </c>
      <c r="N25" s="2012"/>
    </row>
    <row r="26" spans="2:14" ht="12.75">
      <c r="B26" s="429" t="s">
        <v>103</v>
      </c>
      <c r="C26" s="937">
        <v>0</v>
      </c>
      <c r="D26" s="930">
        <v>0</v>
      </c>
      <c r="E26" s="931">
        <v>11000</v>
      </c>
      <c r="F26" s="932">
        <v>0.0292</v>
      </c>
      <c r="G26" s="933">
        <v>20000</v>
      </c>
      <c r="H26" s="938">
        <v>0.21</v>
      </c>
      <c r="I26" s="940" t="s">
        <v>313</v>
      </c>
      <c r="J26" s="2013" t="s">
        <v>313</v>
      </c>
      <c r="K26" s="2014"/>
      <c r="L26" s="941">
        <v>100000</v>
      </c>
      <c r="M26" s="2017">
        <v>0.87</v>
      </c>
      <c r="N26" s="2018"/>
    </row>
    <row r="27" spans="2:14" ht="12.75">
      <c r="B27" s="429" t="s">
        <v>104</v>
      </c>
      <c r="C27" s="937">
        <v>29500</v>
      </c>
      <c r="D27" s="930">
        <v>0.0579</v>
      </c>
      <c r="E27" s="931">
        <v>22500</v>
      </c>
      <c r="F27" s="932">
        <v>0.053</v>
      </c>
      <c r="G27" s="933">
        <v>9000</v>
      </c>
      <c r="H27" s="938">
        <v>0.1269</v>
      </c>
      <c r="I27" s="942">
        <v>15000</v>
      </c>
      <c r="J27" s="2010">
        <v>0.21</v>
      </c>
      <c r="K27" s="2011"/>
      <c r="L27" s="943">
        <v>26150</v>
      </c>
      <c r="M27" s="2010">
        <v>1.08</v>
      </c>
      <c r="N27" s="2012"/>
    </row>
    <row r="28" spans="2:14" ht="12.75">
      <c r="B28" s="429" t="s">
        <v>105</v>
      </c>
      <c r="C28" s="937">
        <v>54000</v>
      </c>
      <c r="D28" s="930">
        <v>0.6801</v>
      </c>
      <c r="E28" s="931">
        <v>40000</v>
      </c>
      <c r="F28" s="932">
        <v>0.0114</v>
      </c>
      <c r="G28" s="933">
        <v>12050</v>
      </c>
      <c r="H28" s="944">
        <v>0.0448</v>
      </c>
      <c r="I28" s="942">
        <v>20000</v>
      </c>
      <c r="J28" s="2010">
        <v>0.2</v>
      </c>
      <c r="K28" s="2011"/>
      <c r="L28" s="943">
        <v>15000</v>
      </c>
      <c r="M28" s="2010">
        <v>0.81</v>
      </c>
      <c r="N28" s="2012"/>
    </row>
    <row r="29" spans="2:14" ht="12.75">
      <c r="B29" s="429" t="s">
        <v>106</v>
      </c>
      <c r="C29" s="937">
        <v>58500</v>
      </c>
      <c r="D29" s="930">
        <v>0.3898</v>
      </c>
      <c r="E29" s="931">
        <v>9750</v>
      </c>
      <c r="F29" s="932">
        <v>0.1726</v>
      </c>
      <c r="G29" s="933">
        <v>40000</v>
      </c>
      <c r="H29" s="938">
        <v>0.1103</v>
      </c>
      <c r="I29" s="935">
        <v>5000</v>
      </c>
      <c r="J29" s="2010">
        <v>0.69</v>
      </c>
      <c r="K29" s="2011"/>
      <c r="L29" s="939">
        <v>60000</v>
      </c>
      <c r="M29" s="2010">
        <v>0.48</v>
      </c>
      <c r="N29" s="2012"/>
    </row>
    <row r="30" spans="2:14" ht="12.75">
      <c r="B30" s="429" t="s">
        <v>107</v>
      </c>
      <c r="C30" s="937">
        <v>93000</v>
      </c>
      <c r="D30" s="930">
        <v>0.18154677419354842</v>
      </c>
      <c r="E30" s="931">
        <v>850</v>
      </c>
      <c r="F30" s="932">
        <v>0.3983</v>
      </c>
      <c r="G30" s="933">
        <v>25420</v>
      </c>
      <c r="H30" s="938">
        <v>0.1657</v>
      </c>
      <c r="I30" s="942">
        <v>5000</v>
      </c>
      <c r="J30" s="2010">
        <v>0.86</v>
      </c>
      <c r="K30" s="2011"/>
      <c r="L30" s="943">
        <v>39100</v>
      </c>
      <c r="M30" s="2010">
        <v>0.39</v>
      </c>
      <c r="N30" s="2012"/>
    </row>
    <row r="31" spans="2:14" ht="12.75">
      <c r="B31" s="429" t="s">
        <v>108</v>
      </c>
      <c r="C31" s="937">
        <v>78000</v>
      </c>
      <c r="D31" s="930">
        <v>0.08</v>
      </c>
      <c r="E31" s="931">
        <v>2700</v>
      </c>
      <c r="F31" s="932">
        <v>0.0424</v>
      </c>
      <c r="G31" s="933">
        <v>2270</v>
      </c>
      <c r="H31" s="938">
        <v>1.08</v>
      </c>
      <c r="I31" s="942">
        <v>10000</v>
      </c>
      <c r="J31" s="2010">
        <v>0.72</v>
      </c>
      <c r="K31" s="2011"/>
      <c r="L31" s="943">
        <v>0</v>
      </c>
      <c r="M31" s="2010" t="s">
        <v>313</v>
      </c>
      <c r="N31" s="2012"/>
    </row>
    <row r="32" spans="2:14" ht="12.75">
      <c r="B32" s="429" t="s">
        <v>109</v>
      </c>
      <c r="C32" s="937">
        <v>78000</v>
      </c>
      <c r="D32" s="930">
        <v>0.0459</v>
      </c>
      <c r="E32" s="931">
        <v>6000</v>
      </c>
      <c r="F32" s="932">
        <v>0.3192</v>
      </c>
      <c r="G32" s="933">
        <v>5910</v>
      </c>
      <c r="H32" s="938">
        <v>0.4146</v>
      </c>
      <c r="I32" s="942">
        <v>10000</v>
      </c>
      <c r="J32" s="2010">
        <v>0.79</v>
      </c>
      <c r="K32" s="2011"/>
      <c r="L32" s="943">
        <v>0</v>
      </c>
      <c r="M32" s="2010" t="s">
        <v>313</v>
      </c>
      <c r="N32" s="2012"/>
    </row>
    <row r="33" spans="2:14" ht="12.75">
      <c r="B33" s="429" t="s">
        <v>110</v>
      </c>
      <c r="C33" s="937">
        <v>97500</v>
      </c>
      <c r="D33" s="930">
        <v>0.041</v>
      </c>
      <c r="E33" s="931">
        <v>11000</v>
      </c>
      <c r="F33" s="932">
        <v>0.2581</v>
      </c>
      <c r="G33" s="945">
        <v>40000</v>
      </c>
      <c r="H33" s="938">
        <v>0.07</v>
      </c>
      <c r="I33" s="940" t="s">
        <v>313</v>
      </c>
      <c r="J33" s="2013" t="s">
        <v>313</v>
      </c>
      <c r="K33" s="2014"/>
      <c r="L33" s="943">
        <v>0</v>
      </c>
      <c r="M33" s="2010" t="s">
        <v>313</v>
      </c>
      <c r="N33" s="2012"/>
    </row>
    <row r="34" spans="2:14" ht="12.75">
      <c r="B34" s="911" t="s">
        <v>111</v>
      </c>
      <c r="C34" s="946">
        <v>79000</v>
      </c>
      <c r="D34" s="930">
        <v>0.02</v>
      </c>
      <c r="E34" s="931">
        <v>25000</v>
      </c>
      <c r="F34" s="947">
        <v>0.0184</v>
      </c>
      <c r="G34" s="948">
        <v>25000</v>
      </c>
      <c r="H34" s="949">
        <v>0.0001</v>
      </c>
      <c r="I34" s="940">
        <v>50000</v>
      </c>
      <c r="J34" s="2015">
        <v>0.24</v>
      </c>
      <c r="K34" s="2016"/>
      <c r="L34" s="941">
        <v>0</v>
      </c>
      <c r="M34" s="2010" t="s">
        <v>313</v>
      </c>
      <c r="N34" s="2012"/>
    </row>
    <row r="35" spans="2:14" ht="13.5" thickBot="1">
      <c r="B35" s="916" t="s">
        <v>216</v>
      </c>
      <c r="C35" s="950">
        <v>602500</v>
      </c>
      <c r="D35" s="951">
        <v>0.16</v>
      </c>
      <c r="E35" s="952">
        <v>315800</v>
      </c>
      <c r="F35" s="953">
        <v>0.05</v>
      </c>
      <c r="G35" s="954">
        <f>SUM(G23:G34)</f>
        <v>235950</v>
      </c>
      <c r="H35" s="955"/>
      <c r="I35" s="956">
        <f>SUM(I23:I34)</f>
        <v>155000</v>
      </c>
      <c r="J35" s="2006">
        <v>0.45</v>
      </c>
      <c r="K35" s="2007"/>
      <c r="L35" s="957">
        <f>SUM(L23:L34)</f>
        <v>297500</v>
      </c>
      <c r="M35" s="2008">
        <v>0.85</v>
      </c>
      <c r="N35" s="2009"/>
    </row>
    <row r="36" ht="13.5" thickTop="1">
      <c r="B36" s="644" t="s">
        <v>763</v>
      </c>
    </row>
    <row r="39" spans="11:14" ht="12.75">
      <c r="K39" s="958"/>
      <c r="L39" s="958"/>
      <c r="M39" s="958"/>
      <c r="N39" s="958"/>
    </row>
    <row r="40" spans="11:14" ht="12.75">
      <c r="K40" s="958"/>
      <c r="L40" s="958"/>
      <c r="M40" s="958"/>
      <c r="N40" s="958"/>
    </row>
    <row r="41" spans="11:14" ht="12.75">
      <c r="K41" s="958"/>
      <c r="L41" s="958"/>
      <c r="M41" s="958"/>
      <c r="N41" s="958"/>
    </row>
    <row r="42" spans="11:14" ht="12.75">
      <c r="K42" s="958"/>
      <c r="L42" s="958"/>
      <c r="M42" s="958"/>
      <c r="N42" s="958"/>
    </row>
    <row r="43" spans="11:14" ht="12.75">
      <c r="K43" s="958"/>
      <c r="L43" s="958"/>
      <c r="M43" s="958"/>
      <c r="N43" s="958"/>
    </row>
    <row r="44" spans="11:14" ht="12.75">
      <c r="K44" s="958"/>
      <c r="L44" s="958"/>
      <c r="M44" s="958"/>
      <c r="N44" s="958"/>
    </row>
    <row r="45" spans="11:14" ht="12.75">
      <c r="K45" s="958"/>
      <c r="L45" s="958"/>
      <c r="M45" s="958"/>
      <c r="N45" s="958"/>
    </row>
    <row r="46" spans="11:14" ht="12.75">
      <c r="K46" s="958"/>
      <c r="L46" s="958"/>
      <c r="M46" s="958"/>
      <c r="N46" s="958"/>
    </row>
    <row r="47" spans="11:14" ht="12.75">
      <c r="K47" s="958"/>
      <c r="L47" s="958"/>
      <c r="M47" s="958"/>
      <c r="N47" s="958"/>
    </row>
    <row r="48" spans="11:14" ht="12.75">
      <c r="K48" s="958"/>
      <c r="L48" s="958"/>
      <c r="M48" s="958"/>
      <c r="N48" s="958"/>
    </row>
    <row r="49" spans="11:14" ht="12.75">
      <c r="K49" s="958"/>
      <c r="L49" s="958"/>
      <c r="M49" s="958"/>
      <c r="N49" s="958"/>
    </row>
    <row r="50" spans="11:14" ht="12.75">
      <c r="K50" s="958"/>
      <c r="L50" s="958"/>
      <c r="M50" s="958"/>
      <c r="N50" s="958"/>
    </row>
    <row r="51" spans="11:14" ht="12.75">
      <c r="K51" s="959"/>
      <c r="L51" s="959"/>
      <c r="M51" s="959"/>
      <c r="N51" s="959"/>
    </row>
  </sheetData>
  <sheetProtection/>
  <mergeCells count="44">
    <mergeCell ref="C4:H4"/>
    <mergeCell ref="I4:K4"/>
    <mergeCell ref="B5:B6"/>
    <mergeCell ref="C5:D5"/>
    <mergeCell ref="E5:F5"/>
    <mergeCell ref="G5:H5"/>
    <mergeCell ref="C20:H20"/>
    <mergeCell ref="I20:N20"/>
    <mergeCell ref="B21:B22"/>
    <mergeCell ref="C21:D21"/>
    <mergeCell ref="E21:F21"/>
    <mergeCell ref="G21:H21"/>
    <mergeCell ref="I21:K21"/>
    <mergeCell ref="L21:N21"/>
    <mergeCell ref="J22:K22"/>
    <mergeCell ref="M22:N22"/>
    <mergeCell ref="J23:K23"/>
    <mergeCell ref="M23:N23"/>
    <mergeCell ref="J24:K24"/>
    <mergeCell ref="M24:N24"/>
    <mergeCell ref="J25:K25"/>
    <mergeCell ref="M25:N25"/>
    <mergeCell ref="J26:K26"/>
    <mergeCell ref="M26:N26"/>
    <mergeCell ref="J27:K27"/>
    <mergeCell ref="M27:N27"/>
    <mergeCell ref="J28:K28"/>
    <mergeCell ref="M28:N28"/>
    <mergeCell ref="J29:K29"/>
    <mergeCell ref="M29:N29"/>
    <mergeCell ref="J30:K30"/>
    <mergeCell ref="M30:N30"/>
    <mergeCell ref="J31:K31"/>
    <mergeCell ref="M31:N31"/>
    <mergeCell ref="B1:K1"/>
    <mergeCell ref="B2:K2"/>
    <mergeCell ref="J35:K35"/>
    <mergeCell ref="M35:N35"/>
    <mergeCell ref="J32:K32"/>
    <mergeCell ref="M32:N32"/>
    <mergeCell ref="J33:K33"/>
    <mergeCell ref="M33:N33"/>
    <mergeCell ref="J34:K34"/>
    <mergeCell ref="M34:N34"/>
  </mergeCells>
  <printOptions horizontalCentered="1"/>
  <pageMargins left="0.7" right="0.25" top="0.75" bottom="0.75" header="0.3" footer="0.3"/>
  <pageSetup fitToHeight="1" fitToWidth="1" horizontalDpi="600" verticalDpi="600" orientation="landscape" paperSize="9" scale="90" r:id="rId1"/>
</worksheet>
</file>

<file path=xl/worksheets/sheet4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7"/>
  <sheetViews>
    <sheetView zoomScalePageLayoutView="0" workbookViewId="0" topLeftCell="A1">
      <pane xSplit="4" ySplit="8" topLeftCell="G10" activePane="bottomRight" state="frozen"/>
      <selection pane="topLeft" activeCell="A1" sqref="A1:H1"/>
      <selection pane="topRight" activeCell="A1" sqref="A1:H1"/>
      <selection pane="bottomLeft" activeCell="A1" sqref="A1:H1"/>
      <selection pane="bottomRight" activeCell="A1" sqref="A1:H1"/>
    </sheetView>
  </sheetViews>
  <sheetFormatPr defaultColWidth="9.140625" defaultRowHeight="12.75"/>
  <cols>
    <col min="1" max="1" width="11.57421875" style="643" bestFit="1" customWidth="1"/>
    <col min="2" max="2" width="9.00390625" style="643" hidden="1" customWidth="1"/>
    <col min="3" max="3" width="8.140625" style="643" hidden="1" customWidth="1"/>
    <col min="4" max="4" width="9.00390625" style="643" hidden="1" customWidth="1"/>
    <col min="5" max="20" width="10.7109375" style="643" customWidth="1"/>
    <col min="21" max="16384" width="9.140625" style="643" customWidth="1"/>
  </cols>
  <sheetData>
    <row r="1" spans="1:20" ht="12.75">
      <c r="A1" s="2004" t="s">
        <v>913</v>
      </c>
      <c r="B1" s="2004"/>
      <c r="C1" s="2004"/>
      <c r="D1" s="2004"/>
      <c r="E1" s="2004"/>
      <c r="F1" s="2004"/>
      <c r="G1" s="2004"/>
      <c r="H1" s="2004"/>
      <c r="I1" s="2004"/>
      <c r="J1" s="2004"/>
      <c r="K1" s="2004"/>
      <c r="L1" s="2004"/>
      <c r="M1" s="2004"/>
      <c r="N1" s="2004"/>
      <c r="O1" s="2004"/>
      <c r="P1" s="2004"/>
      <c r="Q1" s="2004"/>
      <c r="R1" s="2004"/>
      <c r="S1" s="2004"/>
      <c r="T1" s="2004"/>
    </row>
    <row r="2" spans="1:20" ht="15.75">
      <c r="A2" s="2005" t="s">
        <v>42</v>
      </c>
      <c r="B2" s="2005"/>
      <c r="C2" s="2005"/>
      <c r="D2" s="2005"/>
      <c r="E2" s="2005"/>
      <c r="F2" s="2005"/>
      <c r="G2" s="2005"/>
      <c r="H2" s="2005"/>
      <c r="I2" s="2005"/>
      <c r="J2" s="2005"/>
      <c r="K2" s="2005"/>
      <c r="L2" s="2005"/>
      <c r="M2" s="2005"/>
      <c r="N2" s="2005"/>
      <c r="O2" s="2005"/>
      <c r="P2" s="2005"/>
      <c r="Q2" s="2005"/>
      <c r="R2" s="2005"/>
      <c r="S2" s="2005"/>
      <c r="T2" s="2005"/>
    </row>
    <row r="3" spans="1:4" ht="12.75" hidden="1">
      <c r="A3" s="2054" t="s">
        <v>765</v>
      </c>
      <c r="B3" s="2054"/>
      <c r="C3" s="2054"/>
      <c r="D3" s="2054"/>
    </row>
    <row r="4" spans="1:20" ht="13.5" thickBot="1">
      <c r="A4" s="960"/>
      <c r="B4" s="960"/>
      <c r="C4" s="960"/>
      <c r="D4" s="960"/>
      <c r="T4" s="961" t="s">
        <v>766</v>
      </c>
    </row>
    <row r="5" spans="1:20" s="713" customFormat="1" ht="16.5" customHeight="1" thickTop="1">
      <c r="A5" s="2055" t="s">
        <v>758</v>
      </c>
      <c r="B5" s="962"/>
      <c r="C5" s="962"/>
      <c r="D5" s="962"/>
      <c r="E5" s="2057" t="s">
        <v>767</v>
      </c>
      <c r="F5" s="2058"/>
      <c r="G5" s="2058"/>
      <c r="H5" s="2058"/>
      <c r="I5" s="2058"/>
      <c r="J5" s="2058"/>
      <c r="K5" s="2058"/>
      <c r="L5" s="2058"/>
      <c r="M5" s="2058"/>
      <c r="N5" s="2058"/>
      <c r="O5" s="2058"/>
      <c r="P5" s="2059"/>
      <c r="Q5" s="2060" t="s">
        <v>768</v>
      </c>
      <c r="R5" s="2058"/>
      <c r="S5" s="2058"/>
      <c r="T5" s="2059"/>
    </row>
    <row r="6" spans="1:20" s="713" customFormat="1" ht="16.5" customHeight="1">
      <c r="A6" s="2056"/>
      <c r="B6" s="2061" t="s">
        <v>769</v>
      </c>
      <c r="C6" s="2062"/>
      <c r="D6" s="2063"/>
      <c r="E6" s="2061" t="s">
        <v>96</v>
      </c>
      <c r="F6" s="2062"/>
      <c r="G6" s="2062"/>
      <c r="H6" s="2062"/>
      <c r="I6" s="2062"/>
      <c r="J6" s="2062"/>
      <c r="K6" s="2061" t="s">
        <v>131</v>
      </c>
      <c r="L6" s="2062"/>
      <c r="M6" s="2062"/>
      <c r="N6" s="2062"/>
      <c r="O6" s="2062"/>
      <c r="P6" s="2062"/>
      <c r="Q6" s="2064" t="s">
        <v>96</v>
      </c>
      <c r="R6" s="2065"/>
      <c r="S6" s="2047" t="s">
        <v>131</v>
      </c>
      <c r="T6" s="2048"/>
    </row>
    <row r="7" spans="1:20" s="713" customFormat="1" ht="26.25" customHeight="1">
      <c r="A7" s="2056"/>
      <c r="B7" s="963"/>
      <c r="C7" s="964"/>
      <c r="D7" s="965"/>
      <c r="E7" s="2051" t="s">
        <v>770</v>
      </c>
      <c r="F7" s="2052"/>
      <c r="G7" s="2051" t="s">
        <v>771</v>
      </c>
      <c r="H7" s="2052"/>
      <c r="I7" s="2053" t="s">
        <v>772</v>
      </c>
      <c r="J7" s="2053"/>
      <c r="K7" s="2051" t="s">
        <v>770</v>
      </c>
      <c r="L7" s="2052"/>
      <c r="M7" s="2051" t="s">
        <v>771</v>
      </c>
      <c r="N7" s="2052"/>
      <c r="O7" s="2053" t="s">
        <v>772</v>
      </c>
      <c r="P7" s="2053"/>
      <c r="Q7" s="2066"/>
      <c r="R7" s="2067"/>
      <c r="S7" s="2049"/>
      <c r="T7" s="2050"/>
    </row>
    <row r="8" spans="1:20" s="713" customFormat="1" ht="16.5" customHeight="1">
      <c r="A8" s="2056"/>
      <c r="B8" s="966" t="s">
        <v>770</v>
      </c>
      <c r="C8" s="967" t="s">
        <v>771</v>
      </c>
      <c r="D8" s="968" t="s">
        <v>772</v>
      </c>
      <c r="E8" s="969" t="s">
        <v>773</v>
      </c>
      <c r="F8" s="969" t="s">
        <v>774</v>
      </c>
      <c r="G8" s="969" t="s">
        <v>773</v>
      </c>
      <c r="H8" s="969" t="s">
        <v>774</v>
      </c>
      <c r="I8" s="969" t="s">
        <v>773</v>
      </c>
      <c r="J8" s="966" t="s">
        <v>774</v>
      </c>
      <c r="K8" s="969" t="s">
        <v>773</v>
      </c>
      <c r="L8" s="969" t="s">
        <v>774</v>
      </c>
      <c r="M8" s="970" t="s">
        <v>773</v>
      </c>
      <c r="N8" s="970" t="s">
        <v>774</v>
      </c>
      <c r="O8" s="969" t="s">
        <v>773</v>
      </c>
      <c r="P8" s="971" t="s">
        <v>774</v>
      </c>
      <c r="Q8" s="972" t="s">
        <v>768</v>
      </c>
      <c r="R8" s="973" t="s">
        <v>775</v>
      </c>
      <c r="S8" s="974" t="s">
        <v>768</v>
      </c>
      <c r="T8" s="975" t="s">
        <v>775</v>
      </c>
    </row>
    <row r="9" spans="1:20" s="713" customFormat="1" ht="16.5" customHeight="1">
      <c r="A9" s="429" t="s">
        <v>100</v>
      </c>
      <c r="B9" s="976">
        <v>735.39</v>
      </c>
      <c r="C9" s="977">
        <v>0</v>
      </c>
      <c r="D9" s="978">
        <v>735.39</v>
      </c>
      <c r="E9" s="979">
        <v>275.65</v>
      </c>
      <c r="F9" s="980">
        <v>26790.169</v>
      </c>
      <c r="G9" s="981">
        <v>0</v>
      </c>
      <c r="H9" s="982">
        <v>0</v>
      </c>
      <c r="I9" s="979">
        <v>275.65</v>
      </c>
      <c r="J9" s="980">
        <v>26790.169</v>
      </c>
      <c r="K9" s="980">
        <v>332.5</v>
      </c>
      <c r="L9" s="983">
        <v>34039.025</v>
      </c>
      <c r="M9" s="979">
        <v>0</v>
      </c>
      <c r="N9" s="979">
        <v>0</v>
      </c>
      <c r="O9" s="982">
        <f aca="true" t="shared" si="0" ref="O9:P19">K9-M9</f>
        <v>332.5</v>
      </c>
      <c r="P9" s="984">
        <f t="shared" si="0"/>
        <v>34039.025</v>
      </c>
      <c r="Q9" s="985">
        <v>12116.9</v>
      </c>
      <c r="R9" s="986">
        <v>200</v>
      </c>
      <c r="S9" s="987">
        <v>20502.489999999998</v>
      </c>
      <c r="T9" s="988">
        <v>320</v>
      </c>
    </row>
    <row r="10" spans="1:20" s="713" customFormat="1" ht="16.5" customHeight="1">
      <c r="A10" s="429" t="s">
        <v>101</v>
      </c>
      <c r="B10" s="976">
        <v>1337.1</v>
      </c>
      <c r="C10" s="977">
        <v>0</v>
      </c>
      <c r="D10" s="978">
        <v>1337.1</v>
      </c>
      <c r="E10" s="979">
        <v>195.875</v>
      </c>
      <c r="F10" s="980">
        <v>18986.87625</v>
      </c>
      <c r="G10" s="989">
        <v>0</v>
      </c>
      <c r="H10" s="990">
        <v>0</v>
      </c>
      <c r="I10" s="979">
        <v>195.875</v>
      </c>
      <c r="J10" s="980">
        <v>18986.87625</v>
      </c>
      <c r="K10" s="980">
        <v>376.9</v>
      </c>
      <c r="L10" s="979">
        <v>39886.57000000001</v>
      </c>
      <c r="M10" s="979">
        <v>0</v>
      </c>
      <c r="N10" s="980">
        <v>0</v>
      </c>
      <c r="O10" s="979">
        <f t="shared" si="0"/>
        <v>376.9</v>
      </c>
      <c r="P10" s="984">
        <f t="shared" si="0"/>
        <v>39886.57000000001</v>
      </c>
      <c r="Q10" s="985">
        <v>18189.19</v>
      </c>
      <c r="R10" s="986">
        <v>300</v>
      </c>
      <c r="S10" s="987">
        <v>14577.730000000001</v>
      </c>
      <c r="T10" s="988">
        <v>220</v>
      </c>
    </row>
    <row r="11" spans="1:20" s="713" customFormat="1" ht="16.5" customHeight="1">
      <c r="A11" s="429" t="s">
        <v>102</v>
      </c>
      <c r="B11" s="976">
        <v>3529.54</v>
      </c>
      <c r="C11" s="977">
        <v>0</v>
      </c>
      <c r="D11" s="978">
        <v>3529.54</v>
      </c>
      <c r="E11" s="979">
        <v>330.1</v>
      </c>
      <c r="F11" s="980">
        <v>26236.907749999995</v>
      </c>
      <c r="G11" s="989">
        <v>0</v>
      </c>
      <c r="H11" s="990">
        <v>0</v>
      </c>
      <c r="I11" s="979">
        <v>330.1</v>
      </c>
      <c r="J11" s="980">
        <v>26236.907749999995</v>
      </c>
      <c r="K11" s="980">
        <v>416.5</v>
      </c>
      <c r="L11" s="979">
        <v>43534.91575</v>
      </c>
      <c r="M11" s="979">
        <v>0</v>
      </c>
      <c r="N11" s="980">
        <v>0</v>
      </c>
      <c r="O11" s="979">
        <f t="shared" si="0"/>
        <v>416.5</v>
      </c>
      <c r="P11" s="984">
        <f t="shared" si="0"/>
        <v>43534.91575</v>
      </c>
      <c r="Q11" s="991">
        <v>21992.42</v>
      </c>
      <c r="R11" s="992">
        <v>360</v>
      </c>
      <c r="S11" s="993">
        <v>3920.35</v>
      </c>
      <c r="T11" s="994">
        <v>60</v>
      </c>
    </row>
    <row r="12" spans="1:20" s="713" customFormat="1" ht="16.5" customHeight="1">
      <c r="A12" s="429" t="s">
        <v>103</v>
      </c>
      <c r="B12" s="976">
        <v>2685.96</v>
      </c>
      <c r="C12" s="977">
        <v>0</v>
      </c>
      <c r="D12" s="978">
        <v>2685.96</v>
      </c>
      <c r="E12" s="979">
        <v>294.85</v>
      </c>
      <c r="F12" s="980">
        <v>28964.910999999996</v>
      </c>
      <c r="G12" s="989">
        <v>0</v>
      </c>
      <c r="H12" s="990">
        <v>0</v>
      </c>
      <c r="I12" s="979">
        <v>294.85</v>
      </c>
      <c r="J12" s="980">
        <v>28964.910999999996</v>
      </c>
      <c r="K12" s="980">
        <v>350.5</v>
      </c>
      <c r="L12" s="979">
        <v>36816.6</v>
      </c>
      <c r="M12" s="979">
        <v>0</v>
      </c>
      <c r="N12" s="980">
        <v>0</v>
      </c>
      <c r="O12" s="979">
        <f t="shared" si="0"/>
        <v>350.5</v>
      </c>
      <c r="P12" s="984">
        <f t="shared" si="0"/>
        <v>36816.6</v>
      </c>
      <c r="Q12" s="991">
        <v>19659.2</v>
      </c>
      <c r="R12" s="992">
        <v>320</v>
      </c>
      <c r="S12" s="993">
        <v>10494.960000000001</v>
      </c>
      <c r="T12" s="994">
        <v>160</v>
      </c>
    </row>
    <row r="13" spans="1:20" s="713" customFormat="1" ht="16.5" customHeight="1">
      <c r="A13" s="429" t="s">
        <v>104</v>
      </c>
      <c r="B13" s="976">
        <v>2257.5</v>
      </c>
      <c r="C13" s="977">
        <v>496.34</v>
      </c>
      <c r="D13" s="978">
        <v>1761.16</v>
      </c>
      <c r="E13" s="979">
        <v>309.275</v>
      </c>
      <c r="F13" s="980">
        <v>30642.332749999994</v>
      </c>
      <c r="G13" s="989">
        <v>0</v>
      </c>
      <c r="H13" s="990">
        <v>0</v>
      </c>
      <c r="I13" s="979">
        <v>309.275</v>
      </c>
      <c r="J13" s="980">
        <v>30642.332749999994</v>
      </c>
      <c r="K13" s="980">
        <v>399.75</v>
      </c>
      <c r="L13" s="979">
        <v>42556.17225</v>
      </c>
      <c r="M13" s="979">
        <v>0</v>
      </c>
      <c r="N13" s="980">
        <v>0</v>
      </c>
      <c r="O13" s="979">
        <f t="shared" si="0"/>
        <v>399.75</v>
      </c>
      <c r="P13" s="984">
        <f t="shared" si="0"/>
        <v>42556.17225</v>
      </c>
      <c r="Q13" s="991">
        <v>21053.61</v>
      </c>
      <c r="R13" s="992">
        <v>340</v>
      </c>
      <c r="S13" s="993">
        <v>19977.3</v>
      </c>
      <c r="T13" s="994">
        <v>300</v>
      </c>
    </row>
    <row r="14" spans="1:20" s="713" customFormat="1" ht="16.5" customHeight="1">
      <c r="A14" s="429" t="s">
        <v>105</v>
      </c>
      <c r="B14" s="976">
        <v>2901.58</v>
      </c>
      <c r="C14" s="977">
        <v>0</v>
      </c>
      <c r="D14" s="978">
        <v>2901.58</v>
      </c>
      <c r="E14" s="979">
        <v>252.99999999999994</v>
      </c>
      <c r="F14" s="980">
        <v>25574.157</v>
      </c>
      <c r="G14" s="989">
        <v>0</v>
      </c>
      <c r="H14" s="990">
        <v>0</v>
      </c>
      <c r="I14" s="979">
        <v>252.99999999999994</v>
      </c>
      <c r="J14" s="980">
        <v>25574.157</v>
      </c>
      <c r="K14" s="980">
        <v>349.925</v>
      </c>
      <c r="L14" s="979">
        <v>37301.54475</v>
      </c>
      <c r="M14" s="979">
        <v>0</v>
      </c>
      <c r="N14" s="980">
        <v>0</v>
      </c>
      <c r="O14" s="979">
        <f t="shared" si="0"/>
        <v>349.925</v>
      </c>
      <c r="P14" s="984">
        <f t="shared" si="0"/>
        <v>37301.54475</v>
      </c>
      <c r="Q14" s="991">
        <v>13923.11</v>
      </c>
      <c r="R14" s="992">
        <v>220</v>
      </c>
      <c r="S14" s="993">
        <v>18644.694000000003</v>
      </c>
      <c r="T14" s="994">
        <v>280</v>
      </c>
    </row>
    <row r="15" spans="1:20" s="713" customFormat="1" ht="16.5" customHeight="1">
      <c r="A15" s="429" t="s">
        <v>106</v>
      </c>
      <c r="B15" s="976">
        <v>1893.9</v>
      </c>
      <c r="C15" s="977">
        <v>0</v>
      </c>
      <c r="D15" s="978">
        <v>1893.9</v>
      </c>
      <c r="E15" s="995">
        <v>246.27499999999998</v>
      </c>
      <c r="F15" s="980">
        <v>24360.532000000003</v>
      </c>
      <c r="G15" s="989">
        <v>3.5</v>
      </c>
      <c r="H15" s="990">
        <v>346.64</v>
      </c>
      <c r="I15" s="979">
        <v>242.77499999999998</v>
      </c>
      <c r="J15" s="980">
        <v>24013.892000000003</v>
      </c>
      <c r="K15" s="980">
        <v>318.02500000000003</v>
      </c>
      <c r="L15" s="979">
        <v>34486.87075</v>
      </c>
      <c r="M15" s="979">
        <v>0</v>
      </c>
      <c r="N15" s="980">
        <v>0</v>
      </c>
      <c r="O15" s="979">
        <f t="shared" si="0"/>
        <v>318.02500000000003</v>
      </c>
      <c r="P15" s="984">
        <f t="shared" si="0"/>
        <v>34486.87075</v>
      </c>
      <c r="Q15" s="991">
        <v>22249.53</v>
      </c>
      <c r="R15" s="992">
        <v>360</v>
      </c>
      <c r="S15" s="993">
        <v>24380.4</v>
      </c>
      <c r="T15" s="994">
        <v>380</v>
      </c>
    </row>
    <row r="16" spans="1:20" s="713" customFormat="1" ht="16.5" customHeight="1">
      <c r="A16" s="429" t="s">
        <v>107</v>
      </c>
      <c r="B16" s="976">
        <v>1962.72</v>
      </c>
      <c r="C16" s="977">
        <v>0</v>
      </c>
      <c r="D16" s="978">
        <v>1962.72</v>
      </c>
      <c r="E16" s="995">
        <v>320.42499999999995</v>
      </c>
      <c r="F16" s="980">
        <v>31916.139500000005</v>
      </c>
      <c r="G16" s="989">
        <v>0</v>
      </c>
      <c r="H16" s="990">
        <v>0</v>
      </c>
      <c r="I16" s="979">
        <v>320.42499999999995</v>
      </c>
      <c r="J16" s="980">
        <v>31916.139500000005</v>
      </c>
      <c r="K16" s="979">
        <v>346.25</v>
      </c>
      <c r="L16" s="979">
        <v>37711.87299999999</v>
      </c>
      <c r="M16" s="979">
        <v>0</v>
      </c>
      <c r="N16" s="980">
        <v>0</v>
      </c>
      <c r="O16" s="979">
        <f t="shared" si="0"/>
        <v>346.25</v>
      </c>
      <c r="P16" s="984">
        <f t="shared" si="0"/>
        <v>37711.87299999999</v>
      </c>
      <c r="Q16" s="991">
        <v>16188.29</v>
      </c>
      <c r="R16" s="992">
        <v>260</v>
      </c>
      <c r="S16" s="993">
        <v>17732.1</v>
      </c>
      <c r="T16" s="994">
        <v>260</v>
      </c>
    </row>
    <row r="17" spans="1:20" s="713" customFormat="1" ht="16.5" customHeight="1">
      <c r="A17" s="429" t="s">
        <v>108</v>
      </c>
      <c r="B17" s="976">
        <v>2955.37</v>
      </c>
      <c r="C17" s="977">
        <v>0</v>
      </c>
      <c r="D17" s="978">
        <v>2955.37</v>
      </c>
      <c r="E17" s="996">
        <v>315.49600000000004</v>
      </c>
      <c r="F17" s="997">
        <v>31509.897270000005</v>
      </c>
      <c r="G17" s="989">
        <v>1.2</v>
      </c>
      <c r="H17" s="990">
        <v>115.548</v>
      </c>
      <c r="I17" s="979">
        <v>314.29600000000005</v>
      </c>
      <c r="J17" s="980">
        <v>31394.349270000006</v>
      </c>
      <c r="K17" s="998">
        <v>406.59999999999997</v>
      </c>
      <c r="L17" s="998">
        <v>43327.5275</v>
      </c>
      <c r="M17" s="979">
        <v>0</v>
      </c>
      <c r="N17" s="980">
        <v>0</v>
      </c>
      <c r="O17" s="979">
        <f t="shared" si="0"/>
        <v>406.59999999999997</v>
      </c>
      <c r="P17" s="984">
        <f t="shared" si="0"/>
        <v>43327.5275</v>
      </c>
      <c r="Q17" s="999">
        <v>18723.1</v>
      </c>
      <c r="R17" s="1000">
        <v>300</v>
      </c>
      <c r="S17" s="993">
        <v>33357.2</v>
      </c>
      <c r="T17" s="994">
        <v>500</v>
      </c>
    </row>
    <row r="18" spans="1:20" s="713" customFormat="1" ht="16.5" customHeight="1">
      <c r="A18" s="429" t="s">
        <v>109</v>
      </c>
      <c r="B18" s="976">
        <v>1971.17</v>
      </c>
      <c r="C18" s="977">
        <v>408.86</v>
      </c>
      <c r="D18" s="978">
        <v>1562.31</v>
      </c>
      <c r="E18" s="996">
        <v>546.425</v>
      </c>
      <c r="F18" s="997">
        <v>55403.839250000005</v>
      </c>
      <c r="G18" s="989">
        <v>2.66</v>
      </c>
      <c r="H18" s="990">
        <v>269.6708</v>
      </c>
      <c r="I18" s="979">
        <v>543.765</v>
      </c>
      <c r="J18" s="980">
        <v>55134.168450000005</v>
      </c>
      <c r="K18" s="980">
        <v>416.59999999999997</v>
      </c>
      <c r="L18" s="979">
        <v>42584.382000000005</v>
      </c>
      <c r="M18" s="979">
        <v>0</v>
      </c>
      <c r="N18" s="980">
        <v>0</v>
      </c>
      <c r="O18" s="979">
        <f t="shared" si="0"/>
        <v>416.59999999999997</v>
      </c>
      <c r="P18" s="984">
        <f t="shared" si="0"/>
        <v>42584.382000000005</v>
      </c>
      <c r="Q18" s="999">
        <v>13888.34</v>
      </c>
      <c r="R18" s="1000">
        <v>220</v>
      </c>
      <c r="S18" s="993">
        <v>21290.109999999997</v>
      </c>
      <c r="T18" s="994">
        <v>320</v>
      </c>
    </row>
    <row r="19" spans="1:20" s="713" customFormat="1" ht="16.5" customHeight="1">
      <c r="A19" s="429" t="s">
        <v>110</v>
      </c>
      <c r="B19" s="976">
        <v>4584.48</v>
      </c>
      <c r="C19" s="977">
        <v>0</v>
      </c>
      <c r="D19" s="978">
        <v>4584.48</v>
      </c>
      <c r="E19" s="979">
        <v>539.5499999999998</v>
      </c>
      <c r="F19" s="980">
        <v>55104.4935</v>
      </c>
      <c r="G19" s="989">
        <v>0</v>
      </c>
      <c r="H19" s="990">
        <v>0</v>
      </c>
      <c r="I19" s="979">
        <v>539.5499999999998</v>
      </c>
      <c r="J19" s="980">
        <v>55104.4935</v>
      </c>
      <c r="K19" s="980">
        <v>295.2825</v>
      </c>
      <c r="L19" s="979">
        <v>31654.406974999998</v>
      </c>
      <c r="M19" s="979">
        <v>0</v>
      </c>
      <c r="N19" s="980">
        <v>0</v>
      </c>
      <c r="O19" s="979">
        <f t="shared" si="0"/>
        <v>295.2825</v>
      </c>
      <c r="P19" s="984">
        <f t="shared" si="0"/>
        <v>31654.406974999998</v>
      </c>
      <c r="Q19" s="991">
        <v>19177.47</v>
      </c>
      <c r="R19" s="992">
        <v>300</v>
      </c>
      <c r="S19" s="993">
        <v>21470.559999999998</v>
      </c>
      <c r="T19" s="994">
        <v>320</v>
      </c>
    </row>
    <row r="20" spans="1:20" s="713" customFormat="1" ht="16.5" customHeight="1">
      <c r="A20" s="911" t="s">
        <v>111</v>
      </c>
      <c r="B20" s="1001">
        <v>3337.29</v>
      </c>
      <c r="C20" s="1002">
        <v>1132.25</v>
      </c>
      <c r="D20" s="978">
        <v>2205.04</v>
      </c>
      <c r="E20" s="1003">
        <v>416.34499999999997</v>
      </c>
      <c r="F20" s="1004">
        <v>42365.126749999996</v>
      </c>
      <c r="G20" s="1005">
        <v>4</v>
      </c>
      <c r="H20" s="990">
        <v>407.44</v>
      </c>
      <c r="I20" s="1003">
        <v>412.34499999999997</v>
      </c>
      <c r="J20" s="1006">
        <v>41957.68674999999</v>
      </c>
      <c r="K20" s="1004">
        <v>440.438</v>
      </c>
      <c r="L20" s="1003">
        <v>47450.159</v>
      </c>
      <c r="M20" s="979"/>
      <c r="N20" s="979"/>
      <c r="O20" s="979">
        <f>K20-M20</f>
        <v>440.438</v>
      </c>
      <c r="P20" s="984">
        <f>L20-N20</f>
        <v>47450.159</v>
      </c>
      <c r="Q20" s="1007">
        <v>20395.289999999997</v>
      </c>
      <c r="R20" s="1008">
        <v>320</v>
      </c>
      <c r="S20" s="1009">
        <v>18896.420000000002</v>
      </c>
      <c r="T20" s="1010">
        <v>280</v>
      </c>
    </row>
    <row r="21" spans="1:20" s="713" customFormat="1" ht="16.5" customHeight="1" thickBot="1">
      <c r="A21" s="1011" t="s">
        <v>216</v>
      </c>
      <c r="B21" s="1012">
        <v>30152</v>
      </c>
      <c r="C21" s="1013">
        <v>2037.45</v>
      </c>
      <c r="D21" s="1014">
        <v>28114.55</v>
      </c>
      <c r="E21" s="1015">
        <v>4043.2659999999996</v>
      </c>
      <c r="F21" s="1015">
        <v>397855.38202</v>
      </c>
      <c r="G21" s="1016">
        <v>11.36</v>
      </c>
      <c r="H21" s="1016">
        <v>1139.2988</v>
      </c>
      <c r="I21" s="1017">
        <v>4031.9059999999995</v>
      </c>
      <c r="J21" s="1018">
        <v>396716.08322000003</v>
      </c>
      <c r="K21" s="1015">
        <f aca="true" t="shared" si="1" ref="K21:P21">SUM(K9:K20)</f>
        <v>4449.2705000000005</v>
      </c>
      <c r="L21" s="1016">
        <f t="shared" si="1"/>
        <v>471350.0469749999</v>
      </c>
      <c r="M21" s="1016">
        <f t="shared" si="1"/>
        <v>0</v>
      </c>
      <c r="N21" s="1016">
        <f t="shared" si="1"/>
        <v>0</v>
      </c>
      <c r="O21" s="1015">
        <f t="shared" si="1"/>
        <v>4449.2705000000005</v>
      </c>
      <c r="P21" s="1019">
        <f t="shared" si="1"/>
        <v>471350.0469749999</v>
      </c>
      <c r="Q21" s="1020">
        <v>217556.45</v>
      </c>
      <c r="R21" s="1021">
        <v>3500</v>
      </c>
      <c r="S21" s="1022">
        <f>SUM(S9:S20)</f>
        <v>225244.31399999998</v>
      </c>
      <c r="T21" s="1023">
        <f>SUM(T9:T20)</f>
        <v>3400</v>
      </c>
    </row>
    <row r="22" s="713" customFormat="1" ht="16.5" customHeight="1" thickTop="1"/>
    <row r="23" spans="9:19" s="713" customFormat="1" ht="16.5" customHeight="1">
      <c r="I23" s="1024"/>
      <c r="J23" s="1024"/>
      <c r="K23" s="1025"/>
      <c r="L23" s="1025"/>
      <c r="M23" s="1024"/>
      <c r="N23" s="1024"/>
      <c r="O23" s="1024"/>
      <c r="P23" s="1024"/>
      <c r="Q23" s="1024"/>
      <c r="R23" s="1024"/>
      <c r="S23" s="714"/>
    </row>
    <row r="24" spans="11:19" ht="12.75">
      <c r="K24" s="1026"/>
      <c r="L24" s="1026"/>
      <c r="Q24" s="668"/>
      <c r="S24" s="668"/>
    </row>
    <row r="25" ht="12.75">
      <c r="S25" s="668"/>
    </row>
    <row r="26" ht="12.75">
      <c r="Q26" s="1027"/>
    </row>
    <row r="27" ht="12.75">
      <c r="Q27" s="1028"/>
    </row>
  </sheetData>
  <sheetProtection/>
  <mergeCells count="17">
    <mergeCell ref="A1:T1"/>
    <mergeCell ref="A2:T2"/>
    <mergeCell ref="A3:D3"/>
    <mergeCell ref="A5:A8"/>
    <mergeCell ref="E5:P5"/>
    <mergeCell ref="Q5:T5"/>
    <mergeCell ref="B6:D6"/>
    <mergeCell ref="E6:J6"/>
    <mergeCell ref="K6:P6"/>
    <mergeCell ref="Q6:R7"/>
    <mergeCell ref="S6:T7"/>
    <mergeCell ref="E7:F7"/>
    <mergeCell ref="G7:H7"/>
    <mergeCell ref="I7:J7"/>
    <mergeCell ref="K7:L7"/>
    <mergeCell ref="M7:N7"/>
    <mergeCell ref="O7:P7"/>
  </mergeCells>
  <printOptions/>
  <pageMargins left="0.7" right="0.7" top="0.75" bottom="0.75" header="0.3" footer="0.3"/>
  <pageSetup fitToHeight="1" fitToWidth="1" horizontalDpi="600" verticalDpi="600" orientation="landscape" paperSize="9" scale="73" r:id="rId1"/>
</worksheet>
</file>

<file path=xl/worksheets/sheet4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8"/>
  <sheetViews>
    <sheetView zoomScalePageLayoutView="0" workbookViewId="0" topLeftCell="A1">
      <pane xSplit="1" ySplit="29" topLeftCell="B30" activePane="bottomRight" state="frozen"/>
      <selection pane="topLeft" activeCell="A1" sqref="A1:H1"/>
      <selection pane="topRight" activeCell="A1" sqref="A1:H1"/>
      <selection pane="bottomLeft" activeCell="A1" sqref="A1:H1"/>
      <selection pane="bottomRight" activeCell="A1" sqref="A1:I1"/>
    </sheetView>
  </sheetViews>
  <sheetFormatPr defaultColWidth="9.140625" defaultRowHeight="12.75"/>
  <cols>
    <col min="1" max="1" width="15.00390625" style="31" customWidth="1"/>
    <col min="2" max="2" width="11.140625" style="31" customWidth="1"/>
    <col min="3" max="5" width="13.140625" style="31" customWidth="1"/>
    <col min="6" max="6" width="11.00390625" style="31" customWidth="1"/>
    <col min="7" max="7" width="12.28125" style="31" customWidth="1"/>
    <col min="8" max="8" width="12.140625" style="31" customWidth="1"/>
    <col min="9" max="9" width="10.7109375" style="31" bestFit="1" customWidth="1"/>
    <col min="10" max="10" width="10.7109375" style="31" customWidth="1"/>
    <col min="11" max="11" width="10.00390625" style="31" customWidth="1"/>
    <col min="12" max="12" width="10.28125" style="31" customWidth="1"/>
    <col min="13" max="13" width="9.8515625" style="31" customWidth="1"/>
    <col min="14" max="14" width="9.140625" style="31" customWidth="1"/>
    <col min="15" max="15" width="11.8515625" style="31" bestFit="1" customWidth="1"/>
    <col min="16" max="16384" width="9.140625" style="31" customWidth="1"/>
  </cols>
  <sheetData>
    <row r="1" spans="1:13" ht="12.75">
      <c r="A1" s="2004" t="s">
        <v>914</v>
      </c>
      <c r="B1" s="2004"/>
      <c r="C1" s="2004"/>
      <c r="D1" s="2004"/>
      <c r="E1" s="2004"/>
      <c r="F1" s="2004"/>
      <c r="G1" s="2004"/>
      <c r="H1" s="2004"/>
      <c r="I1" s="2004"/>
      <c r="J1" s="1029"/>
      <c r="K1" s="1029"/>
      <c r="L1" s="2004"/>
      <c r="M1" s="2004"/>
    </row>
    <row r="2" spans="1:13" ht="12.75" customHeight="1" hidden="1">
      <c r="A2" s="2005" t="s">
        <v>777</v>
      </c>
      <c r="B2" s="2005"/>
      <c r="C2" s="2005"/>
      <c r="D2" s="2005"/>
      <c r="E2" s="2005"/>
      <c r="F2" s="2005"/>
      <c r="G2" s="2005"/>
      <c r="H2" s="2005"/>
      <c r="I2" s="2005"/>
      <c r="J2" s="2005"/>
      <c r="K2" s="2005"/>
      <c r="L2" s="2005"/>
      <c r="M2" s="2005"/>
    </row>
    <row r="3" spans="1:13" ht="15.75" customHeight="1" hidden="1">
      <c r="A3" s="2004" t="s">
        <v>778</v>
      </c>
      <c r="B3" s="2004"/>
      <c r="C3" s="2004"/>
      <c r="D3" s="2004"/>
      <c r="E3" s="2004"/>
      <c r="F3" s="2004"/>
      <c r="G3" s="2004"/>
      <c r="H3" s="2004"/>
      <c r="I3" s="2004"/>
      <c r="J3" s="2004"/>
      <c r="K3" s="2004"/>
      <c r="L3" s="2004"/>
      <c r="M3" s="2004"/>
    </row>
    <row r="4" spans="1:13" ht="15.75" customHeight="1" hidden="1">
      <c r="A4" s="2005"/>
      <c r="B4" s="2005"/>
      <c r="C4" s="2005"/>
      <c r="D4" s="2005"/>
      <c r="E4" s="2005"/>
      <c r="F4" s="2005"/>
      <c r="G4" s="2005"/>
      <c r="H4" s="2005"/>
      <c r="I4" s="2005"/>
      <c r="J4" s="2005"/>
      <c r="K4" s="2005"/>
      <c r="L4" s="2005"/>
      <c r="M4" s="2005"/>
    </row>
    <row r="5" spans="1:13" ht="15.75" customHeight="1" hidden="1">
      <c r="A5" s="2004"/>
      <c r="B5" s="2004"/>
      <c r="C5" s="2004"/>
      <c r="D5" s="2004"/>
      <c r="E5" s="2004"/>
      <c r="F5" s="2004"/>
      <c r="G5" s="2004"/>
      <c r="H5" s="2004"/>
      <c r="I5" s="2004"/>
      <c r="J5" s="2004"/>
      <c r="K5" s="2004"/>
      <c r="L5" s="2004"/>
      <c r="M5" s="2004"/>
    </row>
    <row r="6" spans="1:13" ht="12.75" customHeight="1" hidden="1">
      <c r="A6" s="2005"/>
      <c r="B6" s="2005"/>
      <c r="C6" s="2005"/>
      <c r="D6" s="2005"/>
      <c r="E6" s="2005"/>
      <c r="F6" s="2005"/>
      <c r="G6" s="2005"/>
      <c r="H6" s="2005"/>
      <c r="I6" s="2005"/>
      <c r="J6" s="2005"/>
      <c r="K6" s="2005"/>
      <c r="L6" s="2005"/>
      <c r="M6" s="2005" t="s">
        <v>259</v>
      </c>
    </row>
    <row r="7" spans="1:13" ht="13.5" customHeight="1" hidden="1" thickTop="1">
      <c r="A7" s="2004" t="s">
        <v>779</v>
      </c>
      <c r="B7" s="2004"/>
      <c r="C7" s="2004"/>
      <c r="D7" s="2004"/>
      <c r="E7" s="2004"/>
      <c r="F7" s="2004"/>
      <c r="G7" s="2004"/>
      <c r="H7" s="2004"/>
      <c r="I7" s="2004"/>
      <c r="J7" s="2004"/>
      <c r="K7" s="2004"/>
      <c r="L7" s="2004"/>
      <c r="M7" s="2004"/>
    </row>
    <row r="8" spans="1:13" ht="12.75" customHeight="1" hidden="1">
      <c r="A8" s="882"/>
      <c r="B8" s="882" t="s">
        <v>780</v>
      </c>
      <c r="C8" s="882"/>
      <c r="D8" s="882"/>
      <c r="E8" s="882"/>
      <c r="F8" s="882" t="s">
        <v>781</v>
      </c>
      <c r="G8" s="882"/>
      <c r="H8" s="882" t="s">
        <v>782</v>
      </c>
      <c r="I8" s="882"/>
      <c r="J8" s="882" t="s">
        <v>783</v>
      </c>
      <c r="K8" s="882"/>
      <c r="L8" s="2005" t="s">
        <v>216</v>
      </c>
      <c r="M8" s="2005"/>
    </row>
    <row r="9" spans="1:13" ht="12.75" customHeight="1" hidden="1">
      <c r="A9" s="2004"/>
      <c r="B9" s="2004" t="s">
        <v>209</v>
      </c>
      <c r="C9" s="2004" t="s">
        <v>784</v>
      </c>
      <c r="D9" s="2004"/>
      <c r="E9" s="2004"/>
      <c r="F9" s="2004" t="s">
        <v>209</v>
      </c>
      <c r="G9" s="2004" t="s">
        <v>784</v>
      </c>
      <c r="H9" s="2004" t="s">
        <v>209</v>
      </c>
      <c r="I9" s="2004" t="s">
        <v>784</v>
      </c>
      <c r="J9" s="2004" t="s">
        <v>209</v>
      </c>
      <c r="K9" s="2004" t="s">
        <v>784</v>
      </c>
      <c r="L9" s="2004" t="s">
        <v>209</v>
      </c>
      <c r="M9" s="2004" t="s">
        <v>784</v>
      </c>
    </row>
    <row r="10" spans="1:15" ht="12.75" customHeight="1" hidden="1">
      <c r="A10" s="2005" t="s">
        <v>785</v>
      </c>
      <c r="B10" s="2005">
        <v>2971.95</v>
      </c>
      <c r="C10" s="2005">
        <v>1.52</v>
      </c>
      <c r="D10" s="2005"/>
      <c r="E10" s="2005"/>
      <c r="F10" s="2005" t="s">
        <v>313</v>
      </c>
      <c r="G10" s="2005" t="s">
        <v>313</v>
      </c>
      <c r="H10" s="2005">
        <v>1376.9</v>
      </c>
      <c r="I10" s="2005">
        <v>12.87</v>
      </c>
      <c r="J10" s="2005">
        <v>748.61</v>
      </c>
      <c r="K10" s="2005">
        <v>15.66</v>
      </c>
      <c r="L10" s="2005">
        <v>13804.33</v>
      </c>
      <c r="M10" s="2005">
        <v>4.13</v>
      </c>
      <c r="O10" s="1030" t="e">
        <f>#REF!+B10+#REF!+H10+J10</f>
        <v>#REF!</v>
      </c>
    </row>
    <row r="11" spans="1:15" ht="12.75" customHeight="1" hidden="1">
      <c r="A11" s="2004" t="s">
        <v>786</v>
      </c>
      <c r="B11" s="2004"/>
      <c r="C11" s="2004"/>
      <c r="D11" s="2004"/>
      <c r="E11" s="2004"/>
      <c r="F11" s="2004"/>
      <c r="G11" s="2004"/>
      <c r="H11" s="2004"/>
      <c r="I11" s="2004"/>
      <c r="J11" s="2004"/>
      <c r="K11" s="2004"/>
      <c r="L11" s="2004"/>
      <c r="M11" s="2004"/>
      <c r="O11" s="31" t="e">
        <f>#REF!*#REF!+B10*C10+#REF!*#REF!+H10*I10+J10*K10</f>
        <v>#REF!</v>
      </c>
    </row>
    <row r="12" spans="1:15" ht="12.75" customHeight="1" hidden="1">
      <c r="A12" s="2005" t="s">
        <v>787</v>
      </c>
      <c r="B12" s="2005"/>
      <c r="C12" s="2005"/>
      <c r="D12" s="2005"/>
      <c r="E12" s="2005"/>
      <c r="F12" s="2005"/>
      <c r="G12" s="2005"/>
      <c r="H12" s="2005"/>
      <c r="I12" s="2005"/>
      <c r="J12" s="2005"/>
      <c r="K12" s="2005"/>
      <c r="L12" s="2005"/>
      <c r="M12" s="2005"/>
      <c r="O12" s="1030" t="e">
        <f>O11/O10</f>
        <v>#REF!</v>
      </c>
    </row>
    <row r="13" spans="1:13" ht="12.75" customHeight="1" hidden="1">
      <c r="A13" s="2004" t="s">
        <v>788</v>
      </c>
      <c r="B13" s="2004"/>
      <c r="C13" s="2004"/>
      <c r="D13" s="2004"/>
      <c r="E13" s="2004"/>
      <c r="F13" s="2004"/>
      <c r="G13" s="2004"/>
      <c r="H13" s="2004"/>
      <c r="I13" s="2004"/>
      <c r="J13" s="2004"/>
      <c r="K13" s="2004"/>
      <c r="L13" s="2004"/>
      <c r="M13" s="2004"/>
    </row>
    <row r="14" spans="1:13" ht="12.75" customHeight="1" hidden="1">
      <c r="A14" s="2005" t="s">
        <v>789</v>
      </c>
      <c r="B14" s="2005"/>
      <c r="C14" s="2005"/>
      <c r="D14" s="2005"/>
      <c r="E14" s="2005"/>
      <c r="F14" s="2005"/>
      <c r="G14" s="2005"/>
      <c r="H14" s="2005"/>
      <c r="I14" s="2005"/>
      <c r="J14" s="2005"/>
      <c r="K14" s="2005"/>
      <c r="L14" s="2005"/>
      <c r="M14" s="2005"/>
    </row>
    <row r="15" spans="1:13" ht="12.75" customHeight="1" hidden="1">
      <c r="A15" s="2004" t="s">
        <v>790</v>
      </c>
      <c r="B15" s="2004"/>
      <c r="C15" s="2004"/>
      <c r="D15" s="2004"/>
      <c r="E15" s="2004"/>
      <c r="F15" s="2004"/>
      <c r="G15" s="2004"/>
      <c r="H15" s="2004"/>
      <c r="I15" s="2004"/>
      <c r="J15" s="2004"/>
      <c r="K15" s="2004"/>
      <c r="L15" s="2004"/>
      <c r="M15" s="2004"/>
    </row>
    <row r="16" spans="1:13" ht="12.75" customHeight="1" hidden="1">
      <c r="A16" s="2005" t="s">
        <v>791</v>
      </c>
      <c r="B16" s="2005"/>
      <c r="C16" s="2005"/>
      <c r="D16" s="2005"/>
      <c r="E16" s="2005"/>
      <c r="F16" s="2005"/>
      <c r="G16" s="2005"/>
      <c r="H16" s="2005"/>
      <c r="I16" s="2005"/>
      <c r="J16" s="2005"/>
      <c r="K16" s="2005"/>
      <c r="L16" s="2005"/>
      <c r="M16" s="2005"/>
    </row>
    <row r="17" spans="1:13" ht="12.75" customHeight="1" hidden="1">
      <c r="A17" s="2004" t="s">
        <v>792</v>
      </c>
      <c r="B17" s="2004"/>
      <c r="C17" s="2004"/>
      <c r="D17" s="2004"/>
      <c r="E17" s="2004"/>
      <c r="F17" s="2004"/>
      <c r="G17" s="2004"/>
      <c r="H17" s="2004"/>
      <c r="I17" s="2004"/>
      <c r="J17" s="2004"/>
      <c r="K17" s="2004"/>
      <c r="L17" s="2004"/>
      <c r="M17" s="2004"/>
    </row>
    <row r="18" spans="1:13" ht="12.75" customHeight="1" hidden="1">
      <c r="A18" s="2005" t="s">
        <v>793</v>
      </c>
      <c r="B18" s="2005"/>
      <c r="C18" s="2005"/>
      <c r="D18" s="2005"/>
      <c r="E18" s="2005"/>
      <c r="F18" s="2005"/>
      <c r="G18" s="2005"/>
      <c r="H18" s="2005"/>
      <c r="I18" s="2005"/>
      <c r="J18" s="2005"/>
      <c r="K18" s="2005"/>
      <c r="L18" s="2005"/>
      <c r="M18" s="2005"/>
    </row>
    <row r="19" spans="1:13" ht="12.75" customHeight="1" hidden="1">
      <c r="A19" s="2004" t="s">
        <v>794</v>
      </c>
      <c r="B19" s="2004"/>
      <c r="C19" s="2004"/>
      <c r="D19" s="2004"/>
      <c r="E19" s="2004"/>
      <c r="F19" s="2004"/>
      <c r="G19" s="2004"/>
      <c r="H19" s="2004"/>
      <c r="I19" s="2004"/>
      <c r="J19" s="2004"/>
      <c r="K19" s="2004"/>
      <c r="L19" s="2004"/>
      <c r="M19" s="2004"/>
    </row>
    <row r="20" spans="1:13" ht="12.75" customHeight="1" hidden="1">
      <c r="A20" s="2005" t="s">
        <v>795</v>
      </c>
      <c r="B20" s="2005"/>
      <c r="C20" s="2005"/>
      <c r="D20" s="2005"/>
      <c r="E20" s="2005"/>
      <c r="F20" s="2005"/>
      <c r="G20" s="2005"/>
      <c r="H20" s="2005"/>
      <c r="I20" s="2005"/>
      <c r="J20" s="2005"/>
      <c r="K20" s="2005"/>
      <c r="L20" s="2005"/>
      <c r="M20" s="2005"/>
    </row>
    <row r="21" spans="1:13" ht="12.75" customHeight="1" hidden="1">
      <c r="A21" s="2004" t="s">
        <v>796</v>
      </c>
      <c r="B21" s="2004"/>
      <c r="C21" s="2004"/>
      <c r="D21" s="2004"/>
      <c r="E21" s="2004"/>
      <c r="F21" s="2004"/>
      <c r="G21" s="2004"/>
      <c r="H21" s="2004"/>
      <c r="I21" s="2004"/>
      <c r="J21" s="2004"/>
      <c r="K21" s="2004"/>
      <c r="L21" s="2004"/>
      <c r="M21" s="2004"/>
    </row>
    <row r="22" spans="1:13" ht="13.5" customHeight="1" hidden="1" thickBot="1">
      <c r="A22" s="2005" t="s">
        <v>797</v>
      </c>
      <c r="B22" s="2005"/>
      <c r="C22" s="2005"/>
      <c r="D22" s="2005"/>
      <c r="E22" s="2005"/>
      <c r="F22" s="2005"/>
      <c r="G22" s="2005"/>
      <c r="H22" s="2005"/>
      <c r="I22" s="2005"/>
      <c r="J22" s="2005"/>
      <c r="K22" s="2005"/>
      <c r="L22" s="2005"/>
      <c r="M22" s="2005"/>
    </row>
    <row r="23" spans="1:13" ht="12.75" customHeight="1" hidden="1">
      <c r="A23" s="2004"/>
      <c r="B23" s="2004"/>
      <c r="C23" s="2004"/>
      <c r="D23" s="2004"/>
      <c r="E23" s="2004"/>
      <c r="F23" s="2004"/>
      <c r="G23" s="2004"/>
      <c r="H23" s="2004"/>
      <c r="I23" s="2004"/>
      <c r="J23" s="2004"/>
      <c r="K23" s="2004"/>
      <c r="L23" s="2004"/>
      <c r="M23" s="2004"/>
    </row>
    <row r="24" spans="1:13" ht="12.75" customHeight="1" hidden="1">
      <c r="A24" s="2005" t="s">
        <v>798</v>
      </c>
      <c r="B24" s="2005"/>
      <c r="C24" s="2005"/>
      <c r="D24" s="2005"/>
      <c r="E24" s="2005"/>
      <c r="F24" s="2005"/>
      <c r="G24" s="2005"/>
      <c r="H24" s="2005"/>
      <c r="I24" s="2005"/>
      <c r="J24" s="2005"/>
      <c r="K24" s="2005"/>
      <c r="L24" s="2005"/>
      <c r="M24" s="2005"/>
    </row>
    <row r="25" spans="1:13" ht="15.75">
      <c r="A25" s="2078" t="s">
        <v>35</v>
      </c>
      <c r="B25" s="2078"/>
      <c r="C25" s="2078"/>
      <c r="D25" s="2078"/>
      <c r="E25" s="2078"/>
      <c r="F25" s="2078"/>
      <c r="G25" s="2078"/>
      <c r="H25" s="2078"/>
      <c r="I25" s="2078"/>
      <c r="J25" s="1029"/>
      <c r="K25" s="1029"/>
      <c r="L25" s="2004"/>
      <c r="M25" s="2004"/>
    </row>
    <row r="26" spans="1:9" ht="13.5" thickBot="1">
      <c r="A26" s="1031"/>
      <c r="B26" s="1031"/>
      <c r="C26" s="1031"/>
      <c r="D26" s="1031"/>
      <c r="E26" s="1031"/>
      <c r="F26" s="1031"/>
      <c r="G26" s="1031"/>
      <c r="H26" s="2068" t="s">
        <v>259</v>
      </c>
      <c r="I26" s="2068"/>
    </row>
    <row r="27" spans="1:9" ht="16.5" thickTop="1">
      <c r="A27" s="2069" t="s">
        <v>758</v>
      </c>
      <c r="B27" s="2070" t="s">
        <v>799</v>
      </c>
      <c r="C27" s="2070"/>
      <c r="D27" s="2070"/>
      <c r="E27" s="2071"/>
      <c r="F27" s="2070" t="s">
        <v>800</v>
      </c>
      <c r="G27" s="2070"/>
      <c r="H27" s="2070"/>
      <c r="I27" s="2071"/>
    </row>
    <row r="28" spans="1:9" ht="12.75">
      <c r="A28" s="2027"/>
      <c r="B28" s="2031" t="s">
        <v>96</v>
      </c>
      <c r="C28" s="2072"/>
      <c r="D28" s="2045" t="s">
        <v>131</v>
      </c>
      <c r="E28" s="2073"/>
      <c r="F28" s="2074" t="s">
        <v>96</v>
      </c>
      <c r="G28" s="2075"/>
      <c r="H28" s="2076" t="s">
        <v>131</v>
      </c>
      <c r="I28" s="2077"/>
    </row>
    <row r="29" spans="1:10" ht="12.75">
      <c r="A29" s="2028"/>
      <c r="B29" s="1032" t="s">
        <v>209</v>
      </c>
      <c r="C29" s="1033" t="s">
        <v>801</v>
      </c>
      <c r="D29" s="1034" t="s">
        <v>209</v>
      </c>
      <c r="E29" s="1035" t="s">
        <v>801</v>
      </c>
      <c r="F29" s="1032" t="s">
        <v>209</v>
      </c>
      <c r="G29" s="1036" t="s">
        <v>801</v>
      </c>
      <c r="H29" s="1032" t="s">
        <v>209</v>
      </c>
      <c r="I29" s="1035" t="s">
        <v>801</v>
      </c>
      <c r="J29" s="393"/>
    </row>
    <row r="30" spans="1:10" ht="12.75">
      <c r="A30" s="1037" t="s">
        <v>100</v>
      </c>
      <c r="B30" s="1038">
        <v>4183.63</v>
      </c>
      <c r="C30" s="1039">
        <v>0.15</v>
      </c>
      <c r="D30" s="1038">
        <v>54163.06</v>
      </c>
      <c r="E30" s="1040">
        <v>0.7392803128066334</v>
      </c>
      <c r="F30" s="1041">
        <v>13110.36</v>
      </c>
      <c r="G30" s="1042">
        <v>2.5</v>
      </c>
      <c r="H30" s="998">
        <v>10386.87</v>
      </c>
      <c r="I30" s="1043">
        <v>3.09</v>
      </c>
      <c r="J30" s="52"/>
    </row>
    <row r="31" spans="1:10" ht="12.75">
      <c r="A31" s="1037" t="s">
        <v>101</v>
      </c>
      <c r="B31" s="1038">
        <v>16785.21</v>
      </c>
      <c r="C31" s="1039">
        <v>0.17</v>
      </c>
      <c r="D31" s="1038">
        <v>87216.62</v>
      </c>
      <c r="E31" s="1040">
        <v>1.45</v>
      </c>
      <c r="F31" s="1041">
        <v>11316.23</v>
      </c>
      <c r="G31" s="1042">
        <v>2.3</v>
      </c>
      <c r="H31" s="998">
        <v>3614.8099999999995</v>
      </c>
      <c r="I31" s="1043">
        <v>2.71</v>
      </c>
      <c r="J31" s="52"/>
    </row>
    <row r="32" spans="1:10" ht="12.75">
      <c r="A32" s="1037" t="s">
        <v>102</v>
      </c>
      <c r="B32" s="1044">
        <v>59148.29</v>
      </c>
      <c r="C32" s="1039">
        <v>1.03</v>
      </c>
      <c r="D32" s="1038">
        <v>44212.16</v>
      </c>
      <c r="E32" s="1040">
        <v>0.64</v>
      </c>
      <c r="F32" s="1045">
        <v>15610.65</v>
      </c>
      <c r="G32" s="1042">
        <v>2.55</v>
      </c>
      <c r="H32" s="998">
        <v>4310.22</v>
      </c>
      <c r="I32" s="1043">
        <v>2.1</v>
      </c>
      <c r="J32" s="52"/>
    </row>
    <row r="33" spans="1:9" ht="12.75">
      <c r="A33" s="1037" t="s">
        <v>103</v>
      </c>
      <c r="B33" s="1044">
        <v>46623.9</v>
      </c>
      <c r="C33" s="1039">
        <v>0.42</v>
      </c>
      <c r="D33" s="1038">
        <v>45909.37</v>
      </c>
      <c r="E33" s="1040">
        <v>0.36</v>
      </c>
      <c r="F33" s="1045">
        <v>21289.8</v>
      </c>
      <c r="G33" s="1042">
        <v>2.41</v>
      </c>
      <c r="H33" s="998">
        <v>5389.099999999999</v>
      </c>
      <c r="I33" s="1043">
        <v>1.49</v>
      </c>
    </row>
    <row r="34" spans="1:9" ht="12.75">
      <c r="A34" s="1037" t="s">
        <v>104</v>
      </c>
      <c r="B34" s="1044">
        <v>13937.5</v>
      </c>
      <c r="C34" s="1039">
        <v>0.15</v>
      </c>
      <c r="D34" s="1038">
        <v>86020.75</v>
      </c>
      <c r="E34" s="1040">
        <v>0.82</v>
      </c>
      <c r="F34" s="1044">
        <v>20484.52</v>
      </c>
      <c r="G34" s="1042">
        <v>2.48</v>
      </c>
      <c r="H34" s="998">
        <v>7079.22</v>
      </c>
      <c r="I34" s="1043">
        <v>1.5</v>
      </c>
    </row>
    <row r="35" spans="1:9" ht="12.75">
      <c r="A35" s="1037" t="s">
        <v>105</v>
      </c>
      <c r="B35" s="1044">
        <v>11820.02</v>
      </c>
      <c r="C35" s="1039">
        <v>0.15</v>
      </c>
      <c r="D35" s="1038">
        <v>93480.62</v>
      </c>
      <c r="E35" s="1040">
        <v>0.26</v>
      </c>
      <c r="F35" s="1044">
        <v>14851.03</v>
      </c>
      <c r="G35" s="1042">
        <v>2.51</v>
      </c>
      <c r="H35" s="998">
        <v>3969.74</v>
      </c>
      <c r="I35" s="1043">
        <v>1.21</v>
      </c>
    </row>
    <row r="36" spans="1:9" ht="12.75">
      <c r="A36" s="1037" t="s">
        <v>106</v>
      </c>
      <c r="B36" s="1044">
        <v>60027.97</v>
      </c>
      <c r="C36" s="1039">
        <v>2.23</v>
      </c>
      <c r="D36" s="1038">
        <v>37572.03</v>
      </c>
      <c r="E36" s="1040">
        <v>0.22</v>
      </c>
      <c r="F36" s="1044">
        <v>15211</v>
      </c>
      <c r="G36" s="1042">
        <v>2.97</v>
      </c>
      <c r="H36" s="1046">
        <v>3770.02</v>
      </c>
      <c r="I36" s="1043">
        <v>1.01</v>
      </c>
    </row>
    <row r="37" spans="1:9" ht="12.75">
      <c r="A37" s="1037" t="s">
        <v>107</v>
      </c>
      <c r="B37" s="1047">
        <v>62774.45</v>
      </c>
      <c r="C37" s="1039">
        <v>1.8</v>
      </c>
      <c r="D37" s="1038">
        <v>75260.85</v>
      </c>
      <c r="E37" s="1040">
        <v>0.42</v>
      </c>
      <c r="F37" s="1044">
        <v>23015.72</v>
      </c>
      <c r="G37" s="1042">
        <v>4.06</v>
      </c>
      <c r="H37" s="1046">
        <v>6680.02</v>
      </c>
      <c r="I37" s="1043">
        <v>0.98</v>
      </c>
    </row>
    <row r="38" spans="1:9" ht="12.75">
      <c r="A38" s="1037" t="s">
        <v>108</v>
      </c>
      <c r="B38" s="1047">
        <v>54194.88</v>
      </c>
      <c r="C38" s="1039">
        <v>0.64</v>
      </c>
      <c r="D38" s="1038">
        <v>116403.53</v>
      </c>
      <c r="E38" s="1040">
        <v>1.59</v>
      </c>
      <c r="F38" s="1047">
        <v>28246.99</v>
      </c>
      <c r="G38" s="1048">
        <v>3.87</v>
      </c>
      <c r="H38" s="1046">
        <v>16270</v>
      </c>
      <c r="I38" s="1043">
        <v>1.52</v>
      </c>
    </row>
    <row r="39" spans="1:9" ht="12.75">
      <c r="A39" s="1037" t="s">
        <v>109</v>
      </c>
      <c r="B39" s="1047">
        <v>16825.09</v>
      </c>
      <c r="C39" s="1039">
        <v>0.44</v>
      </c>
      <c r="D39" s="1038">
        <v>137484.17</v>
      </c>
      <c r="E39" s="1040">
        <v>3.44</v>
      </c>
      <c r="F39" s="1047">
        <v>23179.48</v>
      </c>
      <c r="G39" s="1048">
        <v>3.91</v>
      </c>
      <c r="H39" s="1046">
        <v>11660.02</v>
      </c>
      <c r="I39" s="1043">
        <v>2.75</v>
      </c>
    </row>
    <row r="40" spans="1:9" ht="12.75">
      <c r="A40" s="1037" t="s">
        <v>110</v>
      </c>
      <c r="B40" s="1047">
        <v>9422.01</v>
      </c>
      <c r="C40" s="1039">
        <v>0.24</v>
      </c>
      <c r="D40" s="1038">
        <v>84443.89</v>
      </c>
      <c r="E40" s="1040">
        <v>0.36</v>
      </c>
      <c r="F40" s="1047">
        <v>21499.75</v>
      </c>
      <c r="G40" s="1048">
        <v>3.86</v>
      </c>
      <c r="H40" s="1046">
        <v>21690.04</v>
      </c>
      <c r="I40" s="1043">
        <v>2.55</v>
      </c>
    </row>
    <row r="41" spans="1:9" ht="12.75">
      <c r="A41" s="1049" t="s">
        <v>111</v>
      </c>
      <c r="B41" s="1050">
        <v>18957.46</v>
      </c>
      <c r="C41" s="1051">
        <v>1.01</v>
      </c>
      <c r="D41" s="1052">
        <v>99550.12</v>
      </c>
      <c r="E41" s="1053">
        <v>0.69</v>
      </c>
      <c r="F41" s="1050">
        <v>19093.25</v>
      </c>
      <c r="G41" s="1054">
        <v>3.89</v>
      </c>
      <c r="H41" s="1046">
        <v>34244.23</v>
      </c>
      <c r="I41" s="1043">
        <v>3.25</v>
      </c>
    </row>
    <row r="42" spans="1:9" ht="13.5" thickBot="1">
      <c r="A42" s="1055" t="s">
        <v>216</v>
      </c>
      <c r="B42" s="1056">
        <f>SUM(B30:B41)</f>
        <v>374700.41000000003</v>
      </c>
      <c r="C42" s="1057">
        <v>1.06</v>
      </c>
      <c r="D42" s="1058">
        <f>SUM(D30:D41)</f>
        <v>961717.17</v>
      </c>
      <c r="E42" s="1059">
        <v>1.15</v>
      </c>
      <c r="F42" s="1060">
        <f>SUM(F30:F41)</f>
        <v>226908.78</v>
      </c>
      <c r="G42" s="1061">
        <v>3.23</v>
      </c>
      <c r="H42" s="1062">
        <f>SUM(H30:H41)</f>
        <v>129064.29000000001</v>
      </c>
      <c r="I42" s="1059">
        <v>2.39</v>
      </c>
    </row>
    <row r="43" ht="13.5" thickTop="1">
      <c r="A43" s="1063" t="s">
        <v>802</v>
      </c>
    </row>
    <row r="44" ht="12.75">
      <c r="A44" s="1063"/>
    </row>
    <row r="48" ht="12.75">
      <c r="B48" s="1030"/>
    </row>
  </sheetData>
  <sheetProtection/>
  <mergeCells count="57">
    <mergeCell ref="A1:I1"/>
    <mergeCell ref="L1:M1"/>
    <mergeCell ref="A2:K2"/>
    <mergeCell ref="L2:M2"/>
    <mergeCell ref="A3:K3"/>
    <mergeCell ref="L3:M3"/>
    <mergeCell ref="A4:K4"/>
    <mergeCell ref="L4:M4"/>
    <mergeCell ref="A5:K5"/>
    <mergeCell ref="L5:M5"/>
    <mergeCell ref="A6:K6"/>
    <mergeCell ref="L6:M6"/>
    <mergeCell ref="A7:K7"/>
    <mergeCell ref="L7:M7"/>
    <mergeCell ref="L8:M8"/>
    <mergeCell ref="A9:K9"/>
    <mergeCell ref="L9:M9"/>
    <mergeCell ref="A10:K10"/>
    <mergeCell ref="L10:M10"/>
    <mergeCell ref="A11:K11"/>
    <mergeCell ref="L11:M11"/>
    <mergeCell ref="A12:K12"/>
    <mergeCell ref="L12:M12"/>
    <mergeCell ref="A13:K13"/>
    <mergeCell ref="L13:M13"/>
    <mergeCell ref="A14:K14"/>
    <mergeCell ref="L14:M14"/>
    <mergeCell ref="A15:K15"/>
    <mergeCell ref="L15:M15"/>
    <mergeCell ref="A16:K16"/>
    <mergeCell ref="L16:M16"/>
    <mergeCell ref="A17:K17"/>
    <mergeCell ref="L17:M17"/>
    <mergeCell ref="A18:K18"/>
    <mergeCell ref="L18:M18"/>
    <mergeCell ref="A19:K19"/>
    <mergeCell ref="L19:M19"/>
    <mergeCell ref="A20:K20"/>
    <mergeCell ref="L20:M20"/>
    <mergeCell ref="A21:K21"/>
    <mergeCell ref="L21:M21"/>
    <mergeCell ref="A22:K22"/>
    <mergeCell ref="L22:M22"/>
    <mergeCell ref="A23:K23"/>
    <mergeCell ref="L23:M23"/>
    <mergeCell ref="A24:K24"/>
    <mergeCell ref="L24:M24"/>
    <mergeCell ref="A25:I25"/>
    <mergeCell ref="L25:M25"/>
    <mergeCell ref="H26:I26"/>
    <mergeCell ref="A27:A29"/>
    <mergeCell ref="B27:E27"/>
    <mergeCell ref="F27:I27"/>
    <mergeCell ref="B28:C28"/>
    <mergeCell ref="D28:E28"/>
    <mergeCell ref="F28:G28"/>
    <mergeCell ref="H28:I28"/>
  </mergeCells>
  <printOptions horizontalCentered="1"/>
  <pageMargins left="0.7" right="0.7" top="0.75" bottom="0.75" header="0.3" footer="0.3"/>
  <pageSetup fitToHeight="1" fitToWidth="1" horizontalDpi="600" verticalDpi="600" orientation="portrait" paperSize="9" scale="79" r:id="rId1"/>
</worksheet>
</file>

<file path=xl/worksheets/sheet4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134"/>
  <sheetViews>
    <sheetView zoomScalePageLayoutView="0" workbookViewId="0" topLeftCell="A1">
      <pane xSplit="3" ySplit="70" topLeftCell="AF83" activePane="bottomRight" state="frozen"/>
      <selection pane="topLeft" activeCell="A1" sqref="A1:H1"/>
      <selection pane="topRight" activeCell="A1" sqref="A1:H1"/>
      <selection pane="bottomLeft" activeCell="A1" sqref="A1:H1"/>
      <selection pane="bottomRight" activeCell="AM98" sqref="AM98"/>
    </sheetView>
  </sheetViews>
  <sheetFormatPr defaultColWidth="9.140625" defaultRowHeight="12.75"/>
  <cols>
    <col min="1" max="1" width="3.140625" style="1065" customWidth="1"/>
    <col min="2" max="2" width="2.7109375" style="1065" customWidth="1"/>
    <col min="3" max="3" width="38.57421875" style="1065" customWidth="1"/>
    <col min="4" max="4" width="5.421875" style="1065" hidden="1" customWidth="1"/>
    <col min="5" max="5" width="12.00390625" style="1065" hidden="1" customWidth="1"/>
    <col min="6" max="6" width="12.28125" style="1065" hidden="1" customWidth="1"/>
    <col min="7" max="7" width="9.8515625" style="1065" hidden="1" customWidth="1"/>
    <col min="8" max="8" width="11.00390625" style="1065" customWidth="1"/>
    <col min="9" max="9" width="10.421875" style="1065" hidden="1" customWidth="1"/>
    <col min="10" max="11" width="0" style="1065" hidden="1" customWidth="1"/>
    <col min="12" max="12" width="9.140625" style="1065" hidden="1" customWidth="1"/>
    <col min="13" max="13" width="0" style="1065" hidden="1" customWidth="1"/>
    <col min="14" max="15" width="9.57421875" style="1065" hidden="1" customWidth="1"/>
    <col min="16" max="19" width="9.140625" style="1065" hidden="1" customWidth="1"/>
    <col min="20" max="20" width="9.140625" style="1065" customWidth="1"/>
    <col min="21" max="21" width="11.00390625" style="1065" hidden="1" customWidth="1"/>
    <col min="22" max="26" width="9.140625" style="1065" hidden="1" customWidth="1"/>
    <col min="27" max="31" width="9.57421875" style="1065" hidden="1" customWidth="1"/>
    <col min="32" max="32" width="9.57421875" style="1065" bestFit="1" customWidth="1"/>
    <col min="33" max="43" width="9.57421875" style="1065" customWidth="1"/>
    <col min="44" max="44" width="9.57421875" style="1065" bestFit="1" customWidth="1"/>
    <col min="45" max="16384" width="9.140625" style="1065" customWidth="1"/>
  </cols>
  <sheetData>
    <row r="1" spans="1:3" ht="12.75" customHeight="1" hidden="1">
      <c r="A1" s="1850" t="s">
        <v>330</v>
      </c>
      <c r="B1" s="1850"/>
      <c r="C1" s="1850"/>
    </row>
    <row r="2" spans="1:3" ht="12.75" customHeight="1" hidden="1">
      <c r="A2" s="1850" t="s">
        <v>803</v>
      </c>
      <c r="B2" s="1850"/>
      <c r="C2" s="1850"/>
    </row>
    <row r="3" spans="1:3" ht="12.75" customHeight="1" hidden="1">
      <c r="A3" s="1850" t="s">
        <v>804</v>
      </c>
      <c r="B3" s="1850"/>
      <c r="C3" s="1850"/>
    </row>
    <row r="4" spans="1:3" ht="5.25" customHeight="1" hidden="1">
      <c r="A4" s="1064"/>
      <c r="B4" s="1064"/>
      <c r="C4" s="1064"/>
    </row>
    <row r="5" spans="1:3" ht="12.75" customHeight="1" hidden="1">
      <c r="A5" s="1850" t="s">
        <v>19</v>
      </c>
      <c r="B5" s="1850"/>
      <c r="C5" s="1850"/>
    </row>
    <row r="6" spans="1:3" ht="12.75" customHeight="1" hidden="1">
      <c r="A6" s="1850" t="s">
        <v>805</v>
      </c>
      <c r="B6" s="1850"/>
      <c r="C6" s="1850"/>
    </row>
    <row r="7" spans="1:3" ht="5.25" customHeight="1" hidden="1">
      <c r="A7" s="1066"/>
      <c r="B7" s="1066"/>
      <c r="C7" s="1066"/>
    </row>
    <row r="8" spans="1:3" s="1067" customFormat="1" ht="12.75" customHeight="1" hidden="1">
      <c r="A8" s="2090" t="s">
        <v>806</v>
      </c>
      <c r="B8" s="2091"/>
      <c r="C8" s="2092"/>
    </row>
    <row r="9" spans="1:3" s="1067" customFormat="1" ht="12.75" customHeight="1" hidden="1">
      <c r="A9" s="2083" t="s">
        <v>807</v>
      </c>
      <c r="B9" s="2084"/>
      <c r="C9" s="2085"/>
    </row>
    <row r="10" spans="1:3" ht="12.75" hidden="1">
      <c r="A10" s="1068" t="s">
        <v>808</v>
      </c>
      <c r="B10" s="1069"/>
      <c r="C10" s="1070"/>
    </row>
    <row r="11" spans="1:3" ht="12.75" hidden="1">
      <c r="A11" s="1071"/>
      <c r="B11" s="1072" t="s">
        <v>809</v>
      </c>
      <c r="C11" s="1073"/>
    </row>
    <row r="12" spans="1:3" ht="12.75" hidden="1">
      <c r="A12" s="1074"/>
      <c r="B12" s="1072" t="s">
        <v>810</v>
      </c>
      <c r="C12" s="1073"/>
    </row>
    <row r="13" spans="1:3" ht="12.75" hidden="1">
      <c r="A13" s="1074"/>
      <c r="B13" s="1072" t="s">
        <v>811</v>
      </c>
      <c r="C13" s="1073"/>
    </row>
    <row r="14" spans="1:3" ht="12.75" hidden="1">
      <c r="A14" s="1074"/>
      <c r="B14" s="1072" t="s">
        <v>812</v>
      </c>
      <c r="C14" s="1073"/>
    </row>
    <row r="15" spans="1:3" ht="12.75" hidden="1">
      <c r="A15" s="1074"/>
      <c r="B15" s="1063" t="s">
        <v>813</v>
      </c>
      <c r="C15" s="1073"/>
    </row>
    <row r="16" spans="1:3" ht="12.75" hidden="1">
      <c r="A16" s="1074"/>
      <c r="B16" s="1063" t="s">
        <v>814</v>
      </c>
      <c r="C16" s="1073"/>
    </row>
    <row r="17" spans="1:3" ht="7.5" customHeight="1" hidden="1">
      <c r="A17" s="1075"/>
      <c r="B17" s="1076"/>
      <c r="C17" s="1077"/>
    </row>
    <row r="18" spans="1:3" ht="12.75" hidden="1">
      <c r="A18" s="1071" t="s">
        <v>815</v>
      </c>
      <c r="B18" s="1063"/>
      <c r="C18" s="1073"/>
    </row>
    <row r="19" spans="1:3" ht="12.75" hidden="1">
      <c r="A19" s="1071"/>
      <c r="B19" s="1063" t="s">
        <v>816</v>
      </c>
      <c r="C19" s="1073"/>
    </row>
    <row r="20" spans="1:3" ht="12.75" hidden="1">
      <c r="A20" s="1074"/>
      <c r="B20" s="1063" t="s">
        <v>817</v>
      </c>
      <c r="C20" s="1073"/>
    </row>
    <row r="21" spans="1:3" ht="12.75" hidden="1">
      <c r="A21" s="1074"/>
      <c r="B21" s="1072" t="s">
        <v>818</v>
      </c>
      <c r="C21" s="1073"/>
    </row>
    <row r="22" spans="1:3" ht="12.75" hidden="1">
      <c r="A22" s="1078" t="s">
        <v>819</v>
      </c>
      <c r="B22" s="1079"/>
      <c r="C22" s="1080"/>
    </row>
    <row r="23" spans="1:3" ht="12.75" hidden="1">
      <c r="A23" s="1071" t="s">
        <v>820</v>
      </c>
      <c r="B23" s="1063"/>
      <c r="C23" s="1073"/>
    </row>
    <row r="24" spans="1:3" ht="12.75" hidden="1">
      <c r="A24" s="1074"/>
      <c r="B24" s="1081" t="s">
        <v>821</v>
      </c>
      <c r="C24" s="1073"/>
    </row>
    <row r="25" spans="1:3" ht="12.75" hidden="1">
      <c r="A25" s="1074"/>
      <c r="B25" s="1063" t="s">
        <v>822</v>
      </c>
      <c r="C25" s="1073"/>
    </row>
    <row r="26" spans="1:3" ht="12.75" hidden="1">
      <c r="A26" s="1074"/>
      <c r="B26" s="1063" t="s">
        <v>823</v>
      </c>
      <c r="C26" s="1073"/>
    </row>
    <row r="27" spans="1:3" ht="12.75" hidden="1">
      <c r="A27" s="1074"/>
      <c r="B27" s="1063"/>
      <c r="C27" s="1073" t="s">
        <v>824</v>
      </c>
    </row>
    <row r="28" spans="1:3" ht="12.75" hidden="1">
      <c r="A28" s="1074"/>
      <c r="B28" s="1063"/>
      <c r="C28" s="1073" t="s">
        <v>825</v>
      </c>
    </row>
    <row r="29" spans="1:3" ht="12.75" hidden="1">
      <c r="A29" s="1074"/>
      <c r="B29" s="1063"/>
      <c r="C29" s="1073" t="s">
        <v>826</v>
      </c>
    </row>
    <row r="30" spans="1:3" ht="12.75" hidden="1">
      <c r="A30" s="1074"/>
      <c r="B30" s="1063"/>
      <c r="C30" s="1073" t="s">
        <v>827</v>
      </c>
    </row>
    <row r="31" spans="1:3" ht="12.75" hidden="1">
      <c r="A31" s="1074"/>
      <c r="B31" s="1063"/>
      <c r="C31" s="1073" t="s">
        <v>828</v>
      </c>
    </row>
    <row r="32" spans="1:3" ht="7.5" customHeight="1" hidden="1">
      <c r="A32" s="1074"/>
      <c r="B32" s="1063"/>
      <c r="C32" s="1073"/>
    </row>
    <row r="33" spans="1:3" ht="12.75" hidden="1">
      <c r="A33" s="1074"/>
      <c r="B33" s="1081" t="s">
        <v>829</v>
      </c>
      <c r="C33" s="1073"/>
    </row>
    <row r="34" spans="1:3" ht="12.75" hidden="1">
      <c r="A34" s="1074"/>
      <c r="B34" s="1063" t="s">
        <v>830</v>
      </c>
      <c r="C34" s="1073"/>
    </row>
    <row r="35" spans="1:3" ht="12.75" hidden="1">
      <c r="A35" s="1074"/>
      <c r="B35" s="1072" t="s">
        <v>831</v>
      </c>
      <c r="C35" s="1073"/>
    </row>
    <row r="36" spans="1:3" ht="12.75" hidden="1">
      <c r="A36" s="1074"/>
      <c r="B36" s="1072" t="s">
        <v>832</v>
      </c>
      <c r="C36" s="1073"/>
    </row>
    <row r="37" spans="1:3" ht="12.75" hidden="1">
      <c r="A37" s="1074"/>
      <c r="B37" s="1072" t="s">
        <v>833</v>
      </c>
      <c r="C37" s="1073"/>
    </row>
    <row r="38" spans="1:3" ht="12.75" hidden="1">
      <c r="A38" s="1074"/>
      <c r="B38" s="1072" t="s">
        <v>834</v>
      </c>
      <c r="C38" s="1073"/>
    </row>
    <row r="39" spans="1:3" ht="7.5" customHeight="1" hidden="1">
      <c r="A39" s="1075"/>
      <c r="B39" s="1082"/>
      <c r="C39" s="1077"/>
    </row>
    <row r="40" spans="1:3" s="1086" customFormat="1" ht="12.75" hidden="1">
      <c r="A40" s="1083"/>
      <c r="B40" s="1084" t="s">
        <v>835</v>
      </c>
      <c r="C40" s="1085"/>
    </row>
    <row r="41" spans="1:3" ht="12.75" hidden="1">
      <c r="A41" s="1066" t="s">
        <v>836</v>
      </c>
      <c r="B41" s="1063"/>
      <c r="C41" s="1063"/>
    </row>
    <row r="42" spans="1:3" ht="12.75" hidden="1">
      <c r="A42" s="1066"/>
      <c r="B42" s="1063" t="s">
        <v>837</v>
      </c>
      <c r="C42" s="1063"/>
    </row>
    <row r="43" spans="1:3" ht="12.75" hidden="1">
      <c r="A43" s="1066"/>
      <c r="B43" s="1063" t="s">
        <v>838</v>
      </c>
      <c r="C43" s="1063"/>
    </row>
    <row r="44" spans="1:3" ht="12.75" hidden="1">
      <c r="A44" s="1066"/>
      <c r="B44" s="1063" t="s">
        <v>839</v>
      </c>
      <c r="C44" s="1063"/>
    </row>
    <row r="45" spans="1:3" ht="12.75" hidden="1">
      <c r="A45" s="1066"/>
      <c r="B45" s="1063" t="s">
        <v>840</v>
      </c>
      <c r="C45" s="1063"/>
    </row>
    <row r="46" spans="1:3" ht="12.75" hidden="1">
      <c r="A46" s="1066"/>
      <c r="B46" s="1063"/>
      <c r="C46" s="1063"/>
    </row>
    <row r="47" spans="1:3" ht="12.75" hidden="1">
      <c r="A47" s="1066" t="s">
        <v>841</v>
      </c>
      <c r="B47" s="1063" t="s">
        <v>842</v>
      </c>
      <c r="C47" s="1063"/>
    </row>
    <row r="48" spans="1:3" ht="12.75" hidden="1">
      <c r="A48" s="1066"/>
      <c r="B48" s="1063"/>
      <c r="C48" s="1063" t="s">
        <v>821</v>
      </c>
    </row>
    <row r="49" spans="1:3" ht="12.75" hidden="1">
      <c r="A49" s="1066"/>
      <c r="B49" s="1063"/>
      <c r="C49" s="1063" t="s">
        <v>823</v>
      </c>
    </row>
    <row r="50" spans="1:3" ht="12.75" hidden="1">
      <c r="A50" s="1066"/>
      <c r="B50" s="1063"/>
      <c r="C50" s="1087" t="s">
        <v>825</v>
      </c>
    </row>
    <row r="51" spans="1:3" ht="12.75" hidden="1">
      <c r="A51" s="1066"/>
      <c r="B51" s="1063"/>
      <c r="C51" s="1087" t="s">
        <v>826</v>
      </c>
    </row>
    <row r="52" spans="1:3" ht="12.75" hidden="1">
      <c r="A52" s="1066"/>
      <c r="B52" s="1063"/>
      <c r="C52" s="1087" t="s">
        <v>827</v>
      </c>
    </row>
    <row r="53" spans="1:3" ht="12.75" hidden="1">
      <c r="A53" s="1066"/>
      <c r="B53" s="1063"/>
      <c r="C53" s="1087" t="s">
        <v>843</v>
      </c>
    </row>
    <row r="54" spans="1:3" ht="12.75" hidden="1">
      <c r="A54" s="1066"/>
      <c r="B54" s="1063"/>
      <c r="C54" s="1087" t="s">
        <v>844</v>
      </c>
    </row>
    <row r="55" spans="1:3" ht="12.75" hidden="1">
      <c r="A55" s="1066"/>
      <c r="B55" s="1063"/>
      <c r="C55" s="1087" t="s">
        <v>845</v>
      </c>
    </row>
    <row r="56" spans="1:3" ht="12.75" hidden="1">
      <c r="A56" s="1066"/>
      <c r="B56" s="1063"/>
      <c r="C56" s="1087" t="s">
        <v>846</v>
      </c>
    </row>
    <row r="57" spans="1:3" ht="12.75" hidden="1">
      <c r="A57" s="1066"/>
      <c r="B57" s="1063"/>
      <c r="C57" s="1063" t="s">
        <v>829</v>
      </c>
    </row>
    <row r="58" spans="1:3" ht="12.75" hidden="1">
      <c r="A58" s="1066"/>
      <c r="B58" s="1063"/>
      <c r="C58" s="1063" t="s">
        <v>830</v>
      </c>
    </row>
    <row r="59" spans="1:3" ht="12.75" hidden="1">
      <c r="A59" s="1066"/>
      <c r="B59" s="1063"/>
      <c r="C59" s="1088" t="s">
        <v>847</v>
      </c>
    </row>
    <row r="60" spans="1:3" ht="12.75" hidden="1">
      <c r="A60" s="1066"/>
      <c r="B60" s="1063"/>
      <c r="C60" s="1088" t="s">
        <v>848</v>
      </c>
    </row>
    <row r="61" spans="1:3" ht="12.75" hidden="1">
      <c r="A61" s="1066"/>
      <c r="B61" s="1063"/>
      <c r="C61" s="1072" t="s">
        <v>833</v>
      </c>
    </row>
    <row r="62" spans="1:3" ht="12.75" hidden="1">
      <c r="A62" s="1066"/>
      <c r="B62" s="1063"/>
      <c r="C62" s="1072"/>
    </row>
    <row r="63" spans="1:3" ht="12.75" hidden="1">
      <c r="A63" s="1089" t="s">
        <v>849</v>
      </c>
      <c r="B63" s="1063"/>
      <c r="C63" s="1063"/>
    </row>
    <row r="64" spans="1:3" ht="12.75" hidden="1">
      <c r="A64" s="1089" t="s">
        <v>850</v>
      </c>
      <c r="B64" s="1063"/>
      <c r="C64" s="1063"/>
    </row>
    <row r="65" spans="2:3" ht="12.75" hidden="1">
      <c r="B65" s="1090"/>
      <c r="C65" s="1090"/>
    </row>
    <row r="66" spans="1:44" ht="15.75" customHeight="1">
      <c r="A66" s="2080" t="s">
        <v>915</v>
      </c>
      <c r="B66" s="2080"/>
      <c r="C66" s="2080"/>
      <c r="D66" s="2080"/>
      <c r="E66" s="2080"/>
      <c r="F66" s="2080"/>
      <c r="G66" s="2080"/>
      <c r="H66" s="2080"/>
      <c r="I66" s="2080"/>
      <c r="J66" s="2080"/>
      <c r="K66" s="2080"/>
      <c r="L66" s="2080"/>
      <c r="M66" s="2080"/>
      <c r="N66" s="2080"/>
      <c r="O66" s="2080"/>
      <c r="P66" s="2080"/>
      <c r="Q66" s="2080"/>
      <c r="R66" s="2080"/>
      <c r="S66" s="2080"/>
      <c r="T66" s="2080"/>
      <c r="U66" s="2080"/>
      <c r="V66" s="2080"/>
      <c r="W66" s="2080"/>
      <c r="X66" s="2080"/>
      <c r="Y66" s="2080"/>
      <c r="Z66" s="2080"/>
      <c r="AA66" s="2080"/>
      <c r="AB66" s="2080"/>
      <c r="AC66" s="2080"/>
      <c r="AD66" s="2080"/>
      <c r="AE66" s="2080"/>
      <c r="AF66" s="2080"/>
      <c r="AG66" s="2080"/>
      <c r="AH66" s="2080"/>
      <c r="AI66" s="2080"/>
      <c r="AJ66" s="2080"/>
      <c r="AK66" s="2080"/>
      <c r="AL66" s="2080"/>
      <c r="AM66" s="2080"/>
      <c r="AN66" s="2080"/>
      <c r="AO66" s="2080"/>
      <c r="AP66" s="2080"/>
      <c r="AQ66" s="2080"/>
      <c r="AR66" s="2080"/>
    </row>
    <row r="67" spans="1:44" ht="15.75">
      <c r="A67" s="2081" t="s">
        <v>19</v>
      </c>
      <c r="B67" s="2081"/>
      <c r="C67" s="2081"/>
      <c r="D67" s="2081"/>
      <c r="E67" s="2081"/>
      <c r="F67" s="2081"/>
      <c r="G67" s="2081"/>
      <c r="H67" s="2081"/>
      <c r="I67" s="2081"/>
      <c r="J67" s="2081"/>
      <c r="K67" s="2081"/>
      <c r="L67" s="2081"/>
      <c r="M67" s="2081"/>
      <c r="N67" s="2081"/>
      <c r="O67" s="2081"/>
      <c r="P67" s="2081"/>
      <c r="Q67" s="2081"/>
      <c r="R67" s="2081"/>
      <c r="S67" s="2081"/>
      <c r="T67" s="2081"/>
      <c r="U67" s="2081"/>
      <c r="V67" s="2081"/>
      <c r="W67" s="2081"/>
      <c r="X67" s="2081"/>
      <c r="Y67" s="2081"/>
      <c r="Z67" s="2081"/>
      <c r="AA67" s="2081"/>
      <c r="AB67" s="2081"/>
      <c r="AC67" s="2081"/>
      <c r="AD67" s="2081"/>
      <c r="AE67" s="2081"/>
      <c r="AF67" s="2081"/>
      <c r="AG67" s="2081"/>
      <c r="AH67" s="2081"/>
      <c r="AI67" s="2081"/>
      <c r="AJ67" s="2081"/>
      <c r="AK67" s="2081"/>
      <c r="AL67" s="2081"/>
      <c r="AM67" s="2081"/>
      <c r="AN67" s="2081"/>
      <c r="AO67" s="2081"/>
      <c r="AP67" s="2081"/>
      <c r="AQ67" s="2081"/>
      <c r="AR67" s="2081"/>
    </row>
    <row r="68" spans="1:44" ht="13.5" thickBot="1">
      <c r="A68" s="1091"/>
      <c r="B68" s="1091"/>
      <c r="C68" s="2082" t="s">
        <v>805</v>
      </c>
      <c r="D68" s="2082"/>
      <c r="E68" s="2082"/>
      <c r="F68" s="2082"/>
      <c r="G68" s="2082"/>
      <c r="H68" s="2082"/>
      <c r="I68" s="2082"/>
      <c r="J68" s="2082"/>
      <c r="K68" s="2082"/>
      <c r="L68" s="2082"/>
      <c r="M68" s="2082"/>
      <c r="N68" s="2082"/>
      <c r="O68" s="2082"/>
      <c r="P68" s="2082"/>
      <c r="Q68" s="2082"/>
      <c r="R68" s="2082"/>
      <c r="S68" s="2082"/>
      <c r="T68" s="2082"/>
      <c r="U68" s="2082"/>
      <c r="V68" s="2082"/>
      <c r="W68" s="2082"/>
      <c r="X68" s="2082"/>
      <c r="Y68" s="2082"/>
      <c r="Z68" s="2082"/>
      <c r="AA68" s="2082"/>
      <c r="AB68" s="2082"/>
      <c r="AC68" s="2082"/>
      <c r="AD68" s="2082"/>
      <c r="AE68" s="2082"/>
      <c r="AF68" s="2082"/>
      <c r="AG68" s="2082"/>
      <c r="AH68" s="2082"/>
      <c r="AI68" s="2082"/>
      <c r="AJ68" s="2082"/>
      <c r="AK68" s="2082"/>
      <c r="AL68" s="2082"/>
      <c r="AM68" s="2082"/>
      <c r="AN68" s="2082"/>
      <c r="AO68" s="2082"/>
      <c r="AP68" s="2082"/>
      <c r="AQ68" s="2082"/>
      <c r="AR68" s="2082"/>
    </row>
    <row r="69" spans="1:44" ht="12.75" customHeight="1" thickTop="1">
      <c r="A69" s="2086" t="s">
        <v>806</v>
      </c>
      <c r="B69" s="2087"/>
      <c r="C69" s="2087"/>
      <c r="D69" s="1092">
        <v>2010</v>
      </c>
      <c r="E69" s="1092">
        <v>2011</v>
      </c>
      <c r="F69" s="1092">
        <v>2012</v>
      </c>
      <c r="G69" s="1093">
        <v>2013</v>
      </c>
      <c r="H69" s="1093">
        <v>2013</v>
      </c>
      <c r="I69" s="1093">
        <v>2013</v>
      </c>
      <c r="J69" s="1093">
        <v>2013</v>
      </c>
      <c r="K69" s="1093">
        <v>2013</v>
      </c>
      <c r="L69" s="1093">
        <v>2013</v>
      </c>
      <c r="M69" s="1093">
        <v>2013</v>
      </c>
      <c r="N69" s="1093">
        <v>2014</v>
      </c>
      <c r="O69" s="1093">
        <v>2014</v>
      </c>
      <c r="P69" s="1093">
        <v>2014</v>
      </c>
      <c r="Q69" s="1093">
        <v>2014</v>
      </c>
      <c r="R69" s="1093">
        <v>2014</v>
      </c>
      <c r="S69" s="1093">
        <v>2014</v>
      </c>
      <c r="T69" s="1093">
        <v>2014</v>
      </c>
      <c r="U69" s="1093">
        <v>2014</v>
      </c>
      <c r="V69" s="1093">
        <v>2014</v>
      </c>
      <c r="W69" s="1093">
        <v>2014</v>
      </c>
      <c r="X69" s="1093">
        <v>2014</v>
      </c>
      <c r="Y69" s="1093">
        <v>2014</v>
      </c>
      <c r="Z69" s="1093">
        <v>2015</v>
      </c>
      <c r="AA69" s="1093">
        <v>2015</v>
      </c>
      <c r="AB69" s="1093">
        <v>2015</v>
      </c>
      <c r="AC69" s="1093">
        <v>2015</v>
      </c>
      <c r="AD69" s="1093">
        <v>2015</v>
      </c>
      <c r="AE69" s="1093">
        <v>2015</v>
      </c>
      <c r="AF69" s="1093">
        <v>2015</v>
      </c>
      <c r="AG69" s="1093">
        <v>2015</v>
      </c>
      <c r="AH69" s="1093">
        <v>2015</v>
      </c>
      <c r="AI69" s="1093">
        <v>2015</v>
      </c>
      <c r="AJ69" s="1093">
        <v>2015</v>
      </c>
      <c r="AK69" s="1093">
        <v>2015</v>
      </c>
      <c r="AL69" s="1093">
        <v>2016</v>
      </c>
      <c r="AM69" s="1093">
        <v>2016</v>
      </c>
      <c r="AN69" s="1093">
        <v>2016</v>
      </c>
      <c r="AO69" s="1093">
        <v>2016</v>
      </c>
      <c r="AP69" s="1093">
        <v>2016</v>
      </c>
      <c r="AQ69" s="1093">
        <v>2016</v>
      </c>
      <c r="AR69" s="1094">
        <v>2016</v>
      </c>
    </row>
    <row r="70" spans="1:44" ht="12.75">
      <c r="A70" s="2088" t="s">
        <v>758</v>
      </c>
      <c r="B70" s="2089"/>
      <c r="C70" s="2089"/>
      <c r="D70" s="1095" t="s">
        <v>570</v>
      </c>
      <c r="E70" s="1095" t="s">
        <v>570</v>
      </c>
      <c r="F70" s="1095" t="s">
        <v>570</v>
      </c>
      <c r="G70" s="1095" t="s">
        <v>852</v>
      </c>
      <c r="H70" s="1095" t="s">
        <v>570</v>
      </c>
      <c r="I70" s="1095" t="s">
        <v>853</v>
      </c>
      <c r="J70" s="1095" t="s">
        <v>854</v>
      </c>
      <c r="K70" s="1095" t="s">
        <v>855</v>
      </c>
      <c r="L70" s="1095" t="s">
        <v>856</v>
      </c>
      <c r="M70" s="1095" t="s">
        <v>857</v>
      </c>
      <c r="N70" s="1095" t="s">
        <v>858</v>
      </c>
      <c r="O70" s="1095" t="s">
        <v>859</v>
      </c>
      <c r="P70" s="1095" t="s">
        <v>860</v>
      </c>
      <c r="Q70" s="1095" t="s">
        <v>861</v>
      </c>
      <c r="R70" s="1095" t="s">
        <v>794</v>
      </c>
      <c r="S70" s="1095" t="s">
        <v>852</v>
      </c>
      <c r="T70" s="1095" t="s">
        <v>570</v>
      </c>
      <c r="U70" s="1095" t="s">
        <v>853</v>
      </c>
      <c r="V70" s="1095" t="s">
        <v>854</v>
      </c>
      <c r="W70" s="1095" t="s">
        <v>855</v>
      </c>
      <c r="X70" s="1095" t="s">
        <v>856</v>
      </c>
      <c r="Y70" s="1095" t="s">
        <v>857</v>
      </c>
      <c r="Z70" s="1095" t="s">
        <v>858</v>
      </c>
      <c r="AA70" s="1095" t="s">
        <v>859</v>
      </c>
      <c r="AB70" s="1095" t="s">
        <v>860</v>
      </c>
      <c r="AC70" s="1095" t="s">
        <v>861</v>
      </c>
      <c r="AD70" s="1095" t="s">
        <v>794</v>
      </c>
      <c r="AE70" s="1095" t="s">
        <v>852</v>
      </c>
      <c r="AF70" s="1095" t="s">
        <v>570</v>
      </c>
      <c r="AG70" s="1095" t="s">
        <v>853</v>
      </c>
      <c r="AH70" s="1095" t="s">
        <v>854</v>
      </c>
      <c r="AI70" s="1095" t="s">
        <v>855</v>
      </c>
      <c r="AJ70" s="1095" t="s">
        <v>856</v>
      </c>
      <c r="AK70" s="1095" t="s">
        <v>857</v>
      </c>
      <c r="AL70" s="1095" t="s">
        <v>858</v>
      </c>
      <c r="AM70" s="1095" t="s">
        <v>859</v>
      </c>
      <c r="AN70" s="1095" t="s">
        <v>860</v>
      </c>
      <c r="AO70" s="1095" t="s">
        <v>861</v>
      </c>
      <c r="AP70" s="1095" t="s">
        <v>794</v>
      </c>
      <c r="AQ70" s="1095" t="s">
        <v>852</v>
      </c>
      <c r="AR70" s="1096" t="s">
        <v>570</v>
      </c>
    </row>
    <row r="71" spans="1:44" ht="12.75">
      <c r="A71" s="1097" t="s">
        <v>862</v>
      </c>
      <c r="B71" s="1063"/>
      <c r="C71" s="1063"/>
      <c r="D71" s="1098"/>
      <c r="E71" s="1098"/>
      <c r="F71" s="1098"/>
      <c r="G71" s="1098"/>
      <c r="H71" s="1090"/>
      <c r="I71" s="1090"/>
      <c r="J71" s="1090"/>
      <c r="K71" s="1090"/>
      <c r="L71" s="1090"/>
      <c r="M71" s="1090"/>
      <c r="N71" s="1090"/>
      <c r="O71" s="1090"/>
      <c r="P71" s="1090"/>
      <c r="Q71" s="1090"/>
      <c r="R71" s="1090"/>
      <c r="S71" s="1099"/>
      <c r="T71" s="1090"/>
      <c r="U71" s="1090"/>
      <c r="V71" s="1090"/>
      <c r="W71" s="1090"/>
      <c r="X71" s="1090"/>
      <c r="Y71" s="1090"/>
      <c r="Z71" s="1090"/>
      <c r="AA71" s="1090"/>
      <c r="AB71" s="1090"/>
      <c r="AC71" s="1090"/>
      <c r="AD71" s="1090"/>
      <c r="AE71" s="1090"/>
      <c r="AF71" s="1090"/>
      <c r="AG71" s="1090"/>
      <c r="AH71" s="1090"/>
      <c r="AI71" s="1090"/>
      <c r="AJ71" s="1090"/>
      <c r="AK71" s="1090"/>
      <c r="AL71" s="1090"/>
      <c r="AM71" s="1090"/>
      <c r="AN71" s="1090"/>
      <c r="AO71" s="1090"/>
      <c r="AP71" s="1090"/>
      <c r="AQ71" s="1090"/>
      <c r="AR71" s="1100"/>
    </row>
    <row r="72" spans="1:44" ht="12.75">
      <c r="A72" s="1097"/>
      <c r="B72" s="1063" t="s">
        <v>816</v>
      </c>
      <c r="C72" s="1063"/>
      <c r="D72" s="1090"/>
      <c r="E72" s="1090"/>
      <c r="F72" s="1090"/>
      <c r="G72" s="1098"/>
      <c r="H72" s="1090"/>
      <c r="I72" s="1090"/>
      <c r="J72" s="1090"/>
      <c r="K72" s="1090"/>
      <c r="L72" s="1090"/>
      <c r="M72" s="1090"/>
      <c r="N72" s="1090"/>
      <c r="O72" s="1090"/>
      <c r="P72" s="1090"/>
      <c r="Q72" s="1090"/>
      <c r="R72" s="1090"/>
      <c r="S72" s="1090"/>
      <c r="T72" s="1090"/>
      <c r="U72" s="1090"/>
      <c r="V72" s="1090"/>
      <c r="W72" s="1090"/>
      <c r="X72" s="1090"/>
      <c r="Y72" s="1090"/>
      <c r="Z72" s="1090"/>
      <c r="AA72" s="1090"/>
      <c r="AB72" s="1090"/>
      <c r="AC72" s="1090"/>
      <c r="AD72" s="1090"/>
      <c r="AE72" s="1090"/>
      <c r="AF72" s="1090"/>
      <c r="AG72" s="1090"/>
      <c r="AH72" s="1090"/>
      <c r="AI72" s="1090"/>
      <c r="AJ72" s="1090"/>
      <c r="AK72" s="1090"/>
      <c r="AL72" s="1090"/>
      <c r="AM72" s="1090"/>
      <c r="AN72" s="1090"/>
      <c r="AO72" s="1090"/>
      <c r="AP72" s="1090"/>
      <c r="AQ72" s="1090"/>
      <c r="AR72" s="1100"/>
    </row>
    <row r="73" spans="1:44" ht="12.75">
      <c r="A73" s="1097"/>
      <c r="B73" s="1101" t="s">
        <v>863</v>
      </c>
      <c r="C73" s="1101"/>
      <c r="D73" s="1098" t="s">
        <v>5</v>
      </c>
      <c r="E73" s="1098">
        <v>5.5</v>
      </c>
      <c r="F73" s="1099">
        <v>5</v>
      </c>
      <c r="G73" s="1099">
        <v>6</v>
      </c>
      <c r="H73" s="1099">
        <v>6</v>
      </c>
      <c r="I73" s="1099">
        <v>5</v>
      </c>
      <c r="J73" s="1099">
        <v>5</v>
      </c>
      <c r="K73" s="1099">
        <v>5</v>
      </c>
      <c r="L73" s="1099">
        <v>5</v>
      </c>
      <c r="M73" s="1099">
        <v>5</v>
      </c>
      <c r="N73" s="1099">
        <v>5</v>
      </c>
      <c r="O73" s="1099">
        <v>5</v>
      </c>
      <c r="P73" s="1099">
        <v>5</v>
      </c>
      <c r="Q73" s="1099">
        <v>5</v>
      </c>
      <c r="R73" s="1099">
        <v>5</v>
      </c>
      <c r="S73" s="1099">
        <v>5</v>
      </c>
      <c r="T73" s="1099">
        <v>5</v>
      </c>
      <c r="U73" s="1099">
        <v>6</v>
      </c>
      <c r="V73" s="1099">
        <v>6</v>
      </c>
      <c r="W73" s="1099">
        <v>6</v>
      </c>
      <c r="X73" s="1099">
        <v>6</v>
      </c>
      <c r="Y73" s="1099">
        <v>6</v>
      </c>
      <c r="Z73" s="1099">
        <v>6</v>
      </c>
      <c r="AA73" s="1099">
        <v>6</v>
      </c>
      <c r="AB73" s="1099">
        <v>6</v>
      </c>
      <c r="AC73" s="1099">
        <v>6</v>
      </c>
      <c r="AD73" s="1099">
        <v>6</v>
      </c>
      <c r="AE73" s="1099">
        <v>6</v>
      </c>
      <c r="AF73" s="1099">
        <v>6</v>
      </c>
      <c r="AG73" s="1099">
        <v>6</v>
      </c>
      <c r="AH73" s="1099">
        <v>6</v>
      </c>
      <c r="AI73" s="1099">
        <v>6</v>
      </c>
      <c r="AJ73" s="1099">
        <v>6</v>
      </c>
      <c r="AK73" s="1099">
        <v>6</v>
      </c>
      <c r="AL73" s="1099">
        <v>6</v>
      </c>
      <c r="AM73" s="1099">
        <v>6</v>
      </c>
      <c r="AN73" s="1099">
        <v>6</v>
      </c>
      <c r="AO73" s="1099">
        <v>6</v>
      </c>
      <c r="AP73" s="1099">
        <v>6</v>
      </c>
      <c r="AQ73" s="1099">
        <v>6</v>
      </c>
      <c r="AR73" s="1102">
        <v>6</v>
      </c>
    </row>
    <row r="74" spans="1:44" ht="12.75">
      <c r="A74" s="1097"/>
      <c r="B74" s="1101" t="s">
        <v>864</v>
      </c>
      <c r="C74" s="1101"/>
      <c r="D74" s="1098">
        <v>5.5</v>
      </c>
      <c r="E74" s="1098">
        <v>5.5</v>
      </c>
      <c r="F74" s="1099">
        <v>5</v>
      </c>
      <c r="G74" s="1099">
        <v>5.5</v>
      </c>
      <c r="H74" s="1099">
        <v>5.5</v>
      </c>
      <c r="I74" s="1099">
        <v>4.5</v>
      </c>
      <c r="J74" s="1099">
        <v>4.5</v>
      </c>
      <c r="K74" s="1099">
        <v>4.5</v>
      </c>
      <c r="L74" s="1099">
        <v>4.5</v>
      </c>
      <c r="M74" s="1099">
        <v>4.5</v>
      </c>
      <c r="N74" s="1099">
        <v>4.5</v>
      </c>
      <c r="O74" s="1099">
        <v>4.5</v>
      </c>
      <c r="P74" s="1099">
        <v>4.5</v>
      </c>
      <c r="Q74" s="1099">
        <v>4.5</v>
      </c>
      <c r="R74" s="1099">
        <v>4.5</v>
      </c>
      <c r="S74" s="1099">
        <v>4.5</v>
      </c>
      <c r="T74" s="1099">
        <v>4.5</v>
      </c>
      <c r="U74" s="1099">
        <v>5</v>
      </c>
      <c r="V74" s="1099">
        <v>5</v>
      </c>
      <c r="W74" s="1099">
        <v>5</v>
      </c>
      <c r="X74" s="1099">
        <v>5</v>
      </c>
      <c r="Y74" s="1099">
        <v>5</v>
      </c>
      <c r="Z74" s="1099">
        <v>5</v>
      </c>
      <c r="AA74" s="1099">
        <v>5</v>
      </c>
      <c r="AB74" s="1099">
        <v>5</v>
      </c>
      <c r="AC74" s="1099">
        <v>5</v>
      </c>
      <c r="AD74" s="1099">
        <v>5</v>
      </c>
      <c r="AE74" s="1099">
        <v>5</v>
      </c>
      <c r="AF74" s="1099">
        <v>5</v>
      </c>
      <c r="AG74" s="1099">
        <v>5</v>
      </c>
      <c r="AH74" s="1099">
        <v>5</v>
      </c>
      <c r="AI74" s="1099">
        <v>5</v>
      </c>
      <c r="AJ74" s="1099">
        <v>5</v>
      </c>
      <c r="AK74" s="1099">
        <v>5</v>
      </c>
      <c r="AL74" s="1099">
        <v>5</v>
      </c>
      <c r="AM74" s="1099">
        <v>5</v>
      </c>
      <c r="AN74" s="1099">
        <v>5</v>
      </c>
      <c r="AO74" s="1099">
        <v>5</v>
      </c>
      <c r="AP74" s="1099">
        <v>5</v>
      </c>
      <c r="AQ74" s="1099">
        <v>5</v>
      </c>
      <c r="AR74" s="1102">
        <v>5</v>
      </c>
    </row>
    <row r="75" spans="1:44" ht="12.75">
      <c r="A75" s="1097"/>
      <c r="B75" s="1101" t="s">
        <v>865</v>
      </c>
      <c r="C75" s="1101"/>
      <c r="D75" s="1098">
        <v>5.5</v>
      </c>
      <c r="E75" s="1098">
        <v>5.5</v>
      </c>
      <c r="F75" s="1099">
        <v>5</v>
      </c>
      <c r="G75" s="1099">
        <v>5</v>
      </c>
      <c r="H75" s="1099">
        <v>5</v>
      </c>
      <c r="I75" s="1099">
        <v>4</v>
      </c>
      <c r="J75" s="1099">
        <v>4</v>
      </c>
      <c r="K75" s="1099">
        <v>4</v>
      </c>
      <c r="L75" s="1099">
        <v>4</v>
      </c>
      <c r="M75" s="1099">
        <v>4</v>
      </c>
      <c r="N75" s="1099">
        <v>4</v>
      </c>
      <c r="O75" s="1099">
        <v>4</v>
      </c>
      <c r="P75" s="1099">
        <v>4</v>
      </c>
      <c r="Q75" s="1099">
        <v>4</v>
      </c>
      <c r="R75" s="1099">
        <v>4</v>
      </c>
      <c r="S75" s="1099">
        <v>4</v>
      </c>
      <c r="T75" s="1099">
        <v>4</v>
      </c>
      <c r="U75" s="1099">
        <v>4</v>
      </c>
      <c r="V75" s="1099">
        <v>4</v>
      </c>
      <c r="W75" s="1099">
        <v>4</v>
      </c>
      <c r="X75" s="1099">
        <v>4</v>
      </c>
      <c r="Y75" s="1099">
        <v>4</v>
      </c>
      <c r="Z75" s="1099">
        <v>4</v>
      </c>
      <c r="AA75" s="1099">
        <v>4</v>
      </c>
      <c r="AB75" s="1099">
        <v>4</v>
      </c>
      <c r="AC75" s="1099">
        <v>4</v>
      </c>
      <c r="AD75" s="1099">
        <v>4</v>
      </c>
      <c r="AE75" s="1099">
        <v>4</v>
      </c>
      <c r="AF75" s="1099">
        <v>4</v>
      </c>
      <c r="AG75" s="1099">
        <v>4</v>
      </c>
      <c r="AH75" s="1099">
        <v>4</v>
      </c>
      <c r="AI75" s="1099">
        <v>4</v>
      </c>
      <c r="AJ75" s="1099">
        <v>4</v>
      </c>
      <c r="AK75" s="1099">
        <v>4</v>
      </c>
      <c r="AL75" s="1099">
        <v>4</v>
      </c>
      <c r="AM75" s="1099">
        <v>4</v>
      </c>
      <c r="AN75" s="1099">
        <v>4</v>
      </c>
      <c r="AO75" s="1099">
        <v>4</v>
      </c>
      <c r="AP75" s="1099">
        <v>4</v>
      </c>
      <c r="AQ75" s="1099">
        <v>4</v>
      </c>
      <c r="AR75" s="1102">
        <v>4</v>
      </c>
    </row>
    <row r="76" spans="1:44" ht="12.75">
      <c r="A76" s="1103"/>
      <c r="B76" s="1063" t="s">
        <v>866</v>
      </c>
      <c r="C76" s="1063"/>
      <c r="D76" s="1098">
        <v>6.5</v>
      </c>
      <c r="E76" s="1099">
        <v>7</v>
      </c>
      <c r="F76" s="1099">
        <v>7</v>
      </c>
      <c r="G76" s="1099">
        <v>8</v>
      </c>
      <c r="H76" s="1099">
        <v>8</v>
      </c>
      <c r="I76" s="1099">
        <v>8</v>
      </c>
      <c r="J76" s="1099">
        <v>8</v>
      </c>
      <c r="K76" s="1099">
        <v>8</v>
      </c>
      <c r="L76" s="1099">
        <v>8</v>
      </c>
      <c r="M76" s="1099">
        <v>8</v>
      </c>
      <c r="N76" s="1099">
        <v>8</v>
      </c>
      <c r="O76" s="1099">
        <v>8</v>
      </c>
      <c r="P76" s="1099">
        <v>8</v>
      </c>
      <c r="Q76" s="1099">
        <v>8</v>
      </c>
      <c r="R76" s="1099">
        <v>8</v>
      </c>
      <c r="S76" s="1099">
        <v>8</v>
      </c>
      <c r="T76" s="1099">
        <v>8</v>
      </c>
      <c r="U76" s="1099">
        <v>8</v>
      </c>
      <c r="V76" s="1099">
        <v>8</v>
      </c>
      <c r="W76" s="1099">
        <v>8</v>
      </c>
      <c r="X76" s="1099">
        <v>8</v>
      </c>
      <c r="Y76" s="1099">
        <v>8</v>
      </c>
      <c r="Z76" s="1099">
        <v>8</v>
      </c>
      <c r="AA76" s="1099">
        <v>8</v>
      </c>
      <c r="AB76" s="1099">
        <v>8</v>
      </c>
      <c r="AC76" s="1099">
        <v>8</v>
      </c>
      <c r="AD76" s="1099">
        <v>8</v>
      </c>
      <c r="AE76" s="1099">
        <v>8</v>
      </c>
      <c r="AF76" s="1099">
        <v>8</v>
      </c>
      <c r="AG76" s="1099">
        <v>7</v>
      </c>
      <c r="AH76" s="1099">
        <v>7</v>
      </c>
      <c r="AI76" s="1099">
        <v>7</v>
      </c>
      <c r="AJ76" s="1099">
        <v>7</v>
      </c>
      <c r="AK76" s="1099">
        <v>7</v>
      </c>
      <c r="AL76" s="1099">
        <v>7</v>
      </c>
      <c r="AM76" s="1099">
        <v>7</v>
      </c>
      <c r="AN76" s="1099">
        <v>7</v>
      </c>
      <c r="AO76" s="1099">
        <v>7</v>
      </c>
      <c r="AP76" s="1099">
        <v>7</v>
      </c>
      <c r="AQ76" s="1099">
        <v>7</v>
      </c>
      <c r="AR76" s="1102">
        <v>7</v>
      </c>
    </row>
    <row r="77" spans="1:44" s="1090" customFormat="1" ht="12.75">
      <c r="A77" s="1103"/>
      <c r="B77" s="1063" t="s">
        <v>867</v>
      </c>
      <c r="C77" s="1063"/>
      <c r="AR77" s="1102"/>
    </row>
    <row r="78" spans="1:44" s="1090" customFormat="1" ht="12.75">
      <c r="A78" s="1103"/>
      <c r="B78" s="1063"/>
      <c r="C78" s="1063" t="s">
        <v>868</v>
      </c>
      <c r="D78" s="1098"/>
      <c r="E78" s="1098">
        <v>1.5</v>
      </c>
      <c r="F78" s="1098">
        <v>1.5</v>
      </c>
      <c r="G78" s="1098">
        <v>1.5</v>
      </c>
      <c r="H78" s="1099">
        <v>1.5</v>
      </c>
      <c r="I78" s="1099">
        <v>1</v>
      </c>
      <c r="J78" s="1099">
        <v>1</v>
      </c>
      <c r="K78" s="1099">
        <v>1</v>
      </c>
      <c r="L78" s="1099">
        <v>1</v>
      </c>
      <c r="M78" s="1099">
        <v>1</v>
      </c>
      <c r="N78" s="1099">
        <v>1</v>
      </c>
      <c r="O78" s="1099">
        <v>1</v>
      </c>
      <c r="P78" s="1099">
        <v>1</v>
      </c>
      <c r="Q78" s="1099">
        <v>1</v>
      </c>
      <c r="R78" s="1099">
        <v>1</v>
      </c>
      <c r="S78" s="1099">
        <v>1</v>
      </c>
      <c r="T78" s="1099">
        <v>1</v>
      </c>
      <c r="U78" s="1099">
        <v>1</v>
      </c>
      <c r="V78" s="1099">
        <v>1</v>
      </c>
      <c r="W78" s="1099">
        <v>1</v>
      </c>
      <c r="X78" s="1099">
        <v>1</v>
      </c>
      <c r="Y78" s="1099">
        <v>1</v>
      </c>
      <c r="Z78" s="1099">
        <v>1</v>
      </c>
      <c r="AA78" s="1099">
        <v>1</v>
      </c>
      <c r="AB78" s="1099">
        <v>1</v>
      </c>
      <c r="AC78" s="1099">
        <v>1</v>
      </c>
      <c r="AD78" s="1099">
        <v>1</v>
      </c>
      <c r="AE78" s="1099">
        <v>1</v>
      </c>
      <c r="AF78" s="1099">
        <v>1</v>
      </c>
      <c r="AG78" s="1099">
        <v>1</v>
      </c>
      <c r="AH78" s="1099">
        <v>1</v>
      </c>
      <c r="AI78" s="1099">
        <v>1</v>
      </c>
      <c r="AJ78" s="1099">
        <v>1</v>
      </c>
      <c r="AK78" s="1099">
        <v>1</v>
      </c>
      <c r="AL78" s="1099">
        <v>1</v>
      </c>
      <c r="AM78" s="1099">
        <v>1</v>
      </c>
      <c r="AN78" s="1099">
        <v>1</v>
      </c>
      <c r="AO78" s="1099">
        <v>1</v>
      </c>
      <c r="AP78" s="1099">
        <v>1</v>
      </c>
      <c r="AQ78" s="1099">
        <v>1</v>
      </c>
      <c r="AR78" s="1102">
        <v>1</v>
      </c>
    </row>
    <row r="79" spans="1:44" s="1090" customFormat="1" ht="12.75" customHeight="1">
      <c r="A79" s="1103"/>
      <c r="B79" s="1063"/>
      <c r="C79" s="1063" t="s">
        <v>869</v>
      </c>
      <c r="D79" s="1104"/>
      <c r="E79" s="1099">
        <v>7</v>
      </c>
      <c r="F79" s="1099">
        <v>7</v>
      </c>
      <c r="G79" s="1099">
        <v>6</v>
      </c>
      <c r="H79" s="1099">
        <v>6</v>
      </c>
      <c r="I79" s="1099">
        <v>5</v>
      </c>
      <c r="J79" s="1099">
        <v>5</v>
      </c>
      <c r="K79" s="1099">
        <v>5</v>
      </c>
      <c r="L79" s="1099">
        <v>5</v>
      </c>
      <c r="M79" s="1099">
        <v>5</v>
      </c>
      <c r="N79" s="1099">
        <v>5</v>
      </c>
      <c r="O79" s="1099">
        <v>5</v>
      </c>
      <c r="P79" s="1099">
        <v>5</v>
      </c>
      <c r="Q79" s="1099">
        <v>5</v>
      </c>
      <c r="R79" s="1099">
        <v>5</v>
      </c>
      <c r="S79" s="1099">
        <v>5</v>
      </c>
      <c r="T79" s="1099">
        <v>5</v>
      </c>
      <c r="U79" s="1099">
        <v>4</v>
      </c>
      <c r="V79" s="1099">
        <v>4</v>
      </c>
      <c r="W79" s="1099">
        <v>4</v>
      </c>
      <c r="X79" s="1099">
        <v>4</v>
      </c>
      <c r="Y79" s="1099">
        <v>4</v>
      </c>
      <c r="Z79" s="1099">
        <v>4</v>
      </c>
      <c r="AA79" s="1099">
        <v>4</v>
      </c>
      <c r="AB79" s="1099">
        <v>4</v>
      </c>
      <c r="AC79" s="1099">
        <v>4</v>
      </c>
      <c r="AD79" s="1099">
        <v>4</v>
      </c>
      <c r="AE79" s="1099">
        <v>4</v>
      </c>
      <c r="AF79" s="1099">
        <v>4</v>
      </c>
      <c r="AG79" s="1099">
        <v>4</v>
      </c>
      <c r="AH79" s="1099">
        <v>4</v>
      </c>
      <c r="AI79" s="1099">
        <v>4</v>
      </c>
      <c r="AJ79" s="1099">
        <v>4</v>
      </c>
      <c r="AK79" s="1099">
        <v>4</v>
      </c>
      <c r="AL79" s="1099">
        <v>4</v>
      </c>
      <c r="AM79" s="1099">
        <v>4</v>
      </c>
      <c r="AN79" s="1099">
        <v>4</v>
      </c>
      <c r="AO79" s="1099">
        <v>4</v>
      </c>
      <c r="AP79" s="1099">
        <v>4</v>
      </c>
      <c r="AQ79" s="1099">
        <v>4</v>
      </c>
      <c r="AR79" s="1102">
        <v>4</v>
      </c>
    </row>
    <row r="80" spans="1:44" ht="12.75">
      <c r="A80" s="1103"/>
      <c r="B80" s="1063"/>
      <c r="C80" s="1063" t="s">
        <v>870</v>
      </c>
      <c r="D80" s="1105" t="s">
        <v>871</v>
      </c>
      <c r="E80" s="1105" t="s">
        <v>871</v>
      </c>
      <c r="F80" s="1105" t="s">
        <v>871</v>
      </c>
      <c r="G80" s="1105" t="s">
        <v>871</v>
      </c>
      <c r="H80" s="1105" t="s">
        <v>871</v>
      </c>
      <c r="I80" s="1105" t="s">
        <v>871</v>
      </c>
      <c r="J80" s="1105" t="s">
        <v>871</v>
      </c>
      <c r="K80" s="1105" t="s">
        <v>871</v>
      </c>
      <c r="L80" s="1105" t="s">
        <v>871</v>
      </c>
      <c r="M80" s="1105" t="s">
        <v>871</v>
      </c>
      <c r="N80" s="1105" t="s">
        <v>871</v>
      </c>
      <c r="O80" s="1105" t="s">
        <v>871</v>
      </c>
      <c r="P80" s="1105" t="s">
        <v>871</v>
      </c>
      <c r="Q80" s="1105" t="s">
        <v>871</v>
      </c>
      <c r="R80" s="1105" t="s">
        <v>871</v>
      </c>
      <c r="S80" s="1105" t="s">
        <v>871</v>
      </c>
      <c r="T80" s="1105" t="s">
        <v>871</v>
      </c>
      <c r="U80" s="1105" t="s">
        <v>871</v>
      </c>
      <c r="V80" s="1105" t="s">
        <v>871</v>
      </c>
      <c r="W80" s="1105" t="s">
        <v>871</v>
      </c>
      <c r="X80" s="1105" t="s">
        <v>871</v>
      </c>
      <c r="Y80" s="1105" t="s">
        <v>871</v>
      </c>
      <c r="Z80" s="1105" t="s">
        <v>871</v>
      </c>
      <c r="AA80" s="1105" t="s">
        <v>871</v>
      </c>
      <c r="AB80" s="1105" t="s">
        <v>871</v>
      </c>
      <c r="AC80" s="1105" t="s">
        <v>871</v>
      </c>
      <c r="AD80" s="1105" t="s">
        <v>871</v>
      </c>
      <c r="AE80" s="1105" t="s">
        <v>871</v>
      </c>
      <c r="AF80" s="1105" t="s">
        <v>871</v>
      </c>
      <c r="AG80" s="1105" t="s">
        <v>871</v>
      </c>
      <c r="AH80" s="1105" t="s">
        <v>871</v>
      </c>
      <c r="AI80" s="1105" t="s">
        <v>871</v>
      </c>
      <c r="AJ80" s="1105" t="s">
        <v>871</v>
      </c>
      <c r="AK80" s="1105" t="s">
        <v>871</v>
      </c>
      <c r="AL80" s="1105" t="s">
        <v>871</v>
      </c>
      <c r="AM80" s="1105" t="s">
        <v>871</v>
      </c>
      <c r="AN80" s="1105" t="s">
        <v>871</v>
      </c>
      <c r="AO80" s="1105" t="s">
        <v>871</v>
      </c>
      <c r="AP80" s="1105" t="s">
        <v>871</v>
      </c>
      <c r="AQ80" s="1105" t="s">
        <v>871</v>
      </c>
      <c r="AR80" s="1102" t="s">
        <v>871</v>
      </c>
    </row>
    <row r="81" spans="1:44" ht="12.75">
      <c r="A81" s="1103"/>
      <c r="B81" s="1063" t="s">
        <v>872</v>
      </c>
      <c r="C81" s="1063"/>
      <c r="D81" s="1105"/>
      <c r="E81" s="1106"/>
      <c r="F81" s="1106"/>
      <c r="G81" s="1107">
        <v>8</v>
      </c>
      <c r="H81" s="1107">
        <v>8</v>
      </c>
      <c r="I81" s="1107">
        <v>8</v>
      </c>
      <c r="J81" s="1107">
        <v>8</v>
      </c>
      <c r="K81" s="1107">
        <v>8</v>
      </c>
      <c r="L81" s="1107">
        <v>8</v>
      </c>
      <c r="M81" s="1107">
        <v>8</v>
      </c>
      <c r="N81" s="1107">
        <v>8</v>
      </c>
      <c r="O81" s="1107">
        <v>8</v>
      </c>
      <c r="P81" s="1107">
        <v>8</v>
      </c>
      <c r="Q81" s="1107">
        <v>8</v>
      </c>
      <c r="R81" s="1107">
        <v>8</v>
      </c>
      <c r="S81" s="1107">
        <v>8</v>
      </c>
      <c r="T81" s="1107">
        <v>8</v>
      </c>
      <c r="U81" s="1107">
        <v>8</v>
      </c>
      <c r="V81" s="1107">
        <v>8</v>
      </c>
      <c r="W81" s="1107">
        <v>8</v>
      </c>
      <c r="X81" s="1107">
        <v>8</v>
      </c>
      <c r="Y81" s="1107">
        <v>8</v>
      </c>
      <c r="Z81" s="1107">
        <v>8</v>
      </c>
      <c r="AA81" s="1107">
        <v>8</v>
      </c>
      <c r="AB81" s="1107">
        <v>8</v>
      </c>
      <c r="AC81" s="1107">
        <v>8</v>
      </c>
      <c r="AD81" s="1107">
        <v>8</v>
      </c>
      <c r="AE81" s="1107">
        <v>8</v>
      </c>
      <c r="AF81" s="1107">
        <v>8</v>
      </c>
      <c r="AG81" s="1107">
        <v>7</v>
      </c>
      <c r="AH81" s="1107">
        <v>7</v>
      </c>
      <c r="AI81" s="1107">
        <v>7</v>
      </c>
      <c r="AJ81" s="1107">
        <v>7</v>
      </c>
      <c r="AK81" s="1107">
        <v>7</v>
      </c>
      <c r="AL81" s="1107">
        <v>7</v>
      </c>
      <c r="AM81" s="1107">
        <v>7</v>
      </c>
      <c r="AN81" s="1107">
        <v>7</v>
      </c>
      <c r="AO81" s="1107">
        <v>7</v>
      </c>
      <c r="AP81" s="1107">
        <v>7</v>
      </c>
      <c r="AQ81" s="1107">
        <v>7</v>
      </c>
      <c r="AR81" s="1102">
        <v>7</v>
      </c>
    </row>
    <row r="82" spans="1:44" ht="12.75">
      <c r="A82" s="1108"/>
      <c r="B82" s="1076" t="s">
        <v>873</v>
      </c>
      <c r="C82" s="1076"/>
      <c r="D82" s="1104">
        <v>3</v>
      </c>
      <c r="E82" s="1104">
        <v>3</v>
      </c>
      <c r="F82" s="1104">
        <v>3</v>
      </c>
      <c r="G82" s="1109"/>
      <c r="H82" s="1109"/>
      <c r="I82" s="1109"/>
      <c r="J82" s="1109"/>
      <c r="K82" s="1109"/>
      <c r="L82" s="1109"/>
      <c r="M82" s="1109"/>
      <c r="N82" s="1109"/>
      <c r="O82" s="1109"/>
      <c r="P82" s="1109"/>
      <c r="Q82" s="1109"/>
      <c r="R82" s="1109"/>
      <c r="S82" s="1109"/>
      <c r="T82" s="1109"/>
      <c r="U82" s="1109"/>
      <c r="V82" s="1109"/>
      <c r="W82" s="1109"/>
      <c r="X82" s="1109"/>
      <c r="Y82" s="1109"/>
      <c r="Z82" s="1109"/>
      <c r="AA82" s="1109"/>
      <c r="AB82" s="1109"/>
      <c r="AC82" s="1109"/>
      <c r="AD82" s="1109"/>
      <c r="AE82" s="1109"/>
      <c r="AF82" s="1109"/>
      <c r="AG82" s="1109"/>
      <c r="AH82" s="1109"/>
      <c r="AI82" s="1109"/>
      <c r="AJ82" s="1109"/>
      <c r="AK82" s="1109"/>
      <c r="AL82" s="1109"/>
      <c r="AM82" s="1109"/>
      <c r="AN82" s="1109"/>
      <c r="AO82" s="1109"/>
      <c r="AP82" s="1109"/>
      <c r="AQ82" s="1109"/>
      <c r="AR82" s="1110"/>
    </row>
    <row r="83" spans="1:44" ht="12.75">
      <c r="A83" s="1097" t="s">
        <v>874</v>
      </c>
      <c r="B83" s="1063"/>
      <c r="C83" s="1063"/>
      <c r="D83" s="1111"/>
      <c r="E83" s="1111"/>
      <c r="F83" s="1111"/>
      <c r="G83" s="1105"/>
      <c r="H83" s="1105"/>
      <c r="I83" s="1105"/>
      <c r="J83" s="1105"/>
      <c r="K83" s="1105"/>
      <c r="L83" s="1105"/>
      <c r="M83" s="1105"/>
      <c r="N83" s="1105"/>
      <c r="O83" s="1105"/>
      <c r="P83" s="1105"/>
      <c r="Q83" s="1105"/>
      <c r="R83" s="1105"/>
      <c r="S83" s="1105"/>
      <c r="T83" s="1105"/>
      <c r="U83" s="1105"/>
      <c r="V83" s="1105"/>
      <c r="W83" s="1105"/>
      <c r="X83" s="1105"/>
      <c r="Y83" s="1105"/>
      <c r="Z83" s="1105"/>
      <c r="AA83" s="1105"/>
      <c r="AB83" s="1105"/>
      <c r="AC83" s="1105"/>
      <c r="AD83" s="1105"/>
      <c r="AE83" s="1105"/>
      <c r="AF83" s="1105"/>
      <c r="AG83" s="1105"/>
      <c r="AH83" s="1105"/>
      <c r="AI83" s="1105"/>
      <c r="AJ83" s="1105"/>
      <c r="AK83" s="1105"/>
      <c r="AL83" s="1105"/>
      <c r="AM83" s="1105"/>
      <c r="AN83" s="1105"/>
      <c r="AO83" s="1105"/>
      <c r="AP83" s="1105"/>
      <c r="AQ83" s="1105"/>
      <c r="AR83" s="1112"/>
    </row>
    <row r="84" spans="1:44" s="1090" customFormat="1" ht="12.75">
      <c r="A84" s="1097"/>
      <c r="B84" s="1072" t="s">
        <v>875</v>
      </c>
      <c r="C84" s="1063"/>
      <c r="D84" s="1111">
        <v>8.7</v>
      </c>
      <c r="E84" s="1111">
        <v>8.08</v>
      </c>
      <c r="F84" s="1111">
        <v>0.1</v>
      </c>
      <c r="G84" s="1111">
        <v>1.7747</v>
      </c>
      <c r="H84" s="1111">
        <v>0.5529571428571429</v>
      </c>
      <c r="I84" s="1111">
        <v>0.13</v>
      </c>
      <c r="J84" s="1111">
        <v>0.0968</v>
      </c>
      <c r="K84" s="1111">
        <v>0.04</v>
      </c>
      <c r="L84" s="1111">
        <v>0.0171</v>
      </c>
      <c r="M84" s="1111">
        <v>0.0112</v>
      </c>
      <c r="N84" s="1111">
        <v>0.2514</v>
      </c>
      <c r="O84" s="1111">
        <v>0.0769</v>
      </c>
      <c r="P84" s="1111">
        <v>0.025028571428571428</v>
      </c>
      <c r="Q84" s="1111">
        <v>0.02</v>
      </c>
      <c r="R84" s="1111">
        <v>0.01</v>
      </c>
      <c r="S84" s="1111">
        <v>0.04</v>
      </c>
      <c r="T84" s="1111">
        <v>0.01</v>
      </c>
      <c r="U84" s="1113">
        <v>0.0015</v>
      </c>
      <c r="V84" s="1113">
        <v>0.0032</v>
      </c>
      <c r="W84" s="1113">
        <v>0.3255</v>
      </c>
      <c r="X84" s="1113">
        <v>0.3916</v>
      </c>
      <c r="Y84" s="1113">
        <v>0.059</v>
      </c>
      <c r="Z84" s="1113" t="s">
        <v>313</v>
      </c>
      <c r="AA84" s="1113" t="s">
        <v>313</v>
      </c>
      <c r="AB84" s="1113" t="s">
        <v>313</v>
      </c>
      <c r="AC84" s="1113" t="s">
        <v>313</v>
      </c>
      <c r="AD84" s="1113" t="s">
        <v>313</v>
      </c>
      <c r="AE84" s="1113" t="s">
        <v>313</v>
      </c>
      <c r="AF84" s="1113" t="s">
        <v>313</v>
      </c>
      <c r="AG84" s="1113" t="s">
        <v>313</v>
      </c>
      <c r="AH84" s="1113" t="s">
        <v>313</v>
      </c>
      <c r="AI84" s="1113" t="s">
        <v>313</v>
      </c>
      <c r="AJ84" s="1113" t="s">
        <v>313</v>
      </c>
      <c r="AK84" s="1113" t="s">
        <v>313</v>
      </c>
      <c r="AL84" s="1113" t="s">
        <v>313</v>
      </c>
      <c r="AM84" s="1111" t="s">
        <v>313</v>
      </c>
      <c r="AN84" s="1111" t="s">
        <v>313</v>
      </c>
      <c r="AO84" s="1111" t="s">
        <v>313</v>
      </c>
      <c r="AP84" s="1111" t="s">
        <v>313</v>
      </c>
      <c r="AQ84" s="1111" t="s">
        <v>313</v>
      </c>
      <c r="AR84" s="1102"/>
    </row>
    <row r="85" spans="1:44" ht="12.75">
      <c r="A85" s="1103"/>
      <c r="B85" s="1072" t="s">
        <v>876</v>
      </c>
      <c r="C85" s="1063"/>
      <c r="D85" s="1111">
        <v>8.13</v>
      </c>
      <c r="E85" s="1111">
        <v>8.52</v>
      </c>
      <c r="F85" s="1111">
        <v>1.15</v>
      </c>
      <c r="G85" s="1111">
        <v>2.665178033830017</v>
      </c>
      <c r="H85" s="1111">
        <v>1.1949270430302494</v>
      </c>
      <c r="I85" s="1111">
        <v>0.25</v>
      </c>
      <c r="J85" s="1111">
        <v>0.1401</v>
      </c>
      <c r="K85" s="1111">
        <v>0.07</v>
      </c>
      <c r="L85" s="1111">
        <v>0.03</v>
      </c>
      <c r="M85" s="1111">
        <v>0.08</v>
      </c>
      <c r="N85" s="1111">
        <v>0.4707958107442089</v>
      </c>
      <c r="O85" s="1111">
        <v>0.234</v>
      </c>
      <c r="P85" s="1111">
        <v>0.07589681227455514</v>
      </c>
      <c r="Q85" s="1111">
        <v>0.06</v>
      </c>
      <c r="R85" s="1111">
        <v>0.04</v>
      </c>
      <c r="S85" s="1111">
        <v>0.13</v>
      </c>
      <c r="T85" s="1111">
        <v>0.02</v>
      </c>
      <c r="U85" s="1113">
        <v>0.0044</v>
      </c>
      <c r="V85" s="1113">
        <v>0.0656</v>
      </c>
      <c r="W85" s="1113">
        <v>0.9267</v>
      </c>
      <c r="X85" s="1113">
        <v>0.5235</v>
      </c>
      <c r="Y85" s="1113">
        <v>0.128</v>
      </c>
      <c r="Z85" s="1113">
        <v>0.1551</v>
      </c>
      <c r="AA85" s="1113">
        <v>0.7409</v>
      </c>
      <c r="AB85" s="1113">
        <v>1.1286</v>
      </c>
      <c r="AC85" s="1113">
        <v>0.687</v>
      </c>
      <c r="AD85" s="1113">
        <v>0.5904</v>
      </c>
      <c r="AE85" s="1113">
        <v>0.3719</v>
      </c>
      <c r="AF85" s="1113">
        <v>0.1739</v>
      </c>
      <c r="AG85" s="1113">
        <v>0.9477779527559054</v>
      </c>
      <c r="AH85" s="1111">
        <v>2.22</v>
      </c>
      <c r="AI85" s="1111">
        <v>1.1</v>
      </c>
      <c r="AJ85" s="1111">
        <v>0.29</v>
      </c>
      <c r="AK85" s="1111">
        <v>0.4837</v>
      </c>
      <c r="AL85" s="1111">
        <v>0.6795</v>
      </c>
      <c r="AM85" s="1111">
        <v>0.35</v>
      </c>
      <c r="AN85" s="1111">
        <v>0.53</v>
      </c>
      <c r="AO85" s="1111">
        <v>1.0974</v>
      </c>
      <c r="AP85" s="1111">
        <v>1.3361</v>
      </c>
      <c r="AQ85" s="1111">
        <v>0.1182</v>
      </c>
      <c r="AR85" s="1102">
        <v>0.0456</v>
      </c>
    </row>
    <row r="86" spans="1:44" s="1114" customFormat="1" ht="12.75">
      <c r="A86" s="1103"/>
      <c r="B86" s="1072" t="s">
        <v>877</v>
      </c>
      <c r="C86" s="1063"/>
      <c r="D86" s="1111">
        <v>8.28</v>
      </c>
      <c r="E86" s="1111">
        <v>8.59</v>
      </c>
      <c r="F86" s="1111">
        <v>1.96</v>
      </c>
      <c r="G86" s="1111">
        <v>2.625707377362713</v>
      </c>
      <c r="H86" s="1111">
        <v>1.6011029109423673</v>
      </c>
      <c r="I86" s="1111">
        <v>0</v>
      </c>
      <c r="J86" s="1111">
        <v>0.6906</v>
      </c>
      <c r="K86" s="1111">
        <v>0.42</v>
      </c>
      <c r="L86" s="1111">
        <v>0.2173</v>
      </c>
      <c r="M86" s="1111">
        <v>0.4599</v>
      </c>
      <c r="N86" s="1111">
        <v>0.9307730932022839</v>
      </c>
      <c r="O86" s="1111" t="s">
        <v>313</v>
      </c>
      <c r="P86" s="1111">
        <v>0.5262407407407408</v>
      </c>
      <c r="Q86" s="1111">
        <v>0.26</v>
      </c>
      <c r="R86" s="1111">
        <v>0.13</v>
      </c>
      <c r="S86" s="1111">
        <v>0.38</v>
      </c>
      <c r="T86" s="1111">
        <v>0.42</v>
      </c>
      <c r="U86" s="1111" t="s">
        <v>313</v>
      </c>
      <c r="V86" s="1111">
        <v>0.157</v>
      </c>
      <c r="W86" s="1111">
        <v>0.9</v>
      </c>
      <c r="X86" s="1111">
        <v>1.2073</v>
      </c>
      <c r="Y86" s="1111">
        <v>0.3029</v>
      </c>
      <c r="Z86" s="1111">
        <v>0.2288</v>
      </c>
      <c r="AA86" s="1111" t="s">
        <v>313</v>
      </c>
      <c r="AB86" s="1113">
        <v>1.2528</v>
      </c>
      <c r="AC86" s="1113">
        <v>0.8742</v>
      </c>
      <c r="AD86" s="1113">
        <v>0.9045</v>
      </c>
      <c r="AE86" s="1113">
        <v>0.6827</v>
      </c>
      <c r="AF86" s="1113">
        <v>0.5648</v>
      </c>
      <c r="AG86" s="1113" t="s">
        <v>313</v>
      </c>
      <c r="AH86" s="1111">
        <v>3.12</v>
      </c>
      <c r="AI86" s="1111">
        <v>1.57</v>
      </c>
      <c r="AJ86" s="1111">
        <v>0.86</v>
      </c>
      <c r="AK86" s="1111">
        <v>0.8527</v>
      </c>
      <c r="AL86" s="1111">
        <v>0.8302</v>
      </c>
      <c r="AM86" s="1111" t="s">
        <v>313</v>
      </c>
      <c r="AN86" s="1111">
        <v>0.9821</v>
      </c>
      <c r="AO86" s="1111">
        <v>1.1044</v>
      </c>
      <c r="AP86" s="1111">
        <v>1.8787</v>
      </c>
      <c r="AQ86" s="1111">
        <v>0.4359</v>
      </c>
      <c r="AR86" s="1102">
        <v>0.3255</v>
      </c>
    </row>
    <row r="87" spans="1:44" ht="15.75" customHeight="1">
      <c r="A87" s="1103"/>
      <c r="B87" s="1072" t="s">
        <v>878</v>
      </c>
      <c r="C87" s="1063"/>
      <c r="D87" s="1111">
        <v>7.28</v>
      </c>
      <c r="E87" s="1111">
        <v>8.6105</v>
      </c>
      <c r="F87" s="1111">
        <v>2.72</v>
      </c>
      <c r="G87" s="1111" t="s">
        <v>313</v>
      </c>
      <c r="H87" s="1111">
        <v>2.713382091805048</v>
      </c>
      <c r="I87" s="1111">
        <v>0</v>
      </c>
      <c r="J87" s="1111">
        <v>1.0019</v>
      </c>
      <c r="K87" s="1111">
        <v>0.79</v>
      </c>
      <c r="L87" s="1111">
        <v>0.5</v>
      </c>
      <c r="M87" s="1111">
        <v>0.75</v>
      </c>
      <c r="N87" s="1111">
        <v>1.061509865470852</v>
      </c>
      <c r="O87" s="1111" t="s">
        <v>313</v>
      </c>
      <c r="P87" s="1111">
        <v>0.8337058823529412</v>
      </c>
      <c r="Q87" s="1111">
        <v>0.68</v>
      </c>
      <c r="R87" s="1111">
        <v>0.64</v>
      </c>
      <c r="S87" s="1111">
        <v>2.2</v>
      </c>
      <c r="T87" s="1111">
        <v>0.72</v>
      </c>
      <c r="U87" s="1111" t="s">
        <v>313</v>
      </c>
      <c r="V87" s="1111">
        <v>0.54</v>
      </c>
      <c r="W87" s="1111">
        <v>0.9349</v>
      </c>
      <c r="X87" s="1111">
        <v>0.8726</v>
      </c>
      <c r="Y87" s="1111">
        <v>0.5803</v>
      </c>
      <c r="Z87" s="1111">
        <v>0.369</v>
      </c>
      <c r="AA87" s="1111" t="s">
        <v>313</v>
      </c>
      <c r="AB87" s="1113">
        <v>1.3759</v>
      </c>
      <c r="AC87" s="1113">
        <v>1.1623</v>
      </c>
      <c r="AD87" s="1113">
        <v>0.9827</v>
      </c>
      <c r="AE87" s="1113" t="s">
        <v>313</v>
      </c>
      <c r="AF87" s="1113">
        <v>0.7579</v>
      </c>
      <c r="AG87" s="1113" t="s">
        <v>313</v>
      </c>
      <c r="AH87" s="1111">
        <v>3.04</v>
      </c>
      <c r="AI87" s="1111">
        <v>1.97</v>
      </c>
      <c r="AJ87" s="1111">
        <v>0.97</v>
      </c>
      <c r="AK87" s="1111">
        <v>0.9588</v>
      </c>
      <c r="AL87" s="1111">
        <v>0.9434</v>
      </c>
      <c r="AM87" s="1111" t="s">
        <v>313</v>
      </c>
      <c r="AN87" s="1111">
        <v>1.33</v>
      </c>
      <c r="AO87" s="1111">
        <v>1.2908</v>
      </c>
      <c r="AP87" s="1111">
        <v>0.6016</v>
      </c>
      <c r="AQ87" s="1111">
        <v>0.6737</v>
      </c>
      <c r="AR87" s="1102">
        <v>0.7218</v>
      </c>
    </row>
    <row r="88" spans="1:44" ht="15.75" customHeight="1">
      <c r="A88" s="1103"/>
      <c r="B88" s="1063" t="s">
        <v>814</v>
      </c>
      <c r="C88" s="1063"/>
      <c r="D88" s="1111" t="s">
        <v>879</v>
      </c>
      <c r="E88" s="1111" t="s">
        <v>880</v>
      </c>
      <c r="F88" s="1111" t="s">
        <v>880</v>
      </c>
      <c r="G88" s="1111" t="s">
        <v>880</v>
      </c>
      <c r="H88" s="1111" t="s">
        <v>880</v>
      </c>
      <c r="I88" s="1111" t="s">
        <v>880</v>
      </c>
      <c r="J88" s="1111" t="s">
        <v>880</v>
      </c>
      <c r="K88" s="1111" t="s">
        <v>880</v>
      </c>
      <c r="L88" s="1111" t="s">
        <v>880</v>
      </c>
      <c r="M88" s="1111" t="s">
        <v>881</v>
      </c>
      <c r="N88" s="1111" t="s">
        <v>881</v>
      </c>
      <c r="O88" s="1111" t="s">
        <v>881</v>
      </c>
      <c r="P88" s="1111" t="s">
        <v>881</v>
      </c>
      <c r="Q88" s="1111" t="s">
        <v>881</v>
      </c>
      <c r="R88" s="1111" t="s">
        <v>881</v>
      </c>
      <c r="S88" s="1111" t="s">
        <v>881</v>
      </c>
      <c r="T88" s="1111" t="s">
        <v>881</v>
      </c>
      <c r="U88" s="1111" t="s">
        <v>881</v>
      </c>
      <c r="V88" s="1111" t="s">
        <v>881</v>
      </c>
      <c r="W88" s="1111" t="s">
        <v>881</v>
      </c>
      <c r="X88" s="1111" t="s">
        <v>881</v>
      </c>
      <c r="Y88" s="1111" t="s">
        <v>881</v>
      </c>
      <c r="Z88" s="1111" t="s">
        <v>881</v>
      </c>
      <c r="AA88" s="1111" t="s">
        <v>881</v>
      </c>
      <c r="AB88" s="1111" t="s">
        <v>881</v>
      </c>
      <c r="AC88" s="1111" t="s">
        <v>881</v>
      </c>
      <c r="AD88" s="1111" t="s">
        <v>881</v>
      </c>
      <c r="AE88" s="1111" t="s">
        <v>882</v>
      </c>
      <c r="AF88" s="1111" t="s">
        <v>883</v>
      </c>
      <c r="AG88" s="1111" t="s">
        <v>883</v>
      </c>
      <c r="AH88" s="1111" t="s">
        <v>883</v>
      </c>
      <c r="AI88" s="1111" t="s">
        <v>883</v>
      </c>
      <c r="AJ88" s="1111" t="s">
        <v>883</v>
      </c>
      <c r="AK88" s="1111" t="s">
        <v>883</v>
      </c>
      <c r="AL88" s="1111" t="s">
        <v>884</v>
      </c>
      <c r="AM88" s="1111" t="s">
        <v>884</v>
      </c>
      <c r="AN88" s="1111" t="s">
        <v>884</v>
      </c>
      <c r="AO88" s="1111" t="s">
        <v>884</v>
      </c>
      <c r="AP88" s="1111" t="s">
        <v>884</v>
      </c>
      <c r="AQ88" s="1111" t="s">
        <v>884</v>
      </c>
      <c r="AR88" s="1102" t="s">
        <v>884</v>
      </c>
    </row>
    <row r="89" spans="1:44" ht="15.75" customHeight="1">
      <c r="A89" s="1103"/>
      <c r="B89" s="1076" t="s">
        <v>885</v>
      </c>
      <c r="C89" s="1063"/>
      <c r="D89" s="1111" t="s">
        <v>886</v>
      </c>
      <c r="E89" s="1111" t="s">
        <v>887</v>
      </c>
      <c r="F89" s="1111" t="s">
        <v>887</v>
      </c>
      <c r="G89" s="1111" t="s">
        <v>887</v>
      </c>
      <c r="H89" s="1111" t="s">
        <v>887</v>
      </c>
      <c r="I89" s="1111" t="s">
        <v>888</v>
      </c>
      <c r="J89" s="1111" t="s">
        <v>888</v>
      </c>
      <c r="K89" s="1111" t="s">
        <v>888</v>
      </c>
      <c r="L89" s="1111" t="s">
        <v>887</v>
      </c>
      <c r="M89" s="1111" t="s">
        <v>887</v>
      </c>
      <c r="N89" s="1111" t="s">
        <v>887</v>
      </c>
      <c r="O89" s="1111" t="s">
        <v>887</v>
      </c>
      <c r="P89" s="1111" t="s">
        <v>887</v>
      </c>
      <c r="Q89" s="1111" t="s">
        <v>887</v>
      </c>
      <c r="R89" s="1111" t="s">
        <v>887</v>
      </c>
      <c r="S89" s="1111" t="s">
        <v>887</v>
      </c>
      <c r="T89" s="1111" t="s">
        <v>887</v>
      </c>
      <c r="U89" s="1111" t="s">
        <v>887</v>
      </c>
      <c r="V89" s="1111" t="s">
        <v>887</v>
      </c>
      <c r="W89" s="1111" t="s">
        <v>887</v>
      </c>
      <c r="X89" s="1111" t="s">
        <v>887</v>
      </c>
      <c r="Y89" s="1111" t="s">
        <v>887</v>
      </c>
      <c r="Z89" s="1111" t="s">
        <v>887</v>
      </c>
      <c r="AA89" s="1111" t="s">
        <v>887</v>
      </c>
      <c r="AB89" s="1111" t="s">
        <v>887</v>
      </c>
      <c r="AC89" s="1111" t="s">
        <v>887</v>
      </c>
      <c r="AD89" s="1111" t="s">
        <v>887</v>
      </c>
      <c r="AE89" s="1111" t="s">
        <v>887</v>
      </c>
      <c r="AF89" s="1111" t="s">
        <v>887</v>
      </c>
      <c r="AG89" s="1111" t="s">
        <v>887</v>
      </c>
      <c r="AH89" s="1111" t="s">
        <v>887</v>
      </c>
      <c r="AI89" s="1111" t="s">
        <v>887</v>
      </c>
      <c r="AJ89" s="1111" t="s">
        <v>887</v>
      </c>
      <c r="AK89" s="1111" t="s">
        <v>887</v>
      </c>
      <c r="AL89" s="1111" t="s">
        <v>887</v>
      </c>
      <c r="AM89" s="1111" t="s">
        <v>887</v>
      </c>
      <c r="AN89" s="1111" t="s">
        <v>887</v>
      </c>
      <c r="AO89" s="1111" t="s">
        <v>887</v>
      </c>
      <c r="AP89" s="1111" t="s">
        <v>887</v>
      </c>
      <c r="AQ89" s="1111" t="s">
        <v>887</v>
      </c>
      <c r="AR89" s="1102" t="s">
        <v>887</v>
      </c>
    </row>
    <row r="90" spans="1:44" ht="15.75" customHeight="1">
      <c r="A90" s="1115" t="s">
        <v>889</v>
      </c>
      <c r="B90" s="1116"/>
      <c r="C90" s="1117"/>
      <c r="D90" s="1118">
        <v>6.57</v>
      </c>
      <c r="E90" s="1118">
        <v>8.22</v>
      </c>
      <c r="F90" s="1118">
        <v>0.86</v>
      </c>
      <c r="G90" s="1118">
        <v>1.3649886601894599</v>
      </c>
      <c r="H90" s="1118">
        <v>0.86</v>
      </c>
      <c r="I90" s="1118">
        <v>0.3</v>
      </c>
      <c r="J90" s="1118">
        <v>0.27</v>
      </c>
      <c r="K90" s="1118">
        <v>0.25</v>
      </c>
      <c r="L90" s="1118">
        <v>0.22459140275275666</v>
      </c>
      <c r="M90" s="1118">
        <v>0.20374838574155063</v>
      </c>
      <c r="N90" s="1118">
        <v>0.21</v>
      </c>
      <c r="O90" s="1118">
        <v>0.20773918429166563</v>
      </c>
      <c r="P90" s="1118">
        <v>0.2017363513916063</v>
      </c>
      <c r="Q90" s="1118">
        <v>0.19</v>
      </c>
      <c r="R90" s="1118">
        <v>0.19</v>
      </c>
      <c r="S90" s="1118">
        <v>0.18</v>
      </c>
      <c r="T90" s="1118">
        <v>0.1633696910001769</v>
      </c>
      <c r="U90" s="1118">
        <v>0.15</v>
      </c>
      <c r="V90" s="1118">
        <v>0.17</v>
      </c>
      <c r="W90" s="1118">
        <v>1.03</v>
      </c>
      <c r="X90" s="1118">
        <v>0.42</v>
      </c>
      <c r="Y90" s="1119">
        <v>0.15</v>
      </c>
      <c r="Z90" s="1118">
        <v>0.15</v>
      </c>
      <c r="AA90" s="1118">
        <v>2.23</v>
      </c>
      <c r="AB90" s="1118">
        <v>1.8</v>
      </c>
      <c r="AC90" s="1118">
        <v>0.64</v>
      </c>
      <c r="AD90" s="1118">
        <v>0.44</v>
      </c>
      <c r="AE90" s="1118">
        <v>0.24</v>
      </c>
      <c r="AF90" s="1118">
        <v>1.01</v>
      </c>
      <c r="AG90" s="1118">
        <v>0.7392803128066334</v>
      </c>
      <c r="AH90" s="1118">
        <v>1.45</v>
      </c>
      <c r="AI90" s="1118">
        <v>0.64</v>
      </c>
      <c r="AJ90" s="1118">
        <v>0.36</v>
      </c>
      <c r="AK90" s="1118">
        <v>0.82</v>
      </c>
      <c r="AL90" s="1118">
        <v>0.26</v>
      </c>
      <c r="AM90" s="1118">
        <v>0.22</v>
      </c>
      <c r="AN90" s="1118">
        <v>0.42</v>
      </c>
      <c r="AO90" s="1118">
        <v>1.59</v>
      </c>
      <c r="AP90" s="1118">
        <v>3.44</v>
      </c>
      <c r="AQ90" s="1118">
        <v>0.36</v>
      </c>
      <c r="AR90" s="1120">
        <v>0.69</v>
      </c>
    </row>
    <row r="91" spans="1:44" ht="15.75" customHeight="1">
      <c r="A91" s="1121" t="s">
        <v>890</v>
      </c>
      <c r="B91" s="1122"/>
      <c r="C91" s="1117"/>
      <c r="D91" s="1123"/>
      <c r="E91" s="1123"/>
      <c r="F91" s="1124">
        <v>6.171809923677013</v>
      </c>
      <c r="G91" s="1118">
        <v>5.2</v>
      </c>
      <c r="H91" s="1118">
        <v>5.25</v>
      </c>
      <c r="I91" s="1118">
        <v>5.13</v>
      </c>
      <c r="J91" s="1118">
        <v>5.01</v>
      </c>
      <c r="K91" s="1118">
        <v>4.89</v>
      </c>
      <c r="L91" s="1118">
        <v>4.86</v>
      </c>
      <c r="M91" s="1118">
        <v>4.75</v>
      </c>
      <c r="N91" s="1118">
        <v>4.68</v>
      </c>
      <c r="O91" s="1118">
        <v>4.61</v>
      </c>
      <c r="P91" s="1118">
        <v>4.45</v>
      </c>
      <c r="Q91" s="1118">
        <v>4.3</v>
      </c>
      <c r="R91" s="1118">
        <v>4.26</v>
      </c>
      <c r="S91" s="1118">
        <v>4.22</v>
      </c>
      <c r="T91" s="1118">
        <v>4.093039677595375</v>
      </c>
      <c r="U91" s="1118">
        <v>3.99</v>
      </c>
      <c r="V91" s="1118">
        <v>3.9028606805380788</v>
      </c>
      <c r="W91" s="1118">
        <v>3.7938564896258735</v>
      </c>
      <c r="X91" s="1118">
        <v>3.813646481799705</v>
      </c>
      <c r="Y91" s="1119">
        <v>3.76</v>
      </c>
      <c r="Z91" s="1118">
        <v>3.7486832454511747</v>
      </c>
      <c r="AA91" s="1118">
        <v>3.84</v>
      </c>
      <c r="AB91" s="1118">
        <v>3.79</v>
      </c>
      <c r="AC91" s="1118">
        <v>4.07</v>
      </c>
      <c r="AD91" s="1118">
        <v>4.06</v>
      </c>
      <c r="AE91" s="1118">
        <v>4.05</v>
      </c>
      <c r="AF91" s="1118">
        <v>3.94</v>
      </c>
      <c r="AG91" s="1118">
        <v>3.9</v>
      </c>
      <c r="AH91" s="1118">
        <v>3.73</v>
      </c>
      <c r="AI91" s="1118">
        <v>3.55</v>
      </c>
      <c r="AJ91" s="1118">
        <v>3.52</v>
      </c>
      <c r="AK91" s="1118">
        <v>3.37</v>
      </c>
      <c r="AL91" s="1118">
        <v>3.3209337778655517</v>
      </c>
      <c r="AM91" s="1118">
        <v>3.15</v>
      </c>
      <c r="AN91" s="1118">
        <v>3.064653314912344</v>
      </c>
      <c r="AO91" s="1118">
        <v>2.94</v>
      </c>
      <c r="AP91" s="1118">
        <v>3.07</v>
      </c>
      <c r="AQ91" s="1118">
        <v>3.09</v>
      </c>
      <c r="AR91" s="1120">
        <v>3.28</v>
      </c>
    </row>
    <row r="92" spans="1:44" ht="15.75" customHeight="1">
      <c r="A92" s="1121" t="s">
        <v>891</v>
      </c>
      <c r="B92" s="1125"/>
      <c r="C92" s="1125"/>
      <c r="D92" s="1123"/>
      <c r="E92" s="1123"/>
      <c r="F92" s="1126">
        <v>12.402829832416426</v>
      </c>
      <c r="G92" s="1118">
        <v>12.34</v>
      </c>
      <c r="H92" s="1118">
        <v>12.09</v>
      </c>
      <c r="I92" s="1118">
        <v>12.1</v>
      </c>
      <c r="J92" s="1118">
        <v>11.95</v>
      </c>
      <c r="K92" s="1118">
        <v>11.78</v>
      </c>
      <c r="L92" s="1118">
        <v>11.79</v>
      </c>
      <c r="M92" s="1118">
        <v>11.48</v>
      </c>
      <c r="N92" s="1118">
        <v>11.53</v>
      </c>
      <c r="O92" s="1118">
        <v>11.37</v>
      </c>
      <c r="P92" s="1118">
        <v>11.18</v>
      </c>
      <c r="Q92" s="1118">
        <v>10.915791628170691</v>
      </c>
      <c r="R92" s="1118">
        <v>10.82</v>
      </c>
      <c r="S92" s="1118">
        <v>10.81</v>
      </c>
      <c r="T92" s="1118">
        <v>10.54995071060591</v>
      </c>
      <c r="U92" s="1118">
        <v>10.3</v>
      </c>
      <c r="V92" s="1118">
        <v>10.226252086741528</v>
      </c>
      <c r="W92" s="1118">
        <v>10.135310047775658</v>
      </c>
      <c r="X92" s="1118">
        <v>9.937237232078088</v>
      </c>
      <c r="Y92" s="1119">
        <v>9.94</v>
      </c>
      <c r="Z92" s="1118">
        <v>9.818236657250683</v>
      </c>
      <c r="AA92" s="1118">
        <v>9.67</v>
      </c>
      <c r="AB92" s="1118">
        <v>9.56</v>
      </c>
      <c r="AC92" s="1118">
        <v>9.64</v>
      </c>
      <c r="AD92" s="1118">
        <v>9.65</v>
      </c>
      <c r="AE92" s="1118">
        <v>9.59</v>
      </c>
      <c r="AF92" s="1118">
        <v>9.62</v>
      </c>
      <c r="AG92" s="1118">
        <v>9.61</v>
      </c>
      <c r="AH92" s="1118">
        <v>9.54</v>
      </c>
      <c r="AI92" s="1118">
        <v>9.46</v>
      </c>
      <c r="AJ92" s="1118">
        <v>9.47</v>
      </c>
      <c r="AK92" s="1118">
        <v>9.44</v>
      </c>
      <c r="AL92" s="1118">
        <v>9.292191527361625</v>
      </c>
      <c r="AM92" s="1118">
        <v>9.2</v>
      </c>
      <c r="AN92" s="1118">
        <v>9.16820383701169</v>
      </c>
      <c r="AO92" s="1118">
        <v>9.06</v>
      </c>
      <c r="AP92" s="1118">
        <v>9.04</v>
      </c>
      <c r="AQ92" s="1118">
        <v>8.98</v>
      </c>
      <c r="AR92" s="1120">
        <v>8.86</v>
      </c>
    </row>
    <row r="93" spans="1:44" ht="15.75" customHeight="1" thickBot="1">
      <c r="A93" s="1127" t="s">
        <v>892</v>
      </c>
      <c r="B93" s="1128"/>
      <c r="C93" s="1128"/>
      <c r="D93" s="1129"/>
      <c r="E93" s="1129"/>
      <c r="F93" s="1129"/>
      <c r="G93" s="1130">
        <v>9.84</v>
      </c>
      <c r="H93" s="1130">
        <v>9.83</v>
      </c>
      <c r="I93" s="1130">
        <v>9.63</v>
      </c>
      <c r="J93" s="1130">
        <v>9.35</v>
      </c>
      <c r="K93" s="1130">
        <v>9.23</v>
      </c>
      <c r="L93" s="1130">
        <v>9.03</v>
      </c>
      <c r="M93" s="1130">
        <v>8.86</v>
      </c>
      <c r="N93" s="1130">
        <v>8.75</v>
      </c>
      <c r="O93" s="1130">
        <v>8.58</v>
      </c>
      <c r="P93" s="1130">
        <v>8.55</v>
      </c>
      <c r="Q93" s="1130">
        <v>8.38</v>
      </c>
      <c r="R93" s="1130">
        <v>8.31</v>
      </c>
      <c r="S93" s="1130">
        <v>8.23</v>
      </c>
      <c r="T93" s="1130">
        <v>8.36</v>
      </c>
      <c r="U93" s="1130">
        <v>7.68</v>
      </c>
      <c r="V93" s="1130">
        <v>7.9</v>
      </c>
      <c r="W93" s="1130">
        <v>7.73</v>
      </c>
      <c r="X93" s="1130">
        <v>7.46</v>
      </c>
      <c r="Y93" s="1130">
        <v>7.44</v>
      </c>
      <c r="Z93" s="1130">
        <v>7.49</v>
      </c>
      <c r="AA93" s="1130">
        <v>7.51</v>
      </c>
      <c r="AB93" s="1130">
        <v>7.52</v>
      </c>
      <c r="AC93" s="1130">
        <v>7.68</v>
      </c>
      <c r="AD93" s="1130">
        <v>7.76</v>
      </c>
      <c r="AE93" s="1130">
        <v>7.69</v>
      </c>
      <c r="AF93" s="1130">
        <v>7.88</v>
      </c>
      <c r="AG93" s="1130">
        <v>7.18</v>
      </c>
      <c r="AH93" s="1130">
        <v>7.21</v>
      </c>
      <c r="AI93" s="1130">
        <v>7.22</v>
      </c>
      <c r="AJ93" s="1130">
        <v>7.04</v>
      </c>
      <c r="AK93" s="1130">
        <v>6.91</v>
      </c>
      <c r="AL93" s="1130">
        <v>6.82</v>
      </c>
      <c r="AM93" s="1130">
        <v>6.58</v>
      </c>
      <c r="AN93" s="1130">
        <v>6.46</v>
      </c>
      <c r="AO93" s="1130">
        <v>6.32</v>
      </c>
      <c r="AP93" s="1130">
        <v>6.29</v>
      </c>
      <c r="AQ93" s="1130">
        <v>6.27</v>
      </c>
      <c r="AR93" s="1131">
        <v>6.54</v>
      </c>
    </row>
    <row r="94" spans="1:13" ht="12" customHeight="1" thickTop="1">
      <c r="A94" s="391"/>
      <c r="B94" s="1132"/>
      <c r="C94" s="1132"/>
      <c r="D94" s="1098"/>
      <c r="E94" s="1098"/>
      <c r="F94" s="1098"/>
      <c r="H94" s="1111"/>
      <c r="I94" s="1111"/>
      <c r="J94" s="1111"/>
      <c r="K94" s="1111"/>
      <c r="L94" s="1111"/>
      <c r="M94" s="1111"/>
    </row>
    <row r="95" spans="1:44" ht="15.75" customHeight="1">
      <c r="A95" s="1133" t="s">
        <v>893</v>
      </c>
      <c r="B95" s="1063"/>
      <c r="C95" s="1063"/>
      <c r="AA95" s="1134"/>
      <c r="AB95" s="1134"/>
      <c r="AC95" s="1134"/>
      <c r="AD95" s="1134"/>
      <c r="AE95" s="1134"/>
      <c r="AF95" s="1134"/>
      <c r="AG95" s="1134"/>
      <c r="AH95" s="1134"/>
      <c r="AI95" s="1134"/>
      <c r="AJ95" s="1134"/>
      <c r="AK95" s="1134"/>
      <c r="AL95" s="1134"/>
      <c r="AM95" s="1134"/>
      <c r="AN95" s="1134"/>
      <c r="AO95" s="1134"/>
      <c r="AP95" s="1134"/>
      <c r="AQ95" s="1134"/>
      <c r="AR95" s="1134"/>
    </row>
    <row r="96" spans="1:7" ht="12.75">
      <c r="A96" s="1135" t="s">
        <v>894</v>
      </c>
      <c r="B96" s="1136"/>
      <c r="C96" s="1136"/>
      <c r="D96" s="1136"/>
      <c r="E96" s="1136"/>
      <c r="F96" s="1136"/>
      <c r="G96" s="1136"/>
    </row>
    <row r="97" spans="1:5" ht="12.75">
      <c r="A97" s="1088" t="s">
        <v>895</v>
      </c>
      <c r="B97" s="1088"/>
      <c r="C97" s="1088"/>
      <c r="D97" s="1088"/>
      <c r="E97" s="1088"/>
    </row>
    <row r="98" spans="1:3" ht="12.75">
      <c r="A98" s="2079" t="s">
        <v>896</v>
      </c>
      <c r="B98" s="2079"/>
      <c r="C98" s="2079"/>
    </row>
    <row r="99" spans="1:3" ht="12.75">
      <c r="A99" s="2079"/>
      <c r="B99" s="2079"/>
      <c r="C99" s="2079"/>
    </row>
    <row r="100" spans="1:3" ht="12.75">
      <c r="A100" s="1081"/>
      <c r="B100" s="1063"/>
      <c r="C100" s="1063"/>
    </row>
    <row r="101" spans="1:3" ht="12.75">
      <c r="A101" s="1063"/>
      <c r="B101" s="1063"/>
      <c r="C101" s="1063"/>
    </row>
    <row r="102" spans="1:3" ht="12.75">
      <c r="A102" s="1063"/>
      <c r="B102" s="1072"/>
      <c r="C102" s="1063"/>
    </row>
    <row r="103" spans="1:3" ht="12.75">
      <c r="A103" s="1063"/>
      <c r="B103" s="1063"/>
      <c r="C103" s="1063"/>
    </row>
    <row r="104" spans="1:3" ht="12.75">
      <c r="A104" s="1063"/>
      <c r="B104" s="1063"/>
      <c r="C104" s="1063"/>
    </row>
    <row r="105" spans="1:3" ht="12.75">
      <c r="A105" s="1063"/>
      <c r="B105" s="1063"/>
      <c r="C105" s="1063"/>
    </row>
    <row r="106" spans="1:3" ht="12.75">
      <c r="A106" s="1063"/>
      <c r="B106" s="1063"/>
      <c r="C106" s="1063"/>
    </row>
    <row r="107" spans="1:3" ht="12.75">
      <c r="A107" s="1063"/>
      <c r="B107" s="1063"/>
      <c r="C107" s="1063"/>
    </row>
    <row r="108" spans="1:3" ht="12.75">
      <c r="A108" s="1063"/>
      <c r="B108" s="1063"/>
      <c r="C108" s="1063"/>
    </row>
    <row r="109" spans="1:3" ht="12.75">
      <c r="A109" s="1081"/>
      <c r="B109" s="1063"/>
      <c r="C109" s="1063"/>
    </row>
    <row r="110" spans="1:3" ht="12.75">
      <c r="A110" s="1081"/>
      <c r="B110" s="1072"/>
      <c r="C110" s="1063"/>
    </row>
    <row r="111" spans="1:3" ht="12.75">
      <c r="A111" s="1063"/>
      <c r="B111" s="1072"/>
      <c r="C111" s="1063"/>
    </row>
    <row r="112" spans="1:3" ht="12.75">
      <c r="A112" s="1063"/>
      <c r="B112" s="1072"/>
      <c r="C112" s="1063"/>
    </row>
    <row r="113" spans="1:3" ht="12.75">
      <c r="A113" s="1063"/>
      <c r="B113" s="1072"/>
      <c r="C113" s="1063"/>
    </row>
    <row r="114" spans="1:3" ht="12.75">
      <c r="A114" s="1063"/>
      <c r="B114" s="1063"/>
      <c r="C114" s="1063"/>
    </row>
    <row r="115" spans="1:3" ht="12.75">
      <c r="A115" s="1063"/>
      <c r="B115" s="1063"/>
      <c r="C115" s="1063"/>
    </row>
    <row r="116" spans="1:3" ht="12.75">
      <c r="A116" s="1137"/>
      <c r="B116" s="1138"/>
      <c r="C116" s="1139"/>
    </row>
    <row r="117" spans="1:3" ht="12.75">
      <c r="A117" s="1081"/>
      <c r="B117" s="1063"/>
      <c r="C117" s="1063"/>
    </row>
    <row r="118" spans="1:3" ht="12.75">
      <c r="A118" s="1063"/>
      <c r="B118" s="1081"/>
      <c r="C118" s="1063"/>
    </row>
    <row r="119" spans="1:3" ht="12.75">
      <c r="A119" s="1063"/>
      <c r="B119" s="1063"/>
      <c r="C119" s="1063"/>
    </row>
    <row r="120" spans="1:3" ht="12.75">
      <c r="A120" s="1063"/>
      <c r="B120" s="1063"/>
      <c r="C120" s="1063"/>
    </row>
    <row r="121" spans="1:3" ht="12.75">
      <c r="A121" s="1063"/>
      <c r="B121" s="1063"/>
      <c r="C121" s="1063"/>
    </row>
    <row r="122" spans="1:3" ht="12.75">
      <c r="A122" s="1063"/>
      <c r="B122" s="1063"/>
      <c r="C122" s="1063"/>
    </row>
    <row r="123" spans="1:3" ht="12.75">
      <c r="A123" s="1063"/>
      <c r="B123" s="1063"/>
      <c r="C123" s="1063"/>
    </row>
    <row r="124" spans="1:3" ht="12.75">
      <c r="A124" s="1063"/>
      <c r="B124" s="1063"/>
      <c r="C124" s="1063"/>
    </row>
    <row r="125" spans="1:3" ht="12.75">
      <c r="A125" s="1063"/>
      <c r="B125" s="1063"/>
      <c r="C125" s="1063"/>
    </row>
    <row r="126" spans="1:3" ht="12.75">
      <c r="A126" s="1063"/>
      <c r="B126" s="1081"/>
      <c r="C126" s="1063"/>
    </row>
    <row r="127" spans="1:3" ht="12.75">
      <c r="A127" s="1063"/>
      <c r="B127" s="1063"/>
      <c r="C127" s="1063"/>
    </row>
    <row r="128" spans="1:3" ht="12.75">
      <c r="A128" s="1063"/>
      <c r="B128" s="1072"/>
      <c r="C128" s="1063"/>
    </row>
    <row r="129" spans="1:3" ht="12.75">
      <c r="A129" s="1063"/>
      <c r="B129" s="1072"/>
      <c r="C129" s="1063"/>
    </row>
    <row r="130" spans="1:3" ht="12.75">
      <c r="A130" s="1063"/>
      <c r="B130" s="1072"/>
      <c r="C130" s="1063"/>
    </row>
    <row r="131" spans="1:3" ht="12.75">
      <c r="A131" s="1063"/>
      <c r="B131" s="1072"/>
      <c r="C131" s="1063"/>
    </row>
    <row r="132" spans="1:3" ht="12.75">
      <c r="A132" s="1135"/>
      <c r="B132" s="1135"/>
      <c r="C132" s="1137"/>
    </row>
    <row r="133" spans="1:3" ht="12.75">
      <c r="A133" s="1072"/>
      <c r="B133" s="1090"/>
      <c r="C133" s="1090"/>
    </row>
    <row r="134" ht="12.75">
      <c r="A134" s="1140"/>
    </row>
  </sheetData>
  <sheetProtection/>
  <mergeCells count="14">
    <mergeCell ref="A1:C1"/>
    <mergeCell ref="A2:C2"/>
    <mergeCell ref="A3:C3"/>
    <mergeCell ref="A5:C5"/>
    <mergeCell ref="A6:C6"/>
    <mergeCell ref="A8:C8"/>
    <mergeCell ref="A98:C98"/>
    <mergeCell ref="A99:C99"/>
    <mergeCell ref="A66:AR66"/>
    <mergeCell ref="A67:AR67"/>
    <mergeCell ref="C68:AR68"/>
    <mergeCell ref="A9:C9"/>
    <mergeCell ref="A69:C69"/>
    <mergeCell ref="A70:C70"/>
  </mergeCells>
  <dataValidations count="1">
    <dataValidation type="textLength" allowBlank="1" showInputMessage="1" showErrorMessage="1" sqref="G72:G77">
      <formula1>11111</formula1>
      <formula2>99999</formula2>
    </dataValidation>
  </dataValidations>
  <printOptions horizontalCentered="1"/>
  <pageMargins left="0.5" right="0.25" top="0.75" bottom="0.75" header="0.3" footer="0.3"/>
  <pageSetup fitToHeight="1" fitToWidth="1" horizontalDpi="600" verticalDpi="600" orientation="landscape" paperSize="9" scale="75" r:id="rId1"/>
</worksheet>
</file>

<file path=xl/worksheets/sheet4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5"/>
  <sheetViews>
    <sheetView zoomScalePageLayoutView="0" workbookViewId="0" topLeftCell="A1">
      <pane xSplit="2" ySplit="6" topLeftCell="C7" activePane="bottomRight" state="frozen"/>
      <selection pane="topLeft" activeCell="A1" sqref="A1:H1"/>
      <selection pane="topRight" activeCell="A1" sqref="A1:H1"/>
      <selection pane="bottomLeft" activeCell="A1" sqref="A1:H1"/>
      <selection pane="bottomRight" activeCell="A1" sqref="A1:H1"/>
    </sheetView>
  </sheetViews>
  <sheetFormatPr defaultColWidth="9.140625" defaultRowHeight="12.75"/>
  <cols>
    <col min="1" max="1" width="5.7109375" style="1146" customWidth="1"/>
    <col min="2" max="2" width="14.28125" style="1146" customWidth="1"/>
    <col min="3" max="3" width="10.7109375" style="1143" hidden="1" customWidth="1"/>
    <col min="4" max="4" width="14.140625" style="1143" customWidth="1"/>
    <col min="5" max="7" width="13.421875" style="1143" customWidth="1"/>
    <col min="8" max="8" width="15.7109375" style="1143" hidden="1" customWidth="1"/>
    <col min="9" max="9" width="13.421875" style="1143" customWidth="1"/>
    <col min="10" max="11" width="14.421875" style="1143" customWidth="1"/>
    <col min="12" max="12" width="13.28125" style="1143" customWidth="1"/>
    <col min="13" max="16384" width="9.140625" style="1143" customWidth="1"/>
  </cols>
  <sheetData>
    <row r="1" spans="1:12" ht="12.75">
      <c r="A1" s="1141"/>
      <c r="B1" s="2093" t="s">
        <v>916</v>
      </c>
      <c r="C1" s="2093"/>
      <c r="D1" s="2093"/>
      <c r="E1" s="2093"/>
      <c r="F1" s="2093"/>
      <c r="G1" s="2093"/>
      <c r="H1" s="2093"/>
      <c r="I1" s="2093"/>
      <c r="J1" s="2093"/>
      <c r="K1" s="2093"/>
      <c r="L1" s="2093"/>
    </row>
    <row r="2" spans="1:12" ht="15.75" customHeight="1">
      <c r="A2" s="1141"/>
      <c r="B2" s="2094" t="s">
        <v>2</v>
      </c>
      <c r="C2" s="2094"/>
      <c r="D2" s="2094"/>
      <c r="E2" s="2094"/>
      <c r="F2" s="2094"/>
      <c r="G2" s="2094"/>
      <c r="H2" s="2094"/>
      <c r="I2" s="2094"/>
      <c r="J2" s="2094"/>
      <c r="K2" s="2094"/>
      <c r="L2" s="2094"/>
    </row>
    <row r="3" spans="1:7" ht="12.75" hidden="1">
      <c r="A3" s="1142"/>
      <c r="B3" s="1142"/>
      <c r="C3" s="1144"/>
      <c r="D3" s="1145"/>
      <c r="E3" s="1145"/>
      <c r="F3" s="1145"/>
      <c r="G3" s="1145"/>
    </row>
    <row r="4" spans="2:12" ht="13.5" customHeight="1" thickBot="1">
      <c r="B4" s="1147"/>
      <c r="C4" s="1147"/>
      <c r="D4" s="1147"/>
      <c r="E4" s="1147"/>
      <c r="F4" s="1147"/>
      <c r="G4" s="1147"/>
      <c r="H4" s="1147"/>
      <c r="I4" s="1147"/>
      <c r="J4" s="1147"/>
      <c r="K4" s="1147"/>
      <c r="L4" s="1147" t="s">
        <v>898</v>
      </c>
    </row>
    <row r="5" spans="2:12" ht="13.5" thickTop="1">
      <c r="B5" s="2095" t="s">
        <v>758</v>
      </c>
      <c r="C5" s="2097" t="s">
        <v>899</v>
      </c>
      <c r="D5" s="2097"/>
      <c r="E5" s="2097"/>
      <c r="F5" s="2097"/>
      <c r="G5" s="2098"/>
      <c r="H5" s="2099" t="s">
        <v>900</v>
      </c>
      <c r="I5" s="2100"/>
      <c r="J5" s="2100"/>
      <c r="K5" s="2100"/>
      <c r="L5" s="2101"/>
    </row>
    <row r="6" spans="2:12" ht="12.75">
      <c r="B6" s="2096"/>
      <c r="C6" s="1148" t="s">
        <v>305</v>
      </c>
      <c r="D6" s="1149" t="s">
        <v>193</v>
      </c>
      <c r="E6" s="1150" t="s">
        <v>95</v>
      </c>
      <c r="F6" s="1150" t="s">
        <v>96</v>
      </c>
      <c r="G6" s="1151" t="s">
        <v>131</v>
      </c>
      <c r="H6" s="1148" t="s">
        <v>305</v>
      </c>
      <c r="I6" s="1149" t="s">
        <v>193</v>
      </c>
      <c r="J6" s="1150" t="s">
        <v>95</v>
      </c>
      <c r="K6" s="1150" t="s">
        <v>96</v>
      </c>
      <c r="L6" s="1152" t="s">
        <v>131</v>
      </c>
    </row>
    <row r="7" spans="2:12" ht="12.75">
      <c r="B7" s="1153" t="s">
        <v>100</v>
      </c>
      <c r="C7" s="1154">
        <v>3.98</v>
      </c>
      <c r="D7" s="1155">
        <v>0.18</v>
      </c>
      <c r="E7" s="1156">
        <v>0.25</v>
      </c>
      <c r="F7" s="1157">
        <v>0.0044</v>
      </c>
      <c r="G7" s="1158">
        <v>0.9477779527559054</v>
      </c>
      <c r="H7" s="1159" t="s">
        <v>313</v>
      </c>
      <c r="I7" s="1160" t="s">
        <v>313</v>
      </c>
      <c r="J7" s="1160" t="s">
        <v>313</v>
      </c>
      <c r="K7" s="1161" t="s">
        <v>313</v>
      </c>
      <c r="L7" s="1162" t="s">
        <v>313</v>
      </c>
    </row>
    <row r="8" spans="2:12" ht="12.75">
      <c r="B8" s="1163" t="s">
        <v>101</v>
      </c>
      <c r="C8" s="1164">
        <v>2.28</v>
      </c>
      <c r="D8" s="1165">
        <v>0.1463</v>
      </c>
      <c r="E8" s="1166">
        <v>0.14</v>
      </c>
      <c r="F8" s="1167">
        <v>0.0656</v>
      </c>
      <c r="G8" s="1168">
        <v>2.22</v>
      </c>
      <c r="H8" s="1169">
        <v>4.46</v>
      </c>
      <c r="I8" s="1166">
        <v>1.16</v>
      </c>
      <c r="J8" s="1170">
        <v>1</v>
      </c>
      <c r="K8" s="1170">
        <v>0.54</v>
      </c>
      <c r="L8" s="1171">
        <v>3.04</v>
      </c>
    </row>
    <row r="9" spans="2:12" ht="12.75">
      <c r="B9" s="1163" t="s">
        <v>102</v>
      </c>
      <c r="C9" s="1164">
        <v>1.82</v>
      </c>
      <c r="D9" s="1165">
        <v>0.31</v>
      </c>
      <c r="E9" s="1166">
        <v>0.07</v>
      </c>
      <c r="F9" s="1167">
        <v>0.9267</v>
      </c>
      <c r="G9" s="1168">
        <v>1.1</v>
      </c>
      <c r="H9" s="1169">
        <v>4.43</v>
      </c>
      <c r="I9" s="1166">
        <v>0.93</v>
      </c>
      <c r="J9" s="1170">
        <v>0.79</v>
      </c>
      <c r="K9" s="1170">
        <v>0.9349</v>
      </c>
      <c r="L9" s="1171">
        <v>1.97</v>
      </c>
    </row>
    <row r="10" spans="2:12" ht="12.75">
      <c r="B10" s="1163" t="s">
        <v>103</v>
      </c>
      <c r="C10" s="1164">
        <v>0.97</v>
      </c>
      <c r="D10" s="1165">
        <v>0.60496</v>
      </c>
      <c r="E10" s="1166">
        <v>0.03</v>
      </c>
      <c r="F10" s="1167">
        <v>0.5235</v>
      </c>
      <c r="G10" s="1168">
        <v>0.29</v>
      </c>
      <c r="H10" s="1169">
        <v>3.27</v>
      </c>
      <c r="I10" s="1166">
        <v>1.4799466666666667</v>
      </c>
      <c r="J10" s="1170">
        <v>0.5</v>
      </c>
      <c r="K10" s="1170">
        <v>0.8726</v>
      </c>
      <c r="L10" s="1171">
        <v>0.97</v>
      </c>
    </row>
    <row r="11" spans="2:12" ht="12.75">
      <c r="B11" s="1163" t="s">
        <v>104</v>
      </c>
      <c r="C11" s="1164">
        <v>0.8</v>
      </c>
      <c r="D11" s="1165">
        <v>0.74</v>
      </c>
      <c r="E11" s="1166">
        <v>0.08</v>
      </c>
      <c r="F11" s="1167">
        <v>0.128</v>
      </c>
      <c r="G11" s="1168">
        <v>0.4837</v>
      </c>
      <c r="H11" s="1169">
        <v>2.68</v>
      </c>
      <c r="I11" s="1166">
        <v>2.11</v>
      </c>
      <c r="J11" s="1170">
        <v>0.75</v>
      </c>
      <c r="K11" s="1170">
        <v>0.5803</v>
      </c>
      <c r="L11" s="1171">
        <v>0.9588</v>
      </c>
    </row>
    <row r="12" spans="2:12" ht="12.75">
      <c r="B12" s="1163" t="s">
        <v>105</v>
      </c>
      <c r="C12" s="1164">
        <v>0.7</v>
      </c>
      <c r="D12" s="1165">
        <v>1.52</v>
      </c>
      <c r="E12" s="1166">
        <v>0.47</v>
      </c>
      <c r="F12" s="1167">
        <v>0.1551</v>
      </c>
      <c r="G12" s="1168">
        <v>0.6795</v>
      </c>
      <c r="H12" s="1169">
        <v>3.03</v>
      </c>
      <c r="I12" s="1166">
        <v>2.26</v>
      </c>
      <c r="J12" s="1170">
        <v>1.06</v>
      </c>
      <c r="K12" s="1170">
        <v>0.369</v>
      </c>
      <c r="L12" s="1171">
        <v>0.9434</v>
      </c>
    </row>
    <row r="13" spans="2:12" ht="12.75">
      <c r="B13" s="1163" t="s">
        <v>106</v>
      </c>
      <c r="C13" s="1164">
        <v>0.61</v>
      </c>
      <c r="D13" s="1165">
        <v>1.9281166666666665</v>
      </c>
      <c r="E13" s="1166">
        <v>0.234</v>
      </c>
      <c r="F13" s="1167">
        <v>0.7409</v>
      </c>
      <c r="G13" s="1168">
        <v>0.35</v>
      </c>
      <c r="H13" s="1169" t="s">
        <v>313</v>
      </c>
      <c r="I13" s="1172" t="s">
        <v>313</v>
      </c>
      <c r="J13" s="1173" t="s">
        <v>313</v>
      </c>
      <c r="K13" s="1173" t="s">
        <v>313</v>
      </c>
      <c r="L13" s="1162" t="s">
        <v>313</v>
      </c>
    </row>
    <row r="14" spans="2:12" ht="12.75">
      <c r="B14" s="1163" t="s">
        <v>107</v>
      </c>
      <c r="C14" s="1164">
        <v>0.97</v>
      </c>
      <c r="D14" s="1165">
        <v>4.02</v>
      </c>
      <c r="E14" s="1174">
        <v>0.08</v>
      </c>
      <c r="F14" s="1175">
        <v>1.1286</v>
      </c>
      <c r="G14" s="1176">
        <v>0.5323</v>
      </c>
      <c r="H14" s="1177">
        <v>2.41</v>
      </c>
      <c r="I14" s="1172">
        <v>4.03</v>
      </c>
      <c r="J14" s="1178">
        <v>0.83</v>
      </c>
      <c r="K14" s="1179">
        <v>1.3759</v>
      </c>
      <c r="L14" s="1171">
        <v>1.3328</v>
      </c>
    </row>
    <row r="15" spans="2:12" ht="12.75">
      <c r="B15" s="1163" t="s">
        <v>108</v>
      </c>
      <c r="C15" s="1164">
        <v>1.09</v>
      </c>
      <c r="D15" s="1165">
        <v>3.4946865983623683</v>
      </c>
      <c r="E15" s="1166">
        <v>0.06</v>
      </c>
      <c r="F15" s="1167">
        <v>0.687</v>
      </c>
      <c r="G15" s="1168">
        <v>1.0974</v>
      </c>
      <c r="H15" s="1169">
        <v>2.65</v>
      </c>
      <c r="I15" s="1172">
        <v>4.04</v>
      </c>
      <c r="J15" s="1170">
        <v>0.68</v>
      </c>
      <c r="K15" s="1170">
        <v>1.1623</v>
      </c>
      <c r="L15" s="1171">
        <v>1.2908</v>
      </c>
    </row>
    <row r="16" spans="2:12" ht="12.75">
      <c r="B16" s="1163" t="s">
        <v>109</v>
      </c>
      <c r="C16" s="1164">
        <v>0.83</v>
      </c>
      <c r="D16" s="1165">
        <v>4.46</v>
      </c>
      <c r="E16" s="1174">
        <v>0.04</v>
      </c>
      <c r="F16" s="1175">
        <v>0.5904</v>
      </c>
      <c r="G16" s="1176">
        <v>1.3361</v>
      </c>
      <c r="H16" s="1177" t="s">
        <v>313</v>
      </c>
      <c r="I16" s="1172">
        <v>4.12</v>
      </c>
      <c r="J16" s="1170">
        <v>0.64</v>
      </c>
      <c r="K16" s="1170">
        <v>0.9827</v>
      </c>
      <c r="L16" s="1171">
        <v>0.6016</v>
      </c>
    </row>
    <row r="17" spans="2:12" ht="12.75">
      <c r="B17" s="1163" t="s">
        <v>110</v>
      </c>
      <c r="C17" s="1164">
        <v>1.34</v>
      </c>
      <c r="D17" s="1165">
        <v>2.67</v>
      </c>
      <c r="E17" s="1166">
        <v>0.13</v>
      </c>
      <c r="F17" s="1167">
        <v>0.3719</v>
      </c>
      <c r="G17" s="1168">
        <v>0.1182</v>
      </c>
      <c r="H17" s="1169">
        <v>3.44</v>
      </c>
      <c r="I17" s="1172" t="s">
        <v>313</v>
      </c>
      <c r="J17" s="1173" t="s">
        <v>313</v>
      </c>
      <c r="K17" s="1173" t="s">
        <v>313</v>
      </c>
      <c r="L17" s="1171">
        <v>0.6737</v>
      </c>
    </row>
    <row r="18" spans="2:12" ht="12.75">
      <c r="B18" s="1180" t="s">
        <v>111</v>
      </c>
      <c r="C18" s="1181">
        <v>1.15</v>
      </c>
      <c r="D18" s="1182">
        <v>1.19</v>
      </c>
      <c r="E18" s="1183">
        <v>0.02</v>
      </c>
      <c r="F18" s="1183">
        <v>0.1739</v>
      </c>
      <c r="G18" s="1184">
        <v>0.0456</v>
      </c>
      <c r="H18" s="1185">
        <v>2.72</v>
      </c>
      <c r="I18" s="1186">
        <v>2.71</v>
      </c>
      <c r="J18" s="1187">
        <v>0.72</v>
      </c>
      <c r="K18" s="1170">
        <v>0.7579</v>
      </c>
      <c r="L18" s="1171">
        <v>0.7218</v>
      </c>
    </row>
    <row r="19" spans="2:12" ht="15.75" customHeight="1" thickBot="1">
      <c r="B19" s="1188" t="s">
        <v>901</v>
      </c>
      <c r="C19" s="1189">
        <v>1.31</v>
      </c>
      <c r="D19" s="1190">
        <v>1.74</v>
      </c>
      <c r="E19" s="1191">
        <v>0.1327766719972371</v>
      </c>
      <c r="F19" s="1191">
        <v>0.43</v>
      </c>
      <c r="G19" s="1191">
        <v>0.7860129132792667</v>
      </c>
      <c r="H19" s="1190">
        <v>2.94</v>
      </c>
      <c r="I19" s="1190">
        <v>2.69</v>
      </c>
      <c r="J19" s="1191">
        <v>0.7614812880000341</v>
      </c>
      <c r="K19" s="1191">
        <v>0.78</v>
      </c>
      <c r="L19" s="1192">
        <v>1.03</v>
      </c>
    </row>
    <row r="20" ht="12.75" thickTop="1">
      <c r="L20" s="1193"/>
    </row>
    <row r="21" ht="12">
      <c r="L21" s="1193"/>
    </row>
    <row r="22" spans="4:7" ht="15.75">
      <c r="D22" s="1194"/>
      <c r="E22" s="1195"/>
      <c r="F22" s="1195"/>
      <c r="G22" s="1195"/>
    </row>
    <row r="23" spans="4:7" ht="15.75">
      <c r="D23" s="1196"/>
      <c r="E23" s="1197"/>
      <c r="F23" s="1197"/>
      <c r="G23" s="1197"/>
    </row>
    <row r="24" spans="4:7" ht="15.75">
      <c r="D24" s="1196"/>
      <c r="E24" s="1197"/>
      <c r="F24" s="1197"/>
      <c r="G24" s="1197"/>
    </row>
    <row r="25" spans="4:7" ht="15.75">
      <c r="D25" s="1196"/>
      <c r="E25" s="1197"/>
      <c r="F25" s="1197"/>
      <c r="G25" s="1197"/>
    </row>
    <row r="26" spans="4:7" ht="15.75">
      <c r="D26" s="1196"/>
      <c r="E26" s="1197"/>
      <c r="F26" s="1197"/>
      <c r="G26" s="1197"/>
    </row>
    <row r="27" spans="4:7" ht="15.75">
      <c r="D27" s="1196"/>
      <c r="E27" s="1197"/>
      <c r="F27" s="1197"/>
      <c r="G27" s="1197"/>
    </row>
    <row r="28" spans="4:7" ht="15.75">
      <c r="D28" s="1196"/>
      <c r="E28" s="1197"/>
      <c r="F28" s="1197"/>
      <c r="G28" s="1197"/>
    </row>
    <row r="29" spans="4:7" ht="15">
      <c r="D29" s="1196"/>
      <c r="E29" s="1198"/>
      <c r="F29" s="1198"/>
      <c r="G29" s="1198"/>
    </row>
    <row r="30" spans="4:7" ht="33.75" customHeight="1">
      <c r="D30" s="1194"/>
      <c r="E30" s="1197"/>
      <c r="F30" s="1197"/>
      <c r="G30" s="1197"/>
    </row>
    <row r="31" spans="4:7" ht="15.75">
      <c r="D31" s="1196"/>
      <c r="E31" s="1199"/>
      <c r="F31" s="1199"/>
      <c r="G31" s="1199"/>
    </row>
    <row r="32" spans="4:7" ht="15.75">
      <c r="D32" s="1194"/>
      <c r="E32" s="1200"/>
      <c r="F32" s="1200"/>
      <c r="G32" s="1200"/>
    </row>
    <row r="33" spans="4:13" ht="15.75">
      <c r="D33" s="1196"/>
      <c r="E33" s="1199"/>
      <c r="F33" s="1199"/>
      <c r="G33" s="1199"/>
      <c r="I33"/>
      <c r="J33"/>
      <c r="K33"/>
      <c r="L33"/>
      <c r="M33"/>
    </row>
    <row r="34" spans="4:13" ht="15.75">
      <c r="D34" s="1196"/>
      <c r="E34" s="1200"/>
      <c r="F34" s="1200"/>
      <c r="G34" s="1200"/>
      <c r="I34" s="1201"/>
      <c r="J34"/>
      <c r="K34"/>
      <c r="L34"/>
      <c r="M34"/>
    </row>
    <row r="35" spans="4:7" ht="15.75">
      <c r="D35" s="1202"/>
      <c r="E35" s="1200"/>
      <c r="F35" s="1200"/>
      <c r="G35" s="1200"/>
    </row>
  </sheetData>
  <sheetProtection/>
  <mergeCells count="5">
    <mergeCell ref="B1:L1"/>
    <mergeCell ref="B2:L2"/>
    <mergeCell ref="B5:B6"/>
    <mergeCell ref="C5:G5"/>
    <mergeCell ref="H5:L5"/>
  </mergeCells>
  <printOptions horizontalCentered="1"/>
  <pageMargins left="0.7" right="0.7" top="0.75" bottom="0.75" header="0.3" footer="0.3"/>
  <pageSetup fitToHeight="1" fitToWidth="1" horizontalDpi="600" verticalDpi="600" orientation="portrait" paperSize="9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2"/>
  <sheetViews>
    <sheetView zoomScale="130" zoomScaleNormal="130" zoomScalePageLayoutView="0" workbookViewId="0" topLeftCell="A1">
      <selection activeCell="L7" sqref="L7"/>
    </sheetView>
  </sheetViews>
  <sheetFormatPr defaultColWidth="9.140625" defaultRowHeight="12.75"/>
  <cols>
    <col min="1" max="1" width="39.8515625" style="531" customWidth="1"/>
    <col min="2" max="9" width="8.8515625" style="531" bestFit="1" customWidth="1"/>
    <col min="10" max="10" width="10.8515625" style="531" bestFit="1" customWidth="1"/>
    <col min="11" max="16384" width="9.140625" style="531" customWidth="1"/>
  </cols>
  <sheetData>
    <row r="1" spans="1:10" ht="12.75">
      <c r="A1" s="1682" t="s">
        <v>126</v>
      </c>
      <c r="B1" s="1682"/>
      <c r="C1" s="1682"/>
      <c r="D1" s="1682"/>
      <c r="E1" s="1682"/>
      <c r="F1" s="1682"/>
      <c r="G1" s="1682"/>
      <c r="H1" s="1682"/>
      <c r="I1" s="1682"/>
      <c r="J1" s="1682"/>
    </row>
    <row r="2" spans="1:10" ht="15.75">
      <c r="A2" s="1681" t="s">
        <v>400</v>
      </c>
      <c r="B2" s="1681"/>
      <c r="C2" s="1681"/>
      <c r="D2" s="1681"/>
      <c r="E2" s="1681"/>
      <c r="F2" s="1681"/>
      <c r="G2" s="1681"/>
      <c r="H2" s="1681"/>
      <c r="I2" s="1681"/>
      <c r="J2" s="1681"/>
    </row>
    <row r="3" spans="1:10" ht="12.75">
      <c r="A3" s="1685" t="s">
        <v>332</v>
      </c>
      <c r="B3" s="1685"/>
      <c r="C3" s="1685"/>
      <c r="D3" s="1685"/>
      <c r="E3" s="1685"/>
      <c r="F3" s="1685"/>
      <c r="G3" s="1685"/>
      <c r="H3" s="1685"/>
      <c r="I3" s="1685"/>
      <c r="J3" s="1685"/>
    </row>
    <row r="4" spans="1:10" ht="10.5" customHeight="1">
      <c r="A4" s="532"/>
      <c r="D4" s="534"/>
      <c r="F4" s="535"/>
      <c r="I4" s="535"/>
      <c r="J4" s="535" t="s">
        <v>259</v>
      </c>
    </row>
    <row r="5" spans="1:10" ht="16.5" customHeight="1">
      <c r="A5" s="612"/>
      <c r="B5" s="613" t="s">
        <v>334</v>
      </c>
      <c r="C5" s="613" t="s">
        <v>301</v>
      </c>
      <c r="D5" s="614" t="s">
        <v>303</v>
      </c>
      <c r="E5" s="614" t="s">
        <v>304</v>
      </c>
      <c r="F5" s="614" t="s">
        <v>305</v>
      </c>
      <c r="G5" s="614" t="s">
        <v>193</v>
      </c>
      <c r="H5" s="614" t="s">
        <v>95</v>
      </c>
      <c r="I5" s="614" t="s">
        <v>362</v>
      </c>
      <c r="J5" s="615" t="s">
        <v>263</v>
      </c>
    </row>
    <row r="6" spans="1:10" ht="16.5" customHeight="1">
      <c r="A6" s="616" t="s">
        <v>355</v>
      </c>
      <c r="B6" s="617">
        <v>815658.201032577</v>
      </c>
      <c r="C6" s="617">
        <v>988271.5269415709</v>
      </c>
      <c r="D6" s="617">
        <v>1192773.573865381</v>
      </c>
      <c r="E6" s="617">
        <v>1366954.0672136724</v>
      </c>
      <c r="F6" s="617">
        <v>1527343.5655751596</v>
      </c>
      <c r="G6" s="617">
        <v>1695011.1042007003</v>
      </c>
      <c r="H6" s="617">
        <v>1964539.5767162906</v>
      </c>
      <c r="I6" s="617">
        <v>2120470.128131736</v>
      </c>
      <c r="J6" s="618">
        <v>2248691.1113398285</v>
      </c>
    </row>
    <row r="7" spans="1:10" ht="16.5" customHeight="1">
      <c r="A7" s="585" t="s">
        <v>401</v>
      </c>
      <c r="B7" s="590">
        <v>317195.3113536316</v>
      </c>
      <c r="C7" s="590">
        <v>365838.68</v>
      </c>
      <c r="D7" s="590">
        <v>428762.933</v>
      </c>
      <c r="E7" s="590">
        <v>505940</v>
      </c>
      <c r="F7" s="590">
        <v>644522.46354404</v>
      </c>
      <c r="G7" s="590">
        <v>704059.7195192643</v>
      </c>
      <c r="H7" s="590">
        <v>800586.0789500064</v>
      </c>
      <c r="I7" s="590">
        <v>866070.3078904687</v>
      </c>
      <c r="J7" s="594">
        <v>913392.5627276654</v>
      </c>
    </row>
    <row r="8" spans="1:10" ht="16.5" customHeight="1">
      <c r="A8" s="585" t="s">
        <v>402</v>
      </c>
      <c r="B8" s="600">
        <v>60838.23515655213</v>
      </c>
      <c r="C8" s="600">
        <v>79455.76252556099</v>
      </c>
      <c r="D8" s="600">
        <v>110219.90047455001</v>
      </c>
      <c r="E8" s="600">
        <v>119145.26703515128</v>
      </c>
      <c r="F8" s="600">
        <v>140702.69961763188</v>
      </c>
      <c r="G8" s="600">
        <v>170899.99957745755</v>
      </c>
      <c r="H8" s="600">
        <v>207095.40259465988</v>
      </c>
      <c r="I8" s="600">
        <v>232507.39910362352</v>
      </c>
      <c r="J8" s="601">
        <v>242825.88407207112</v>
      </c>
    </row>
    <row r="9" spans="1:10" ht="16.5" customHeight="1">
      <c r="A9" s="619" t="s">
        <v>403</v>
      </c>
      <c r="B9" s="596">
        <v>436.81</v>
      </c>
      <c r="C9" s="596">
        <v>712.0002999999999</v>
      </c>
      <c r="D9" s="596">
        <v>861.52</v>
      </c>
      <c r="E9" s="596">
        <v>673.4698258212933</v>
      </c>
      <c r="F9" s="596">
        <v>840.8043095434832</v>
      </c>
      <c r="G9" s="596">
        <v>1110.3173826722584</v>
      </c>
      <c r="H9" s="596">
        <v>1293.8528460279827</v>
      </c>
      <c r="I9" s="596">
        <v>1447.045022997696</v>
      </c>
      <c r="J9" s="597">
        <v>1409.4218523997558</v>
      </c>
    </row>
    <row r="10" spans="1:10" ht="16.5" customHeight="1">
      <c r="A10" s="619" t="s">
        <v>354</v>
      </c>
      <c r="B10" s="603">
        <v>60401.42515655213</v>
      </c>
      <c r="C10" s="603">
        <v>78743.76222556099</v>
      </c>
      <c r="D10" s="603">
        <v>109358.38047455001</v>
      </c>
      <c r="E10" s="603">
        <v>118471.79720932999</v>
      </c>
      <c r="F10" s="603">
        <v>139861.8953080884</v>
      </c>
      <c r="G10" s="603">
        <v>169789.6821947853</v>
      </c>
      <c r="H10" s="603">
        <v>205801.5497486319</v>
      </c>
      <c r="I10" s="603">
        <v>231060.35408062584</v>
      </c>
      <c r="J10" s="604">
        <v>241416.46221967135</v>
      </c>
    </row>
    <row r="11" spans="1:10" ht="16.5" customHeight="1">
      <c r="A11" s="585" t="s">
        <v>404</v>
      </c>
      <c r="B11" s="600">
        <v>437624.65452239325</v>
      </c>
      <c r="C11" s="600">
        <v>542977.08441601</v>
      </c>
      <c r="D11" s="600">
        <v>653790.7403908311</v>
      </c>
      <c r="E11" s="600">
        <v>741868.8001785212</v>
      </c>
      <c r="F11" s="600">
        <v>742118.4024134878</v>
      </c>
      <c r="G11" s="600">
        <v>820051.3851039784</v>
      </c>
      <c r="H11" s="600">
        <v>956858.0951716243</v>
      </c>
      <c r="I11" s="600">
        <v>1021892.4211376437</v>
      </c>
      <c r="J11" s="601">
        <v>1092472.6645400918</v>
      </c>
    </row>
    <row r="12" spans="1:10" ht="16.5" customHeight="1">
      <c r="A12" s="619" t="s">
        <v>405</v>
      </c>
      <c r="B12" s="596">
        <v>7946.8</v>
      </c>
      <c r="C12" s="596">
        <v>11749.5</v>
      </c>
      <c r="D12" s="603">
        <v>9117.4</v>
      </c>
      <c r="E12" s="603">
        <v>7549.4</v>
      </c>
      <c r="F12" s="603">
        <v>12291.4</v>
      </c>
      <c r="G12" s="603">
        <v>13078.84</v>
      </c>
      <c r="H12" s="603">
        <v>32751.700000000004</v>
      </c>
      <c r="I12" s="603">
        <v>34242.5</v>
      </c>
      <c r="J12" s="604">
        <v>43962</v>
      </c>
    </row>
    <row r="13" spans="1:10" ht="16.5" customHeight="1">
      <c r="A13" s="585" t="s">
        <v>406</v>
      </c>
      <c r="B13" s="600">
        <v>823605.001032577</v>
      </c>
      <c r="C13" s="600">
        <v>1000021.0269415709</v>
      </c>
      <c r="D13" s="600">
        <v>1201890.973865381</v>
      </c>
      <c r="E13" s="600">
        <v>1374503.4672136724</v>
      </c>
      <c r="F13" s="600">
        <v>1539634.9655751595</v>
      </c>
      <c r="G13" s="600">
        <v>1708089.9442007004</v>
      </c>
      <c r="H13" s="600">
        <v>1997291.2767162905</v>
      </c>
      <c r="I13" s="600">
        <v>2154712.628131736</v>
      </c>
      <c r="J13" s="601">
        <v>2292653.4755411716</v>
      </c>
    </row>
    <row r="14" spans="1:10" ht="16.5" customHeight="1">
      <c r="A14" s="619" t="s">
        <v>407</v>
      </c>
      <c r="B14" s="596">
        <v>182816.5</v>
      </c>
      <c r="C14" s="596">
        <v>249486.8</v>
      </c>
      <c r="D14" s="603">
        <v>282647.69999999995</v>
      </c>
      <c r="E14" s="603">
        <v>307858.7</v>
      </c>
      <c r="F14" s="603">
        <v>422772.10000000003</v>
      </c>
      <c r="G14" s="603">
        <v>497700.60000000003</v>
      </c>
      <c r="H14" s="603">
        <v>631500.3</v>
      </c>
      <c r="I14" s="603">
        <v>709956.5</v>
      </c>
      <c r="J14" s="604">
        <v>803572</v>
      </c>
    </row>
    <row r="15" spans="1:10" ht="16.5" customHeight="1">
      <c r="A15" s="585" t="s">
        <v>408</v>
      </c>
      <c r="B15" s="600">
        <v>1006421.501032577</v>
      </c>
      <c r="C15" s="600">
        <v>1249507.826941571</v>
      </c>
      <c r="D15" s="600">
        <v>1484538.673865381</v>
      </c>
      <c r="E15" s="600">
        <v>1682362.1672136723</v>
      </c>
      <c r="F15" s="600">
        <v>1962407.0655751596</v>
      </c>
      <c r="G15" s="600">
        <v>2205790.5442007002</v>
      </c>
      <c r="H15" s="600">
        <v>2628791.576716291</v>
      </c>
      <c r="I15" s="600">
        <v>2864669.128131736</v>
      </c>
      <c r="J15" s="601">
        <v>3096225.2197032585</v>
      </c>
    </row>
    <row r="16" spans="1:10" ht="16.5" customHeight="1">
      <c r="A16" s="619" t="s">
        <v>380</v>
      </c>
      <c r="B16" s="603">
        <v>735469.8784307175</v>
      </c>
      <c r="C16" s="603">
        <v>895041.7235724265</v>
      </c>
      <c r="D16" s="603">
        <v>1056184.558028116</v>
      </c>
      <c r="E16" s="603">
        <v>1176030.324590265</v>
      </c>
      <c r="F16" s="603">
        <v>1359538.8167405275</v>
      </c>
      <c r="G16" s="603">
        <v>1516128.9438919441</v>
      </c>
      <c r="H16" s="603">
        <v>1730312.22193848</v>
      </c>
      <c r="I16" s="603">
        <v>1934046.224176697</v>
      </c>
      <c r="J16" s="604">
        <v>2130519.688372921</v>
      </c>
    </row>
    <row r="17" spans="1:10" ht="16.5" customHeight="1">
      <c r="A17" s="585" t="s">
        <v>409</v>
      </c>
      <c r="B17" s="600">
        <v>80188.32260185946</v>
      </c>
      <c r="C17" s="600">
        <v>93229.80336914444</v>
      </c>
      <c r="D17" s="600">
        <v>136589.01583726518</v>
      </c>
      <c r="E17" s="600">
        <v>190923.7426234074</v>
      </c>
      <c r="F17" s="600">
        <v>167804.7488346321</v>
      </c>
      <c r="G17" s="600">
        <v>178882.16030875617</v>
      </c>
      <c r="H17" s="600">
        <v>234227.35477781063</v>
      </c>
      <c r="I17" s="600">
        <v>186423.9039550391</v>
      </c>
      <c r="J17" s="601">
        <v>118171.42296690727</v>
      </c>
    </row>
    <row r="18" spans="1:10" ht="16.5" customHeight="1">
      <c r="A18" s="585" t="s">
        <v>410</v>
      </c>
      <c r="B18" s="600">
        <v>270951.6226018595</v>
      </c>
      <c r="C18" s="600">
        <v>354466.1033691445</v>
      </c>
      <c r="D18" s="600">
        <v>428354.11583726504</v>
      </c>
      <c r="E18" s="600">
        <v>506331.84262340725</v>
      </c>
      <c r="F18" s="600">
        <v>602868.2488346321</v>
      </c>
      <c r="G18" s="600">
        <v>689661.6003087561</v>
      </c>
      <c r="H18" s="600">
        <v>898479.3547778109</v>
      </c>
      <c r="I18" s="600">
        <v>930622.9039550391</v>
      </c>
      <c r="J18" s="601">
        <v>965705.5313303373</v>
      </c>
    </row>
    <row r="19" spans="1:10" ht="16.5" customHeight="1">
      <c r="A19" s="619" t="s">
        <v>411</v>
      </c>
      <c r="B19" s="603">
        <v>247272.0226018594</v>
      </c>
      <c r="C19" s="603">
        <v>313028.70336914447</v>
      </c>
      <c r="D19" s="603">
        <v>456489.31583726517</v>
      </c>
      <c r="E19" s="603">
        <v>519268.2426234074</v>
      </c>
      <c r="F19" s="603">
        <v>526889.0488346322</v>
      </c>
      <c r="G19" s="603">
        <v>632601.1603087562</v>
      </c>
      <c r="H19" s="603">
        <v>808757.8547778106</v>
      </c>
      <c r="I19" s="603">
        <v>822303.1039550392</v>
      </c>
      <c r="J19" s="604">
        <v>763556.2620686083</v>
      </c>
    </row>
    <row r="20" spans="1:10" ht="16.5" customHeight="1" thickBot="1">
      <c r="A20" s="620" t="s">
        <v>412</v>
      </c>
      <c r="B20" s="621">
        <v>23679.600000000093</v>
      </c>
      <c r="C20" s="621">
        <v>41437.40000000002</v>
      </c>
      <c r="D20" s="621">
        <v>-28135.200000000128</v>
      </c>
      <c r="E20" s="621">
        <v>-12936.40000000014</v>
      </c>
      <c r="F20" s="621">
        <v>75979.19999999995</v>
      </c>
      <c r="G20" s="621">
        <v>57060.439999999944</v>
      </c>
      <c r="H20" s="621">
        <v>89721.50000000023</v>
      </c>
      <c r="I20" s="621">
        <v>108319.79999999993</v>
      </c>
      <c r="J20" s="622">
        <v>202149</v>
      </c>
    </row>
    <row r="21" spans="1:10" ht="16.5" customHeight="1">
      <c r="A21" s="552" t="s">
        <v>356</v>
      </c>
      <c r="B21" s="623"/>
      <c r="C21" s="623"/>
      <c r="D21" s="623"/>
      <c r="E21" s="623"/>
      <c r="F21" s="577"/>
      <c r="G21" s="577"/>
      <c r="H21" s="623"/>
      <c r="I21" s="577"/>
      <c r="J21" s="577"/>
    </row>
    <row r="22" ht="12.75">
      <c r="A22" s="564" t="s">
        <v>360</v>
      </c>
    </row>
  </sheetData>
  <sheetProtection/>
  <mergeCells count="3">
    <mergeCell ref="A1:J1"/>
    <mergeCell ref="A2:J2"/>
    <mergeCell ref="A3:J3"/>
  </mergeCells>
  <printOptions/>
  <pageMargins left="0.7" right="0.7" top="0.75" bottom="0.75" header="0.3" footer="0.3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4">
      <selection activeCell="A21" sqref="A21"/>
    </sheetView>
  </sheetViews>
  <sheetFormatPr defaultColWidth="9.140625" defaultRowHeight="12.75"/>
  <cols>
    <col min="1" max="1" width="42.57421875" style="531" customWidth="1"/>
    <col min="2" max="4" width="9.28125" style="531" bestFit="1" customWidth="1"/>
    <col min="5" max="5" width="10.140625" style="531" customWidth="1"/>
    <col min="6" max="8" width="9.28125" style="531" bestFit="1" customWidth="1"/>
    <col min="9" max="9" width="9.8515625" style="531" bestFit="1" customWidth="1"/>
    <col min="10" max="10" width="10.140625" style="531" bestFit="1" customWidth="1"/>
    <col min="11" max="16384" width="9.140625" style="531" customWidth="1"/>
  </cols>
  <sheetData>
    <row r="1" spans="1:10" ht="12.75">
      <c r="A1" s="1682" t="s">
        <v>413</v>
      </c>
      <c r="B1" s="1682"/>
      <c r="C1" s="1682"/>
      <c r="D1" s="1682"/>
      <c r="E1" s="1682"/>
      <c r="F1" s="1682"/>
      <c r="G1" s="1682"/>
      <c r="H1" s="1682"/>
      <c r="I1" s="1682"/>
      <c r="J1" s="1682"/>
    </row>
    <row r="2" spans="1:10" ht="15.75">
      <c r="A2" s="1688" t="s">
        <v>374</v>
      </c>
      <c r="B2" s="1688"/>
      <c r="C2" s="1688"/>
      <c r="D2" s="1688"/>
      <c r="E2" s="1688"/>
      <c r="F2" s="1688"/>
      <c r="G2" s="1688"/>
      <c r="H2" s="1688"/>
      <c r="I2" s="1688"/>
      <c r="J2" s="1688"/>
    </row>
    <row r="3" spans="1:10" ht="19.5" thickBot="1">
      <c r="A3" s="624"/>
      <c r="B3" s="625"/>
      <c r="C3" s="625"/>
      <c r="D3" s="625"/>
      <c r="E3" s="625"/>
      <c r="F3" s="625"/>
      <c r="H3" s="535"/>
      <c r="I3" s="535"/>
      <c r="J3" s="535"/>
    </row>
    <row r="4" spans="1:10" ht="15.75">
      <c r="A4" s="640" t="s">
        <v>378</v>
      </c>
      <c r="B4" s="537" t="s">
        <v>334</v>
      </c>
      <c r="C4" s="537" t="s">
        <v>301</v>
      </c>
      <c r="D4" s="538" t="s">
        <v>303</v>
      </c>
      <c r="E4" s="538" t="s">
        <v>304</v>
      </c>
      <c r="F4" s="538" t="s">
        <v>305</v>
      </c>
      <c r="G4" s="538" t="s">
        <v>193</v>
      </c>
      <c r="H4" s="538" t="s">
        <v>95</v>
      </c>
      <c r="I4" s="538" t="s">
        <v>362</v>
      </c>
      <c r="J4" s="539" t="s">
        <v>263</v>
      </c>
    </row>
    <row r="5" spans="1:10" ht="12.75">
      <c r="A5" s="593" t="s">
        <v>414</v>
      </c>
      <c r="B5" s="626">
        <v>31945.81858242885</v>
      </c>
      <c r="C5" s="626">
        <v>38171.932040391264</v>
      </c>
      <c r="D5" s="626">
        <v>45434.725916585136</v>
      </c>
      <c r="E5" s="626">
        <v>51593.87272219448</v>
      </c>
      <c r="F5" s="626">
        <v>56879.686368986724</v>
      </c>
      <c r="G5" s="626">
        <v>62282.960544068344</v>
      </c>
      <c r="H5" s="626">
        <v>71225.20857377257</v>
      </c>
      <c r="I5" s="626">
        <v>75854.5005372834</v>
      </c>
      <c r="J5" s="627">
        <v>79369.7924260487</v>
      </c>
    </row>
    <row r="6" spans="1:10" ht="12.75">
      <c r="A6" s="628" t="s">
        <v>415</v>
      </c>
      <c r="B6" s="559">
        <v>10.520313880751914</v>
      </c>
      <c r="C6" s="559">
        <v>19.489603754861875</v>
      </c>
      <c r="D6" s="559">
        <v>19.026529410428626</v>
      </c>
      <c r="E6" s="559">
        <v>13.556033807526626</v>
      </c>
      <c r="F6" s="559">
        <v>10.245041451440438</v>
      </c>
      <c r="G6" s="559">
        <v>9.49947955062516</v>
      </c>
      <c r="H6" s="559">
        <v>14.357454995057815</v>
      </c>
      <c r="I6" s="559">
        <v>6.4995133832650955</v>
      </c>
      <c r="J6" s="560">
        <v>4.634256192930172</v>
      </c>
    </row>
    <row r="7" spans="1:10" ht="12.75">
      <c r="A7" s="593" t="s">
        <v>416</v>
      </c>
      <c r="B7" s="626">
        <v>32257.06051046864</v>
      </c>
      <c r="C7" s="626">
        <v>38625.75581582327</v>
      </c>
      <c r="D7" s="626">
        <v>45782.02282116815</v>
      </c>
      <c r="E7" s="626">
        <v>51878.81483698175</v>
      </c>
      <c r="F7" s="626">
        <v>57337.42946804675</v>
      </c>
      <c r="G7" s="626">
        <v>62763.54080319669</v>
      </c>
      <c r="H7" s="626">
        <v>72412.63523154691</v>
      </c>
      <c r="I7" s="626">
        <v>77079.44009204922</v>
      </c>
      <c r="J7" s="627">
        <v>80921.48785616936</v>
      </c>
    </row>
    <row r="8" spans="1:10" ht="12.75">
      <c r="A8" s="628" t="s">
        <v>417</v>
      </c>
      <c r="B8" s="559">
        <v>10.46909819502855</v>
      </c>
      <c r="C8" s="559">
        <v>19.743569948934894</v>
      </c>
      <c r="D8" s="559">
        <v>18.527189576477554</v>
      </c>
      <c r="E8" s="559">
        <v>13.31700008020317</v>
      </c>
      <c r="F8" s="559">
        <v>10.521856846995343</v>
      </c>
      <c r="G8" s="559">
        <v>9.463471567336</v>
      </c>
      <c r="H8" s="559">
        <v>15.373725422225979</v>
      </c>
      <c r="I8" s="559">
        <v>6.444738332722894</v>
      </c>
      <c r="J8" s="560">
        <v>4.984529933704659</v>
      </c>
    </row>
    <row r="9" spans="1:10" ht="12.75">
      <c r="A9" s="593" t="s">
        <v>418</v>
      </c>
      <c r="B9" s="626">
        <v>39417.19539966759</v>
      </c>
      <c r="C9" s="626">
        <v>48262.16940758886</v>
      </c>
      <c r="D9" s="626">
        <v>56548.54302402315</v>
      </c>
      <c r="E9" s="626">
        <v>63498.53415688297</v>
      </c>
      <c r="F9" s="626">
        <v>73081.85331318362</v>
      </c>
      <c r="G9" s="626">
        <v>81051.48402418029</v>
      </c>
      <c r="H9" s="626">
        <v>95307.94419604306</v>
      </c>
      <c r="I9" s="626">
        <v>102476.3532558984</v>
      </c>
      <c r="J9" s="627">
        <v>109284.35290773324</v>
      </c>
    </row>
    <row r="10" spans="1:10" ht="12.75">
      <c r="A10" s="628" t="s">
        <v>419</v>
      </c>
      <c r="B10" s="559">
        <v>14.842378338931796</v>
      </c>
      <c r="C10" s="559">
        <v>22.439379357760856</v>
      </c>
      <c r="D10" s="559">
        <v>17.16950091168368</v>
      </c>
      <c r="E10" s="559">
        <v>12.290309813830742</v>
      </c>
      <c r="F10" s="559">
        <v>15.092189581295804</v>
      </c>
      <c r="G10" s="559">
        <v>10.905074720592765</v>
      </c>
      <c r="H10" s="559">
        <v>17.589388206154993</v>
      </c>
      <c r="I10" s="559">
        <v>7.521313275953505</v>
      </c>
      <c r="J10" s="560">
        <v>6.643483531107187</v>
      </c>
    </row>
    <row r="11" spans="1:10" ht="12.75">
      <c r="A11" s="593" t="s">
        <v>420</v>
      </c>
      <c r="B11" s="626">
        <v>22109.695413062214</v>
      </c>
      <c r="C11" s="626">
        <v>22792.85737775907</v>
      </c>
      <c r="D11" s="626">
        <v>23560.802212504495</v>
      </c>
      <c r="E11" s="626">
        <v>24144.40671851315</v>
      </c>
      <c r="F11" s="626">
        <v>24961.82290414229</v>
      </c>
      <c r="G11" s="626">
        <v>25646.236690518006</v>
      </c>
      <c r="H11" s="626">
        <v>26820.105365721283</v>
      </c>
      <c r="I11" s="626">
        <v>27184.04167547342</v>
      </c>
      <c r="J11" s="627">
        <v>26972.313189329125</v>
      </c>
    </row>
    <row r="12" spans="1:10" ht="12.75">
      <c r="A12" s="628" t="s">
        <v>421</v>
      </c>
      <c r="B12" s="559">
        <v>4.639634039533456</v>
      </c>
      <c r="C12" s="559">
        <v>3.089875061296628</v>
      </c>
      <c r="D12" s="559">
        <v>3.3692345896692024</v>
      </c>
      <c r="E12" s="559">
        <v>2.4770145801695844</v>
      </c>
      <c r="F12" s="559">
        <v>3.385530218898985</v>
      </c>
      <c r="G12" s="559">
        <v>2.7418421683543865</v>
      </c>
      <c r="H12" s="559">
        <v>4.577157613293349</v>
      </c>
      <c r="I12" s="559">
        <v>1.3569533183761626</v>
      </c>
      <c r="J12" s="560">
        <v>0.5675138912853709</v>
      </c>
    </row>
    <row r="13" spans="1:10" ht="12.75">
      <c r="A13" s="593" t="s">
        <v>422</v>
      </c>
      <c r="B13" s="626">
        <v>22567.258952959426</v>
      </c>
      <c r="C13" s="626">
        <v>23300.65950409826</v>
      </c>
      <c r="D13" s="626">
        <v>24151.653615693263</v>
      </c>
      <c r="E13" s="626">
        <v>24664.05239453376</v>
      </c>
      <c r="F13" s="626">
        <v>25582.396064034063</v>
      </c>
      <c r="G13" s="626">
        <v>26396.843486032976</v>
      </c>
      <c r="H13" s="626">
        <v>27939.26836583022</v>
      </c>
      <c r="I13" s="626">
        <v>28260.994379870954</v>
      </c>
      <c r="J13" s="627">
        <v>28110.105089755587</v>
      </c>
    </row>
    <row r="14" spans="1:10" ht="12.75">
      <c r="A14" s="628" t="s">
        <v>423</v>
      </c>
      <c r="B14" s="559">
        <v>4.626177953799956</v>
      </c>
      <c r="C14" s="559">
        <v>3.249843291414256</v>
      </c>
      <c r="D14" s="559">
        <v>3.6522318668504825</v>
      </c>
      <c r="E14" s="559">
        <v>2.1215888029610905</v>
      </c>
      <c r="F14" s="559">
        <v>3.723409498204903</v>
      </c>
      <c r="G14" s="559">
        <v>3.183624473486804</v>
      </c>
      <c r="H14" s="559">
        <v>5.843217127886396</v>
      </c>
      <c r="I14" s="559">
        <v>1.1515191086184844</v>
      </c>
      <c r="J14" s="560">
        <v>-0.5339135915997296</v>
      </c>
    </row>
    <row r="15" spans="1:10" ht="12.75">
      <c r="A15" s="593" t="s">
        <v>424</v>
      </c>
      <c r="B15" s="626">
        <v>27576.538026303133</v>
      </c>
      <c r="C15" s="626">
        <v>29113.744250272015</v>
      </c>
      <c r="D15" s="626">
        <v>29831.377895274203</v>
      </c>
      <c r="E15" s="626">
        <v>30188.260436224125</v>
      </c>
      <c r="F15" s="626">
        <v>32607.128256306067</v>
      </c>
      <c r="G15" s="626">
        <v>34088.31481967664</v>
      </c>
      <c r="H15" s="626">
        <v>36773.060692711</v>
      </c>
      <c r="I15" s="626">
        <v>37572.71251550448</v>
      </c>
      <c r="J15" s="627">
        <v>37962.65647466235</v>
      </c>
    </row>
    <row r="16" spans="1:10" ht="12.75">
      <c r="A16" s="628" t="s">
        <v>425</v>
      </c>
      <c r="B16" s="559">
        <v>8.768147011699224</v>
      </c>
      <c r="C16" s="559">
        <v>5.574326344019904</v>
      </c>
      <c r="D16" s="559">
        <v>2.4649307860684497</v>
      </c>
      <c r="E16" s="559">
        <v>1.1963327413262346</v>
      </c>
      <c r="F16" s="559">
        <v>8.012610813372483</v>
      </c>
      <c r="G16" s="559">
        <v>4.5425238056163995</v>
      </c>
      <c r="H16" s="559">
        <v>7.875853902536282</v>
      </c>
      <c r="I16" s="559">
        <v>2.1745587876833516</v>
      </c>
      <c r="J16" s="560">
        <v>1.0378381890766042</v>
      </c>
    </row>
    <row r="17" spans="1:10" ht="12.75">
      <c r="A17" s="629" t="s">
        <v>426</v>
      </c>
      <c r="B17" s="559"/>
      <c r="C17" s="559"/>
      <c r="D17" s="559"/>
      <c r="E17" s="559"/>
      <c r="F17" s="559"/>
      <c r="G17" s="559"/>
      <c r="H17" s="559"/>
      <c r="I17" s="559"/>
      <c r="J17" s="560"/>
    </row>
    <row r="18" spans="1:10" ht="12.75">
      <c r="A18" s="628" t="s">
        <v>427</v>
      </c>
      <c r="B18" s="541">
        <v>491.3467170837194</v>
      </c>
      <c r="C18" s="541">
        <v>496.5227987029091</v>
      </c>
      <c r="D18" s="541">
        <v>609.5348258194947</v>
      </c>
      <c r="E18" s="541">
        <v>713.9044239960493</v>
      </c>
      <c r="F18" s="541">
        <v>702.0450057885304</v>
      </c>
      <c r="G18" s="541">
        <v>708.0827710785396</v>
      </c>
      <c r="H18" s="541">
        <v>725.216362292372</v>
      </c>
      <c r="I18" s="541">
        <v>762.4334157933803</v>
      </c>
      <c r="J18" s="542">
        <v>751.607882822431</v>
      </c>
    </row>
    <row r="19" spans="1:10" ht="12.75">
      <c r="A19" s="628" t="s">
        <v>428</v>
      </c>
      <c r="B19" s="541">
        <v>496.1338130589427</v>
      </c>
      <c r="C19" s="541">
        <v>502.42592801941805</v>
      </c>
      <c r="D19" s="541">
        <v>614.19402765184</v>
      </c>
      <c r="E19" s="541">
        <v>717.8471680777882</v>
      </c>
      <c r="F19" s="541">
        <v>707.6947601585628</v>
      </c>
      <c r="G19" s="541">
        <v>713.5463938517132</v>
      </c>
      <c r="H19" s="541">
        <v>737.3067620045491</v>
      </c>
      <c r="I19" s="541">
        <v>774.7456034983337</v>
      </c>
      <c r="J19" s="542">
        <v>766.3019683349372</v>
      </c>
    </row>
    <row r="20" spans="1:10" ht="12.75">
      <c r="A20" s="628" t="s">
        <v>429</v>
      </c>
      <c r="B20" s="541">
        <v>606.2611764447589</v>
      </c>
      <c r="C20" s="541">
        <v>627.7719293949659</v>
      </c>
      <c r="D20" s="541">
        <v>758.6335259461114</v>
      </c>
      <c r="E20" s="541">
        <v>878.629225915082</v>
      </c>
      <c r="F20" s="541">
        <v>902.022381056327</v>
      </c>
      <c r="G20" s="541">
        <v>921.4584359274704</v>
      </c>
      <c r="H20" s="541">
        <v>970.4272120990396</v>
      </c>
      <c r="I20" s="541">
        <v>1030.016617307251</v>
      </c>
      <c r="J20" s="542">
        <v>1034.8897055656557</v>
      </c>
    </row>
    <row r="21" spans="1:10" ht="13.5" customHeight="1">
      <c r="A21" s="593" t="s">
        <v>430</v>
      </c>
      <c r="B21" s="630">
        <v>90.16888170800642</v>
      </c>
      <c r="C21" s="630">
        <v>90.56637767783667</v>
      </c>
      <c r="D21" s="630">
        <v>88.54862156321708</v>
      </c>
      <c r="E21" s="630">
        <v>86.03290723494635</v>
      </c>
      <c r="F21" s="630">
        <v>89.01329389033428</v>
      </c>
      <c r="G21" s="630">
        <v>89.44654935501973</v>
      </c>
      <c r="H21" s="630">
        <v>88.07723918856756</v>
      </c>
      <c r="I21" s="630">
        <v>91.20836924407466</v>
      </c>
      <c r="J21" s="631">
        <v>94.7448797048654</v>
      </c>
    </row>
    <row r="22" spans="1:10" ht="12.75">
      <c r="A22" s="593" t="s">
        <v>431</v>
      </c>
      <c r="B22" s="630">
        <v>9.831118291993581</v>
      </c>
      <c r="C22" s="630">
        <v>9.433622322163332</v>
      </c>
      <c r="D22" s="630">
        <v>11.451378436782916</v>
      </c>
      <c r="E22" s="630">
        <v>13.967092765053646</v>
      </c>
      <c r="F22" s="630">
        <v>10.986706109665706</v>
      </c>
      <c r="G22" s="630">
        <v>10.553450644980279</v>
      </c>
      <c r="H22" s="630">
        <v>11.92276081143244</v>
      </c>
      <c r="I22" s="630">
        <v>8.791630755925336</v>
      </c>
      <c r="J22" s="631">
        <v>5.255120295134607</v>
      </c>
    </row>
    <row r="23" spans="1:10" ht="12.75">
      <c r="A23" s="593" t="s">
        <v>432</v>
      </c>
      <c r="B23" s="630">
        <v>33.21877009988376</v>
      </c>
      <c r="C23" s="630">
        <v>35.867278749406026</v>
      </c>
      <c r="D23" s="630">
        <v>35.912441826583425</v>
      </c>
      <c r="E23" s="630">
        <v>37.04088197019579</v>
      </c>
      <c r="F23" s="630">
        <v>39.4716855082705</v>
      </c>
      <c r="G23" s="630">
        <v>40.687733466735786</v>
      </c>
      <c r="H23" s="630">
        <v>45.7348564226744</v>
      </c>
      <c r="I23" s="630">
        <v>43.88757434536344</v>
      </c>
      <c r="J23" s="631">
        <v>42.9452282912678</v>
      </c>
    </row>
    <row r="24" spans="1:10" ht="15.75" customHeight="1">
      <c r="A24" s="593" t="s">
        <v>433</v>
      </c>
      <c r="B24" s="630">
        <v>12.775841629260833</v>
      </c>
      <c r="C24" s="630">
        <v>12.419350012019168</v>
      </c>
      <c r="D24" s="630">
        <v>9.582539595473962</v>
      </c>
      <c r="E24" s="630">
        <v>8.904029983106561</v>
      </c>
      <c r="F24" s="630">
        <v>10.07391548751239</v>
      </c>
      <c r="G24" s="630">
        <v>10.689033219368635</v>
      </c>
      <c r="H24" s="630">
        <v>11.505077458291439</v>
      </c>
      <c r="I24" s="630">
        <v>11.674991159536855</v>
      </c>
      <c r="J24" s="631">
        <v>10.657955408465252</v>
      </c>
    </row>
    <row r="25" spans="1:10" ht="17.25" customHeight="1">
      <c r="A25" s="593" t="s">
        <v>434</v>
      </c>
      <c r="B25" s="630">
        <v>33.260365635576406</v>
      </c>
      <c r="C25" s="630">
        <v>34.660089930957966</v>
      </c>
      <c r="D25" s="630">
        <v>36.402407758993874</v>
      </c>
      <c r="E25" s="630">
        <v>32.92418602750681</v>
      </c>
      <c r="F25" s="630">
        <v>33.584297047589075</v>
      </c>
      <c r="G25" s="630">
        <v>37.45694045464046</v>
      </c>
      <c r="H25" s="630">
        <v>40.75012331073094</v>
      </c>
      <c r="I25" s="630">
        <v>41.6626430280519</v>
      </c>
      <c r="J25" s="631">
        <v>39.358421908604704</v>
      </c>
    </row>
    <row r="26" spans="1:10" ht="13.5" customHeight="1">
      <c r="A26" s="585" t="s">
        <v>435</v>
      </c>
      <c r="B26" s="630">
        <v>21.877489778025858</v>
      </c>
      <c r="C26" s="630">
        <v>21.354353965160545</v>
      </c>
      <c r="D26" s="630">
        <v>22.207694229956335</v>
      </c>
      <c r="E26" s="630">
        <v>21.41479347442656</v>
      </c>
      <c r="F26" s="630">
        <v>20.76707392211071</v>
      </c>
      <c r="G26" s="630">
        <v>22.594059558887515</v>
      </c>
      <c r="H26" s="630">
        <v>23.51764135937363</v>
      </c>
      <c r="I26" s="630">
        <v>27.745966076737577</v>
      </c>
      <c r="J26" s="631">
        <v>25.012672616348443</v>
      </c>
    </row>
    <row r="27" spans="1:10" ht="12.75">
      <c r="A27" s="593" t="s">
        <v>436</v>
      </c>
      <c r="B27" s="630">
        <v>2.9031278015746134</v>
      </c>
      <c r="C27" s="630">
        <v>4.192916508303887</v>
      </c>
      <c r="D27" s="630">
        <v>-2.358804773719402</v>
      </c>
      <c r="E27" s="630">
        <v>-0.9463668392581047</v>
      </c>
      <c r="F27" s="630">
        <v>4.974597838528103</v>
      </c>
      <c r="G27" s="630">
        <v>3.366375586483687</v>
      </c>
      <c r="H27" s="630">
        <v>4.567049758802461</v>
      </c>
      <c r="I27" s="630">
        <v>5.108291720923053</v>
      </c>
      <c r="J27" s="631">
        <v>8.989641495993784</v>
      </c>
    </row>
    <row r="28" spans="1:10" ht="12.75">
      <c r="A28" s="593" t="s">
        <v>437</v>
      </c>
      <c r="B28" s="632">
        <v>17.49295229538204</v>
      </c>
      <c r="C28" s="632">
        <v>21.21871310498637</v>
      </c>
      <c r="D28" s="632">
        <v>19.427434097911444</v>
      </c>
      <c r="E28" s="632">
        <v>18.54865544361899</v>
      </c>
      <c r="F28" s="632">
        <v>23.5411604896244</v>
      </c>
      <c r="G28" s="632">
        <v>25.638870383974943</v>
      </c>
      <c r="H28" s="632">
        <v>27.65503461671721</v>
      </c>
      <c r="I28" s="632">
        <v>29.110469032820586</v>
      </c>
      <c r="J28" s="633">
        <v>32.08829757043474</v>
      </c>
    </row>
    <row r="29" spans="1:10" ht="12.75">
      <c r="A29" s="595" t="s">
        <v>438</v>
      </c>
      <c r="B29" s="634">
        <v>65.01685565752071</v>
      </c>
      <c r="C29" s="634">
        <v>76.87850817748888</v>
      </c>
      <c r="D29" s="634">
        <v>74.54</v>
      </c>
      <c r="E29" s="634">
        <v>72.27</v>
      </c>
      <c r="F29" s="634">
        <v>81.02</v>
      </c>
      <c r="G29" s="634">
        <v>87.96</v>
      </c>
      <c r="H29" s="634">
        <v>98.21235741101223</v>
      </c>
      <c r="I29" s="634">
        <v>99.49</v>
      </c>
      <c r="J29" s="635">
        <v>105.6</v>
      </c>
    </row>
    <row r="30" spans="1:10" ht="13.5" thickBot="1">
      <c r="A30" s="636" t="s">
        <v>439</v>
      </c>
      <c r="B30" s="562">
        <v>25.532549711567363</v>
      </c>
      <c r="C30" s="637">
        <v>25.890005407529305</v>
      </c>
      <c r="D30" s="637">
        <v>26.252465483234715</v>
      </c>
      <c r="E30" s="637">
        <v>26.494504</v>
      </c>
      <c r="F30" s="637">
        <v>26.852179804000002</v>
      </c>
      <c r="G30" s="637">
        <v>27.214684231354003</v>
      </c>
      <c r="H30" s="637">
        <v>27.582082468477285</v>
      </c>
      <c r="I30" s="637">
        <v>27.95444058180173</v>
      </c>
      <c r="J30" s="641">
        <v>28.331825529656054</v>
      </c>
    </row>
    <row r="31" spans="1:10" ht="12.75">
      <c r="A31" s="552" t="s">
        <v>356</v>
      </c>
      <c r="B31" s="638"/>
      <c r="C31" s="638"/>
      <c r="D31" s="638"/>
      <c r="E31" s="639"/>
      <c r="F31" s="577"/>
      <c r="G31" s="577"/>
      <c r="I31" s="577"/>
      <c r="J31" s="577"/>
    </row>
    <row r="32" ht="12.75">
      <c r="A32" s="564" t="s">
        <v>360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horizontalDpi="600" verticalDpi="600" orientation="landscape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4"/>
  <sheetViews>
    <sheetView zoomScalePageLayoutView="0" workbookViewId="0" topLeftCell="A1">
      <selection activeCell="K9" sqref="K9"/>
    </sheetView>
  </sheetViews>
  <sheetFormatPr defaultColWidth="9.140625" defaultRowHeight="12.75"/>
  <cols>
    <col min="1" max="1" width="30.421875" style="7" customWidth="1"/>
    <col min="2" max="2" width="8.421875" style="2" bestFit="1" customWidth="1"/>
    <col min="3" max="3" width="8.28125" style="2" bestFit="1" customWidth="1"/>
    <col min="4" max="4" width="8.421875" style="2" bestFit="1" customWidth="1"/>
    <col min="5" max="5" width="8.28125" style="2" bestFit="1" customWidth="1"/>
    <col min="6" max="6" width="9.8515625" style="2" customWidth="1"/>
    <col min="7" max="8" width="8.421875" style="2" bestFit="1" customWidth="1"/>
    <col min="9" max="12" width="8.28125" style="2" customWidth="1"/>
    <col min="13" max="16384" width="9.140625" style="2" customWidth="1"/>
  </cols>
  <sheetData>
    <row r="1" spans="1:12" ht="14.25">
      <c r="A1" s="1689" t="s">
        <v>159</v>
      </c>
      <c r="B1" s="1689"/>
      <c r="C1" s="1689"/>
      <c r="D1" s="1689"/>
      <c r="E1" s="1689"/>
      <c r="F1" s="1689"/>
      <c r="G1" s="1689"/>
      <c r="H1" s="1689"/>
      <c r="I1" s="1689"/>
      <c r="J1" s="1689"/>
      <c r="K1" s="1689"/>
      <c r="L1" s="1689"/>
    </row>
    <row r="2" spans="1:12" ht="15.75">
      <c r="A2" s="1690" t="s">
        <v>44</v>
      </c>
      <c r="B2" s="1690"/>
      <c r="C2" s="1690"/>
      <c r="D2" s="1690"/>
      <c r="E2" s="1690"/>
      <c r="F2" s="1690"/>
      <c r="G2" s="1690"/>
      <c r="H2" s="1690"/>
      <c r="I2" s="1690"/>
      <c r="J2" s="1690"/>
      <c r="K2" s="1690"/>
      <c r="L2" s="1690"/>
    </row>
    <row r="3" spans="1:12" ht="14.25">
      <c r="A3" s="1691" t="s">
        <v>45</v>
      </c>
      <c r="B3" s="1691"/>
      <c r="C3" s="1691"/>
      <c r="D3" s="1691"/>
      <c r="E3" s="1691"/>
      <c r="F3" s="1691"/>
      <c r="G3" s="1691"/>
      <c r="H3" s="1691"/>
      <c r="I3" s="1691"/>
      <c r="J3" s="1691"/>
      <c r="K3" s="1691"/>
      <c r="L3" s="1691"/>
    </row>
    <row r="4" spans="1:12" ht="14.25">
      <c r="A4" s="1692" t="s">
        <v>46</v>
      </c>
      <c r="B4" s="1692"/>
      <c r="C4" s="1692"/>
      <c r="D4" s="1692"/>
      <c r="E4" s="1692"/>
      <c r="F4" s="1692"/>
      <c r="G4" s="1692"/>
      <c r="H4" s="1692"/>
      <c r="I4" s="1692"/>
      <c r="J4" s="1692"/>
      <c r="K4" s="1692"/>
      <c r="L4" s="1692"/>
    </row>
    <row r="5" spans="1:12" ht="14.25" customHeight="1">
      <c r="A5" s="1693" t="s">
        <v>47</v>
      </c>
      <c r="B5" s="1693" t="s">
        <v>48</v>
      </c>
      <c r="C5" s="3" t="s">
        <v>49</v>
      </c>
      <c r="D5" s="1695" t="s">
        <v>50</v>
      </c>
      <c r="E5" s="1695"/>
      <c r="F5" s="1695" t="s">
        <v>51</v>
      </c>
      <c r="G5" s="1695"/>
      <c r="H5" s="1695"/>
      <c r="I5" s="1696" t="s">
        <v>52</v>
      </c>
      <c r="J5" s="1697"/>
      <c r="K5" s="1697"/>
      <c r="L5" s="1698"/>
    </row>
    <row r="6" spans="1:12" ht="22.5">
      <c r="A6" s="1694"/>
      <c r="B6" s="1694"/>
      <c r="C6" s="4" t="str">
        <f>H6</f>
        <v>June/July</v>
      </c>
      <c r="D6" s="4" t="str">
        <f>G6</f>
        <v>May/June</v>
      </c>
      <c r="E6" s="4" t="str">
        <f>H6</f>
        <v>June/July</v>
      </c>
      <c r="F6" s="4" t="s">
        <v>53</v>
      </c>
      <c r="G6" s="4" t="s">
        <v>54</v>
      </c>
      <c r="H6" s="4" t="s">
        <v>55</v>
      </c>
      <c r="I6" s="5" t="s">
        <v>56</v>
      </c>
      <c r="J6" s="5" t="s">
        <v>56</v>
      </c>
      <c r="K6" s="5" t="s">
        <v>57</v>
      </c>
      <c r="L6" s="5" t="s">
        <v>57</v>
      </c>
    </row>
    <row r="7" spans="1:12" ht="14.25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  <c r="H7" s="5">
        <v>8</v>
      </c>
      <c r="I7" s="6" t="s">
        <v>58</v>
      </c>
      <c r="J7" s="6" t="s">
        <v>59</v>
      </c>
      <c r="K7" s="6" t="s">
        <v>60</v>
      </c>
      <c r="L7" s="6" t="s">
        <v>61</v>
      </c>
    </row>
    <row r="8" spans="1:12" ht="14.25">
      <c r="A8" s="504">
        <v>1</v>
      </c>
      <c r="B8" s="505">
        <v>2</v>
      </c>
      <c r="C8" s="505">
        <v>3</v>
      </c>
      <c r="D8" s="505">
        <v>4</v>
      </c>
      <c r="E8" s="505">
        <v>5</v>
      </c>
      <c r="F8" s="505">
        <v>6</v>
      </c>
      <c r="G8" s="505">
        <v>7</v>
      </c>
      <c r="H8" s="505">
        <v>8</v>
      </c>
      <c r="I8" s="505">
        <v>9</v>
      </c>
      <c r="J8" s="505">
        <v>10</v>
      </c>
      <c r="K8" s="505">
        <v>11</v>
      </c>
      <c r="L8" s="505">
        <v>12</v>
      </c>
    </row>
    <row r="9" spans="1:12" ht="14.25">
      <c r="A9" s="506" t="s">
        <v>62</v>
      </c>
      <c r="B9" s="507">
        <v>100</v>
      </c>
      <c r="C9" s="508">
        <v>94.9907063197026</v>
      </c>
      <c r="D9" s="508">
        <v>101.18</v>
      </c>
      <c r="E9" s="508">
        <v>102.21</v>
      </c>
      <c r="F9" s="508">
        <v>111.48</v>
      </c>
      <c r="G9" s="508">
        <v>112.44</v>
      </c>
      <c r="H9" s="508">
        <v>112.88</v>
      </c>
      <c r="I9" s="508">
        <v>7.6</v>
      </c>
      <c r="J9" s="508">
        <v>1.01</v>
      </c>
      <c r="K9" s="508">
        <v>10.44</v>
      </c>
      <c r="L9" s="508">
        <v>0.4</v>
      </c>
    </row>
    <row r="10" spans="1:12" ht="14.25">
      <c r="A10" s="506" t="s">
        <v>63</v>
      </c>
      <c r="B10" s="507">
        <v>43.91</v>
      </c>
      <c r="C10" s="508">
        <v>94.7</v>
      </c>
      <c r="D10" s="508">
        <v>101.07</v>
      </c>
      <c r="E10" s="508">
        <v>103.49</v>
      </c>
      <c r="F10" s="508">
        <v>110.91</v>
      </c>
      <c r="G10" s="508">
        <v>113.08</v>
      </c>
      <c r="H10" s="508">
        <v>114.01</v>
      </c>
      <c r="I10" s="508">
        <v>9.2</v>
      </c>
      <c r="J10" s="508">
        <v>2.39</v>
      </c>
      <c r="K10" s="508">
        <v>10.17</v>
      </c>
      <c r="L10" s="508">
        <v>0.82</v>
      </c>
    </row>
    <row r="11" spans="1:12" ht="14.25">
      <c r="A11" s="509" t="s">
        <v>64</v>
      </c>
      <c r="B11" s="510">
        <v>11.33</v>
      </c>
      <c r="C11" s="511">
        <v>91.1</v>
      </c>
      <c r="D11" s="511">
        <v>102.54</v>
      </c>
      <c r="E11" s="511">
        <v>102.65</v>
      </c>
      <c r="F11" s="511">
        <v>110.08</v>
      </c>
      <c r="G11" s="511">
        <v>110.82</v>
      </c>
      <c r="H11" s="511">
        <v>111.33</v>
      </c>
      <c r="I11" s="511">
        <v>12.6</v>
      </c>
      <c r="J11" s="511">
        <v>0.11</v>
      </c>
      <c r="K11" s="511">
        <v>8.45</v>
      </c>
      <c r="L11" s="511">
        <v>0.46</v>
      </c>
    </row>
    <row r="12" spans="1:12" ht="14.25">
      <c r="A12" s="509" t="s">
        <v>65</v>
      </c>
      <c r="B12" s="510">
        <v>1.84</v>
      </c>
      <c r="C12" s="511">
        <v>82.59368111682586</v>
      </c>
      <c r="D12" s="511">
        <v>111.39</v>
      </c>
      <c r="E12" s="511">
        <v>112.41</v>
      </c>
      <c r="F12" s="511">
        <v>130.04</v>
      </c>
      <c r="G12" s="511">
        <v>135.3</v>
      </c>
      <c r="H12" s="511">
        <v>137.71</v>
      </c>
      <c r="I12" s="511">
        <v>36.1</v>
      </c>
      <c r="J12" s="511">
        <v>0.92</v>
      </c>
      <c r="K12" s="511">
        <v>22.5</v>
      </c>
      <c r="L12" s="511">
        <v>1.78</v>
      </c>
    </row>
    <row r="13" spans="1:12" ht="14.25">
      <c r="A13" s="509" t="s">
        <v>66</v>
      </c>
      <c r="B13" s="510">
        <v>5.52</v>
      </c>
      <c r="C13" s="511">
        <v>111.1</v>
      </c>
      <c r="D13" s="511">
        <v>88.78</v>
      </c>
      <c r="E13" s="511">
        <v>101.74</v>
      </c>
      <c r="F13" s="511">
        <v>106.29</v>
      </c>
      <c r="G13" s="511">
        <v>114.91</v>
      </c>
      <c r="H13" s="511">
        <v>117.86</v>
      </c>
      <c r="I13" s="511">
        <v>-8.5</v>
      </c>
      <c r="J13" s="511">
        <v>14.59</v>
      </c>
      <c r="K13" s="511">
        <v>15.84</v>
      </c>
      <c r="L13" s="511">
        <v>2.57</v>
      </c>
    </row>
    <row r="14" spans="1:12" ht="14.25">
      <c r="A14" s="509" t="s">
        <v>67</v>
      </c>
      <c r="B14" s="510">
        <v>6.75</v>
      </c>
      <c r="C14" s="511">
        <v>98.9557855126999</v>
      </c>
      <c r="D14" s="511">
        <v>99.15</v>
      </c>
      <c r="E14" s="511">
        <v>105.19</v>
      </c>
      <c r="F14" s="511">
        <v>109.84</v>
      </c>
      <c r="G14" s="511">
        <v>111.7</v>
      </c>
      <c r="H14" s="511">
        <v>112.38</v>
      </c>
      <c r="I14" s="511">
        <v>6.3</v>
      </c>
      <c r="J14" s="511">
        <v>6.09</v>
      </c>
      <c r="K14" s="511">
        <v>6.84</v>
      </c>
      <c r="L14" s="511">
        <v>0.62</v>
      </c>
    </row>
    <row r="15" spans="1:12" ht="14.25">
      <c r="A15" s="509" t="s">
        <v>68</v>
      </c>
      <c r="B15" s="510">
        <v>5.24</v>
      </c>
      <c r="C15" s="511">
        <v>94.28189116859946</v>
      </c>
      <c r="D15" s="511">
        <v>105.67</v>
      </c>
      <c r="E15" s="511">
        <v>105.69</v>
      </c>
      <c r="F15" s="511">
        <v>110.73</v>
      </c>
      <c r="G15" s="511">
        <v>111.87</v>
      </c>
      <c r="H15" s="511">
        <v>112.19</v>
      </c>
      <c r="I15" s="511">
        <v>12.1</v>
      </c>
      <c r="J15" s="511">
        <v>0.03</v>
      </c>
      <c r="K15" s="511">
        <v>6.15</v>
      </c>
      <c r="L15" s="511">
        <v>0.29</v>
      </c>
    </row>
    <row r="16" spans="1:12" ht="14.25">
      <c r="A16" s="509" t="s">
        <v>69</v>
      </c>
      <c r="B16" s="510">
        <v>2.95</v>
      </c>
      <c r="C16" s="511">
        <v>97.18960538979789</v>
      </c>
      <c r="D16" s="511">
        <v>100.98</v>
      </c>
      <c r="E16" s="511">
        <v>100.98</v>
      </c>
      <c r="F16" s="511">
        <v>113.51</v>
      </c>
      <c r="G16" s="511">
        <v>113.71</v>
      </c>
      <c r="H16" s="511">
        <v>113.09</v>
      </c>
      <c r="I16" s="511">
        <v>3.9</v>
      </c>
      <c r="J16" s="511">
        <v>0</v>
      </c>
      <c r="K16" s="511">
        <v>11.99</v>
      </c>
      <c r="L16" s="511">
        <v>-0.55</v>
      </c>
    </row>
    <row r="17" spans="1:12" ht="14.25">
      <c r="A17" s="509" t="s">
        <v>70</v>
      </c>
      <c r="B17" s="510">
        <v>2.08</v>
      </c>
      <c r="C17" s="511">
        <v>100.81632653061224</v>
      </c>
      <c r="D17" s="511">
        <v>117.47</v>
      </c>
      <c r="E17" s="511">
        <v>108.68</v>
      </c>
      <c r="F17" s="511">
        <v>111.23</v>
      </c>
      <c r="G17" s="511">
        <v>113.3</v>
      </c>
      <c r="H17" s="511">
        <v>112.54</v>
      </c>
      <c r="I17" s="511">
        <v>7.8</v>
      </c>
      <c r="J17" s="511">
        <v>-7.49</v>
      </c>
      <c r="K17" s="511">
        <v>3.55</v>
      </c>
      <c r="L17" s="511">
        <v>-0.67</v>
      </c>
    </row>
    <row r="18" spans="1:12" ht="14.25">
      <c r="A18" s="509" t="s">
        <v>71</v>
      </c>
      <c r="B18" s="510">
        <v>1.74</v>
      </c>
      <c r="C18" s="511">
        <v>98.69261477045909</v>
      </c>
      <c r="D18" s="511">
        <v>98.84</v>
      </c>
      <c r="E18" s="511">
        <v>98.89</v>
      </c>
      <c r="F18" s="511">
        <v>111.15</v>
      </c>
      <c r="G18" s="511">
        <v>112.19</v>
      </c>
      <c r="H18" s="511">
        <v>115.84</v>
      </c>
      <c r="I18" s="511">
        <v>0.2</v>
      </c>
      <c r="J18" s="511">
        <v>0.05</v>
      </c>
      <c r="K18" s="511">
        <v>17.14</v>
      </c>
      <c r="L18" s="511">
        <v>3.25</v>
      </c>
    </row>
    <row r="19" spans="1:12" ht="14.25">
      <c r="A19" s="509" t="s">
        <v>72</v>
      </c>
      <c r="B19" s="510">
        <v>1.21</v>
      </c>
      <c r="C19" s="511">
        <v>88.49611063094208</v>
      </c>
      <c r="D19" s="511">
        <v>100.86</v>
      </c>
      <c r="E19" s="511">
        <v>102.39</v>
      </c>
      <c r="F19" s="511">
        <v>114.1</v>
      </c>
      <c r="G19" s="511">
        <v>116.12</v>
      </c>
      <c r="H19" s="511">
        <v>118.52</v>
      </c>
      <c r="I19" s="511">
        <v>15.7</v>
      </c>
      <c r="J19" s="511">
        <v>1.51</v>
      </c>
      <c r="K19" s="511">
        <v>15.76</v>
      </c>
      <c r="L19" s="511">
        <v>2.06</v>
      </c>
    </row>
    <row r="20" spans="1:12" ht="14.25">
      <c r="A20" s="509" t="s">
        <v>73</v>
      </c>
      <c r="B20" s="510">
        <v>1.24</v>
      </c>
      <c r="C20" s="511">
        <v>92.42870285188593</v>
      </c>
      <c r="D20" s="511">
        <v>100.39</v>
      </c>
      <c r="E20" s="511">
        <v>100.47</v>
      </c>
      <c r="F20" s="511">
        <v>106.24</v>
      </c>
      <c r="G20" s="511">
        <v>106.49</v>
      </c>
      <c r="H20" s="511">
        <v>106.52</v>
      </c>
      <c r="I20" s="511">
        <v>8.7</v>
      </c>
      <c r="J20" s="511">
        <v>0.07</v>
      </c>
      <c r="K20" s="511">
        <v>6.03</v>
      </c>
      <c r="L20" s="511">
        <v>0.03</v>
      </c>
    </row>
    <row r="21" spans="1:12" ht="14.25">
      <c r="A21" s="509" t="s">
        <v>74</v>
      </c>
      <c r="B21" s="510">
        <v>0.68</v>
      </c>
      <c r="C21" s="511">
        <v>85.45221843003414</v>
      </c>
      <c r="D21" s="511">
        <v>100.15</v>
      </c>
      <c r="E21" s="511">
        <v>100.15</v>
      </c>
      <c r="F21" s="511">
        <v>116.03</v>
      </c>
      <c r="G21" s="511">
        <v>116.03</v>
      </c>
      <c r="H21" s="511">
        <v>116.03</v>
      </c>
      <c r="I21" s="511">
        <v>17.2</v>
      </c>
      <c r="J21" s="511">
        <v>0</v>
      </c>
      <c r="K21" s="511">
        <v>15.85</v>
      </c>
      <c r="L21" s="511">
        <v>0</v>
      </c>
    </row>
    <row r="22" spans="1:12" ht="14.25">
      <c r="A22" s="509" t="s">
        <v>75</v>
      </c>
      <c r="B22" s="510">
        <v>0.41</v>
      </c>
      <c r="C22" s="511">
        <v>78.02334630350195</v>
      </c>
      <c r="D22" s="511">
        <v>100.26</v>
      </c>
      <c r="E22" s="511">
        <v>100.26</v>
      </c>
      <c r="F22" s="511">
        <v>108.52</v>
      </c>
      <c r="G22" s="511">
        <v>108.52</v>
      </c>
      <c r="H22" s="511">
        <v>108.52</v>
      </c>
      <c r="I22" s="511">
        <v>28.5</v>
      </c>
      <c r="J22" s="511">
        <v>0</v>
      </c>
      <c r="K22" s="511">
        <v>8.24</v>
      </c>
      <c r="L22" s="511">
        <v>0</v>
      </c>
    </row>
    <row r="23" spans="1:12" ht="14.25">
      <c r="A23" s="509" t="s">
        <v>76</v>
      </c>
      <c r="B23" s="510">
        <v>2.92</v>
      </c>
      <c r="C23" s="511">
        <v>89.1</v>
      </c>
      <c r="D23" s="511">
        <v>101.65</v>
      </c>
      <c r="E23" s="511">
        <v>101.6</v>
      </c>
      <c r="F23" s="511">
        <v>111.62</v>
      </c>
      <c r="G23" s="511">
        <v>112.48</v>
      </c>
      <c r="H23" s="511">
        <v>113.5</v>
      </c>
      <c r="I23" s="511">
        <v>14.1</v>
      </c>
      <c r="J23" s="511">
        <v>-0.04</v>
      </c>
      <c r="K23" s="511">
        <v>11.71</v>
      </c>
      <c r="L23" s="511">
        <v>0.91</v>
      </c>
    </row>
    <row r="24" spans="1:12" ht="14.25">
      <c r="A24" s="512"/>
      <c r="B24" s="513"/>
      <c r="C24" s="513"/>
      <c r="D24" s="513"/>
      <c r="E24" s="513"/>
      <c r="F24" s="513"/>
      <c r="G24" s="513"/>
      <c r="H24" s="513"/>
      <c r="I24" s="513"/>
      <c r="J24" s="513"/>
      <c r="K24" s="513"/>
      <c r="L24" s="514"/>
    </row>
    <row r="25" spans="1:12" ht="14.25">
      <c r="A25" s="506" t="s">
        <v>77</v>
      </c>
      <c r="B25" s="507">
        <v>56.09</v>
      </c>
      <c r="C25" s="508">
        <v>95.40056550424129</v>
      </c>
      <c r="D25" s="508">
        <v>101.27</v>
      </c>
      <c r="E25" s="508">
        <v>101.22</v>
      </c>
      <c r="F25" s="508">
        <v>111.93</v>
      </c>
      <c r="G25" s="508">
        <v>111.93</v>
      </c>
      <c r="H25" s="508">
        <v>112.01</v>
      </c>
      <c r="I25" s="508">
        <v>6.1</v>
      </c>
      <c r="J25" s="508">
        <v>-0.05</v>
      </c>
      <c r="K25" s="508">
        <v>10.66</v>
      </c>
      <c r="L25" s="508">
        <v>0.07</v>
      </c>
    </row>
    <row r="26" spans="1:12" ht="14.25">
      <c r="A26" s="509" t="s">
        <v>78</v>
      </c>
      <c r="B26" s="510">
        <v>7.19</v>
      </c>
      <c r="C26" s="511">
        <v>88.78521126760562</v>
      </c>
      <c r="D26" s="511">
        <v>100.86</v>
      </c>
      <c r="E26" s="511">
        <v>100.86</v>
      </c>
      <c r="F26" s="511">
        <v>118.04</v>
      </c>
      <c r="G26" s="511">
        <v>118.04</v>
      </c>
      <c r="H26" s="511">
        <v>118.04</v>
      </c>
      <c r="I26" s="511">
        <v>13.6</v>
      </c>
      <c r="J26" s="511">
        <v>0</v>
      </c>
      <c r="K26" s="511">
        <v>17.04</v>
      </c>
      <c r="L26" s="511">
        <v>0</v>
      </c>
    </row>
    <row r="27" spans="1:12" ht="14.25">
      <c r="A27" s="509" t="s">
        <v>79</v>
      </c>
      <c r="B27" s="510">
        <v>20.3</v>
      </c>
      <c r="C27" s="511">
        <v>98.98422090729784</v>
      </c>
      <c r="D27" s="511">
        <v>100.37</v>
      </c>
      <c r="E27" s="511">
        <v>100.37</v>
      </c>
      <c r="F27" s="511">
        <v>116.83</v>
      </c>
      <c r="G27" s="511">
        <v>116.83</v>
      </c>
      <c r="H27" s="511">
        <v>116.82</v>
      </c>
      <c r="I27" s="511">
        <v>1.4</v>
      </c>
      <c r="J27" s="511">
        <v>0</v>
      </c>
      <c r="K27" s="511">
        <v>16.4</v>
      </c>
      <c r="L27" s="511">
        <v>0</v>
      </c>
    </row>
    <row r="28" spans="1:12" ht="14.25">
      <c r="A28" s="509" t="s">
        <v>80</v>
      </c>
      <c r="B28" s="510">
        <v>4.3</v>
      </c>
      <c r="C28" s="511">
        <v>90.57502246181491</v>
      </c>
      <c r="D28" s="511">
        <v>100.81</v>
      </c>
      <c r="E28" s="511">
        <v>100.81</v>
      </c>
      <c r="F28" s="511">
        <v>108.82</v>
      </c>
      <c r="G28" s="511">
        <v>108.91</v>
      </c>
      <c r="H28" s="511">
        <v>108.99</v>
      </c>
      <c r="I28" s="511">
        <v>11.3</v>
      </c>
      <c r="J28" s="511">
        <v>0</v>
      </c>
      <c r="K28" s="511">
        <v>8.11</v>
      </c>
      <c r="L28" s="511">
        <v>0.07</v>
      </c>
    </row>
    <row r="29" spans="1:12" ht="14.25">
      <c r="A29" s="509" t="s">
        <v>81</v>
      </c>
      <c r="B29" s="510">
        <v>3.47</v>
      </c>
      <c r="C29" s="511">
        <v>94.5</v>
      </c>
      <c r="D29" s="511">
        <v>100.33</v>
      </c>
      <c r="E29" s="511">
        <v>100.33</v>
      </c>
      <c r="F29" s="511">
        <v>105.09</v>
      </c>
      <c r="G29" s="511">
        <v>105.09</v>
      </c>
      <c r="H29" s="511">
        <v>105.09</v>
      </c>
      <c r="I29" s="511">
        <v>6.1</v>
      </c>
      <c r="J29" s="511">
        <v>0</v>
      </c>
      <c r="K29" s="511">
        <v>4.74</v>
      </c>
      <c r="L29" s="511">
        <v>0</v>
      </c>
    </row>
    <row r="30" spans="1:12" ht="14.25">
      <c r="A30" s="509" t="s">
        <v>82</v>
      </c>
      <c r="B30" s="510">
        <v>5.34</v>
      </c>
      <c r="C30" s="511">
        <v>99.25510204081633</v>
      </c>
      <c r="D30" s="511">
        <v>97.27</v>
      </c>
      <c r="E30" s="511">
        <v>97.27</v>
      </c>
      <c r="F30" s="511">
        <v>100.48</v>
      </c>
      <c r="G30" s="511">
        <v>100.2</v>
      </c>
      <c r="H30" s="511">
        <v>100.21</v>
      </c>
      <c r="I30" s="511">
        <v>-2</v>
      </c>
      <c r="J30" s="511">
        <v>0</v>
      </c>
      <c r="K30" s="511">
        <v>3.02</v>
      </c>
      <c r="L30" s="511">
        <v>0</v>
      </c>
    </row>
    <row r="31" spans="1:12" ht="14.25">
      <c r="A31" s="509" t="s">
        <v>83</v>
      </c>
      <c r="B31" s="510">
        <v>2.82</v>
      </c>
      <c r="C31" s="511">
        <v>99.63293650793652</v>
      </c>
      <c r="D31" s="511">
        <v>100.43</v>
      </c>
      <c r="E31" s="511">
        <v>100.43</v>
      </c>
      <c r="F31" s="511">
        <v>105.59</v>
      </c>
      <c r="G31" s="511">
        <v>105.59</v>
      </c>
      <c r="H31" s="511">
        <v>105.59</v>
      </c>
      <c r="I31" s="511">
        <v>0.8</v>
      </c>
      <c r="J31" s="511">
        <v>0</v>
      </c>
      <c r="K31" s="511">
        <v>5.14</v>
      </c>
      <c r="L31" s="511">
        <v>0</v>
      </c>
    </row>
    <row r="32" spans="1:12" ht="14.25">
      <c r="A32" s="509" t="s">
        <v>84</v>
      </c>
      <c r="B32" s="510">
        <v>2.46</v>
      </c>
      <c r="C32" s="511">
        <v>91.99265381083563</v>
      </c>
      <c r="D32" s="511">
        <v>100.18</v>
      </c>
      <c r="E32" s="511">
        <v>100.18</v>
      </c>
      <c r="F32" s="511">
        <v>105.95</v>
      </c>
      <c r="G32" s="511">
        <v>105.95</v>
      </c>
      <c r="H32" s="511">
        <v>105.95</v>
      </c>
      <c r="I32" s="511">
        <v>8.9</v>
      </c>
      <c r="J32" s="511">
        <v>0</v>
      </c>
      <c r="K32" s="511">
        <v>5.75</v>
      </c>
      <c r="L32" s="511">
        <v>0</v>
      </c>
    </row>
    <row r="33" spans="1:12" ht="14.25">
      <c r="A33" s="509" t="s">
        <v>85</v>
      </c>
      <c r="B33" s="510">
        <v>7.41</v>
      </c>
      <c r="C33" s="511">
        <v>102.2</v>
      </c>
      <c r="D33" s="511">
        <v>109.08</v>
      </c>
      <c r="E33" s="511">
        <v>109.08</v>
      </c>
      <c r="F33" s="511">
        <v>112.73</v>
      </c>
      <c r="G33" s="511">
        <v>112.73</v>
      </c>
      <c r="H33" s="511">
        <v>112.73</v>
      </c>
      <c r="I33" s="511">
        <v>6.8</v>
      </c>
      <c r="J33" s="511">
        <v>0</v>
      </c>
      <c r="K33" s="511">
        <v>3.35</v>
      </c>
      <c r="L33" s="511">
        <v>0</v>
      </c>
    </row>
    <row r="34" spans="1:12" ht="14.25">
      <c r="A34" s="509" t="s">
        <v>86</v>
      </c>
      <c r="B34" s="510">
        <v>2.81</v>
      </c>
      <c r="C34" s="511">
        <v>89.1</v>
      </c>
      <c r="D34" s="511">
        <v>100.54</v>
      </c>
      <c r="E34" s="511">
        <v>99.5</v>
      </c>
      <c r="F34" s="511">
        <v>108.3</v>
      </c>
      <c r="G34" s="511">
        <v>108.94</v>
      </c>
      <c r="H34" s="511">
        <v>110.38</v>
      </c>
      <c r="I34" s="511">
        <v>11.6</v>
      </c>
      <c r="J34" s="511">
        <v>-1.04</v>
      </c>
      <c r="K34" s="511">
        <v>10.94</v>
      </c>
      <c r="L34" s="511">
        <v>1.32</v>
      </c>
    </row>
    <row r="35" spans="1:12" ht="14.25">
      <c r="A35" s="1699"/>
      <c r="B35" s="1700"/>
      <c r="C35" s="1700"/>
      <c r="D35" s="1700"/>
      <c r="E35" s="1700"/>
      <c r="F35" s="1700"/>
      <c r="G35" s="1700"/>
      <c r="H35" s="1700"/>
      <c r="I35" s="1700"/>
      <c r="J35" s="1700"/>
      <c r="K35" s="1700"/>
      <c r="L35" s="1701"/>
    </row>
    <row r="36" spans="1:12" ht="14.25">
      <c r="A36" s="1702" t="s">
        <v>87</v>
      </c>
      <c r="B36" s="1703"/>
      <c r="C36" s="1703"/>
      <c r="D36" s="1703"/>
      <c r="E36" s="1703"/>
      <c r="F36" s="1703"/>
      <c r="G36" s="1703"/>
      <c r="H36" s="1703"/>
      <c r="I36" s="1703"/>
      <c r="J36" s="1703"/>
      <c r="K36" s="1703"/>
      <c r="L36" s="1704"/>
    </row>
    <row r="37" spans="1:12" ht="14.25">
      <c r="A37" s="515" t="s">
        <v>62</v>
      </c>
      <c r="B37" s="511">
        <v>100</v>
      </c>
      <c r="C37" s="511">
        <v>95.06505576208178</v>
      </c>
      <c r="D37" s="511">
        <v>101.09</v>
      </c>
      <c r="E37" s="511">
        <v>102.29</v>
      </c>
      <c r="F37" s="511">
        <v>113.25</v>
      </c>
      <c r="G37" s="511">
        <v>114.18</v>
      </c>
      <c r="H37" s="511">
        <v>114.21</v>
      </c>
      <c r="I37" s="511">
        <v>7.6</v>
      </c>
      <c r="J37" s="511">
        <v>1.18</v>
      </c>
      <c r="K37" s="511">
        <v>11.66</v>
      </c>
      <c r="L37" s="511">
        <v>0.03</v>
      </c>
    </row>
    <row r="38" spans="1:12" ht="14.25">
      <c r="A38" s="515" t="s">
        <v>63</v>
      </c>
      <c r="B38" s="511">
        <v>39.77</v>
      </c>
      <c r="C38" s="511">
        <v>93.36036036036035</v>
      </c>
      <c r="D38" s="511">
        <v>100.55</v>
      </c>
      <c r="E38" s="511">
        <v>103.63</v>
      </c>
      <c r="F38" s="511">
        <v>113.84</v>
      </c>
      <c r="G38" s="511">
        <v>116.22</v>
      </c>
      <c r="H38" s="511">
        <v>116.22</v>
      </c>
      <c r="I38" s="511">
        <v>11</v>
      </c>
      <c r="J38" s="511">
        <v>3.06</v>
      </c>
      <c r="K38" s="511">
        <v>12.15</v>
      </c>
      <c r="L38" s="511">
        <v>0</v>
      </c>
    </row>
    <row r="39" spans="1:12" ht="14.25">
      <c r="A39" s="515" t="s">
        <v>77</v>
      </c>
      <c r="B39" s="511">
        <v>60.23</v>
      </c>
      <c r="C39" s="511">
        <v>97.13601532567048</v>
      </c>
      <c r="D39" s="511">
        <v>101.45</v>
      </c>
      <c r="E39" s="511">
        <v>101.41</v>
      </c>
      <c r="F39" s="511">
        <v>112.86</v>
      </c>
      <c r="G39" s="511">
        <v>112.86</v>
      </c>
      <c r="H39" s="511">
        <v>112.91</v>
      </c>
      <c r="I39" s="511">
        <v>4.4</v>
      </c>
      <c r="J39" s="511">
        <v>-0.04</v>
      </c>
      <c r="K39" s="511">
        <v>11.33</v>
      </c>
      <c r="L39" s="511">
        <v>0.04</v>
      </c>
    </row>
    <row r="40" spans="1:12" ht="14.25">
      <c r="A40" s="1705"/>
      <c r="B40" s="1706"/>
      <c r="C40" s="1706"/>
      <c r="D40" s="1706"/>
      <c r="E40" s="1706"/>
      <c r="F40" s="1706"/>
      <c r="G40" s="1706"/>
      <c r="H40" s="1706"/>
      <c r="I40" s="1706"/>
      <c r="J40" s="1706"/>
      <c r="K40" s="1706"/>
      <c r="L40" s="1707"/>
    </row>
    <row r="41" spans="1:12" ht="14.25">
      <c r="A41" s="1702" t="s">
        <v>88</v>
      </c>
      <c r="B41" s="1703"/>
      <c r="C41" s="1703"/>
      <c r="D41" s="1703"/>
      <c r="E41" s="1703"/>
      <c r="F41" s="1703"/>
      <c r="G41" s="1703"/>
      <c r="H41" s="1703"/>
      <c r="I41" s="1703"/>
      <c r="J41" s="1703"/>
      <c r="K41" s="1703"/>
      <c r="L41" s="1704"/>
    </row>
    <row r="42" spans="1:12" ht="14.25">
      <c r="A42" s="509" t="s">
        <v>62</v>
      </c>
      <c r="B42" s="510">
        <v>100</v>
      </c>
      <c r="C42" s="511">
        <v>95.1071761416589</v>
      </c>
      <c r="D42" s="511">
        <v>101.02</v>
      </c>
      <c r="E42" s="511">
        <v>102.05</v>
      </c>
      <c r="F42" s="511">
        <v>109.67</v>
      </c>
      <c r="G42" s="511">
        <v>110.6</v>
      </c>
      <c r="H42" s="511">
        <v>111.32</v>
      </c>
      <c r="I42" s="511">
        <v>7.3</v>
      </c>
      <c r="J42" s="511">
        <v>1.02</v>
      </c>
      <c r="K42" s="511">
        <v>9.08</v>
      </c>
      <c r="L42" s="511">
        <v>0.65</v>
      </c>
    </row>
    <row r="43" spans="1:12" ht="14.25">
      <c r="A43" s="509" t="s">
        <v>63</v>
      </c>
      <c r="B43" s="510">
        <v>44.14</v>
      </c>
      <c r="C43" s="511">
        <v>95.01379944802208</v>
      </c>
      <c r="D43" s="511">
        <v>100.86</v>
      </c>
      <c r="E43" s="511">
        <v>103.28</v>
      </c>
      <c r="F43" s="511">
        <v>109.14</v>
      </c>
      <c r="G43" s="511">
        <v>111.27</v>
      </c>
      <c r="H43" s="511">
        <v>112.8</v>
      </c>
      <c r="I43" s="511">
        <v>8.7</v>
      </c>
      <c r="J43" s="511">
        <v>2.4</v>
      </c>
      <c r="K43" s="511">
        <v>9.22</v>
      </c>
      <c r="L43" s="511">
        <v>1.38</v>
      </c>
    </row>
    <row r="44" spans="1:12" ht="14.25">
      <c r="A44" s="509" t="s">
        <v>77</v>
      </c>
      <c r="B44" s="510">
        <v>55.86</v>
      </c>
      <c r="C44" s="511">
        <v>95.08936970837253</v>
      </c>
      <c r="D44" s="511">
        <v>101.14</v>
      </c>
      <c r="E44" s="511">
        <v>101.08</v>
      </c>
      <c r="F44" s="511">
        <v>110.09</v>
      </c>
      <c r="G44" s="511">
        <v>110.07</v>
      </c>
      <c r="H44" s="511">
        <v>110.16</v>
      </c>
      <c r="I44" s="511">
        <v>6.3</v>
      </c>
      <c r="J44" s="511">
        <v>-0.06</v>
      </c>
      <c r="K44" s="511">
        <v>8.98</v>
      </c>
      <c r="L44" s="511">
        <v>0.08</v>
      </c>
    </row>
    <row r="45" spans="1:12" ht="14.25">
      <c r="A45" s="1699"/>
      <c r="B45" s="1700"/>
      <c r="C45" s="1700"/>
      <c r="D45" s="1700"/>
      <c r="E45" s="1700"/>
      <c r="F45" s="1700"/>
      <c r="G45" s="1700"/>
      <c r="H45" s="1700"/>
      <c r="I45" s="1700"/>
      <c r="J45" s="1700"/>
      <c r="K45" s="1700"/>
      <c r="L45" s="1701"/>
    </row>
    <row r="46" spans="1:12" ht="14.25">
      <c r="A46" s="1702" t="s">
        <v>89</v>
      </c>
      <c r="B46" s="1703"/>
      <c r="C46" s="1703"/>
      <c r="D46" s="1703"/>
      <c r="E46" s="1703"/>
      <c r="F46" s="1703"/>
      <c r="G46" s="1703"/>
      <c r="H46" s="1703"/>
      <c r="I46" s="1703"/>
      <c r="J46" s="1703"/>
      <c r="K46" s="1703"/>
      <c r="L46" s="1704"/>
    </row>
    <row r="47" spans="1:12" ht="14.25">
      <c r="A47" s="509" t="s">
        <v>62</v>
      </c>
      <c r="B47" s="510">
        <v>100</v>
      </c>
      <c r="C47" s="511">
        <v>94.86111111111111</v>
      </c>
      <c r="D47" s="511">
        <v>101.58</v>
      </c>
      <c r="E47" s="511">
        <v>102.45</v>
      </c>
      <c r="F47" s="511">
        <v>112.8</v>
      </c>
      <c r="G47" s="511">
        <v>113.8</v>
      </c>
      <c r="H47" s="511">
        <v>114.29</v>
      </c>
      <c r="I47" s="511">
        <v>8</v>
      </c>
      <c r="J47" s="511">
        <v>0.85</v>
      </c>
      <c r="K47" s="511">
        <v>11.55</v>
      </c>
      <c r="L47" s="511">
        <v>0.42</v>
      </c>
    </row>
    <row r="48" spans="1:12" ht="14.25">
      <c r="A48" s="509" t="s">
        <v>63</v>
      </c>
      <c r="B48" s="510">
        <v>46.88</v>
      </c>
      <c r="C48" s="511">
        <v>96.20018535681186</v>
      </c>
      <c r="D48" s="511">
        <v>101.88</v>
      </c>
      <c r="E48" s="511">
        <v>103.8</v>
      </c>
      <c r="F48" s="511">
        <v>111.26</v>
      </c>
      <c r="G48" s="511">
        <v>113.31</v>
      </c>
      <c r="H48" s="511">
        <v>114.22</v>
      </c>
      <c r="I48" s="511">
        <v>7.9</v>
      </c>
      <c r="J48" s="511">
        <v>1.89</v>
      </c>
      <c r="K48" s="511">
        <v>10.03</v>
      </c>
      <c r="L48" s="511">
        <v>0.8</v>
      </c>
    </row>
    <row r="49" spans="1:12" ht="14.25">
      <c r="A49" s="509" t="s">
        <v>77</v>
      </c>
      <c r="B49" s="510">
        <v>53.12</v>
      </c>
      <c r="C49" s="511">
        <v>93.7685185185185</v>
      </c>
      <c r="D49" s="511">
        <v>101.33</v>
      </c>
      <c r="E49" s="511">
        <v>101.27</v>
      </c>
      <c r="F49" s="511">
        <v>114.17</v>
      </c>
      <c r="G49" s="511">
        <v>114.24</v>
      </c>
      <c r="H49" s="511">
        <v>114.35</v>
      </c>
      <c r="I49" s="511">
        <v>8</v>
      </c>
      <c r="J49" s="511">
        <v>-0.06</v>
      </c>
      <c r="K49" s="511">
        <v>12.92</v>
      </c>
      <c r="L49" s="511">
        <v>0.09</v>
      </c>
    </row>
    <row r="50" spans="1:12" ht="14.25">
      <c r="A50" s="1699"/>
      <c r="B50" s="1700"/>
      <c r="C50" s="1700"/>
      <c r="D50" s="1700"/>
      <c r="E50" s="1700"/>
      <c r="F50" s="1700"/>
      <c r="G50" s="1700"/>
      <c r="H50" s="1700"/>
      <c r="I50" s="1700"/>
      <c r="J50" s="1700"/>
      <c r="K50" s="1700"/>
      <c r="L50" s="1701"/>
    </row>
    <row r="51" spans="1:12" ht="14.25">
      <c r="A51" s="1702" t="s">
        <v>90</v>
      </c>
      <c r="B51" s="1703"/>
      <c r="C51" s="1703"/>
      <c r="D51" s="1703"/>
      <c r="E51" s="1703"/>
      <c r="F51" s="1703"/>
      <c r="G51" s="1703"/>
      <c r="H51" s="1703"/>
      <c r="I51" s="1703"/>
      <c r="J51" s="1703"/>
      <c r="K51" s="1703"/>
      <c r="L51" s="1704"/>
    </row>
    <row r="52" spans="1:12" ht="14.25">
      <c r="A52" s="509" t="s">
        <v>62</v>
      </c>
      <c r="B52" s="510">
        <v>100</v>
      </c>
      <c r="C52" s="510"/>
      <c r="D52" s="511">
        <v>101.14</v>
      </c>
      <c r="E52" s="511">
        <v>101.72</v>
      </c>
      <c r="F52" s="511">
        <v>110.11</v>
      </c>
      <c r="G52" s="511">
        <v>111.41</v>
      </c>
      <c r="H52" s="511">
        <v>111.46</v>
      </c>
      <c r="I52" s="511">
        <v>0</v>
      </c>
      <c r="J52" s="511">
        <v>0.57</v>
      </c>
      <c r="K52" s="511">
        <v>9.58</v>
      </c>
      <c r="L52" s="511">
        <v>0.04</v>
      </c>
    </row>
    <row r="53" spans="1:12" ht="14.25">
      <c r="A53" s="509" t="s">
        <v>63</v>
      </c>
      <c r="B53" s="510">
        <v>59.53</v>
      </c>
      <c r="C53" s="510"/>
      <c r="D53" s="511">
        <v>101.44</v>
      </c>
      <c r="E53" s="511">
        <v>102.48</v>
      </c>
      <c r="F53" s="511">
        <v>108.82</v>
      </c>
      <c r="G53" s="511">
        <v>110.97</v>
      </c>
      <c r="H53" s="511">
        <v>110.99</v>
      </c>
      <c r="I53" s="511">
        <v>0</v>
      </c>
      <c r="J53" s="511">
        <v>1.02</v>
      </c>
      <c r="K53" s="511">
        <v>8.31</v>
      </c>
      <c r="L53" s="511">
        <v>0.02</v>
      </c>
    </row>
    <row r="54" spans="1:12" ht="14.25">
      <c r="A54" s="509" t="s">
        <v>77</v>
      </c>
      <c r="B54" s="510">
        <v>40.47</v>
      </c>
      <c r="C54" s="510"/>
      <c r="D54" s="511">
        <v>100.69</v>
      </c>
      <c r="E54" s="511">
        <v>100.61</v>
      </c>
      <c r="F54" s="511">
        <v>112.03</v>
      </c>
      <c r="G54" s="511">
        <v>112.06</v>
      </c>
      <c r="H54" s="511">
        <v>112.15</v>
      </c>
      <c r="I54" s="511">
        <v>0</v>
      </c>
      <c r="J54" s="511">
        <v>-0.08</v>
      </c>
      <c r="K54" s="511">
        <v>11.48</v>
      </c>
      <c r="L54" s="511">
        <v>0.08</v>
      </c>
    </row>
  </sheetData>
  <sheetProtection/>
  <mergeCells count="17">
    <mergeCell ref="A50:L50"/>
    <mergeCell ref="A51:L51"/>
    <mergeCell ref="A35:L35"/>
    <mergeCell ref="A36:L36"/>
    <mergeCell ref="A40:L40"/>
    <mergeCell ref="A41:L41"/>
    <mergeCell ref="A45:L45"/>
    <mergeCell ref="A46:L46"/>
    <mergeCell ref="A1:L1"/>
    <mergeCell ref="A2:L2"/>
    <mergeCell ref="A3:L3"/>
    <mergeCell ref="A4:L4"/>
    <mergeCell ref="A5:A6"/>
    <mergeCell ref="B5:B6"/>
    <mergeCell ref="D5:E5"/>
    <mergeCell ref="F5:H5"/>
    <mergeCell ref="I5:L5"/>
  </mergeCells>
  <printOptions horizontalCentered="1"/>
  <pageMargins left="0.75" right="0.7" top="0.25" bottom="0.23" header="0.3" footer="0.3"/>
  <pageSetup fitToHeight="1" fitToWidth="1" horizontalDpi="600" verticalDpi="600" orientation="portrait" scale="7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7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33.7109375" style="197" customWidth="1"/>
    <col min="2" max="2" width="11.140625" style="197" customWidth="1"/>
    <col min="3" max="3" width="10.00390625" style="197" customWidth="1"/>
    <col min="4" max="4" width="8.8515625" style="197" customWidth="1"/>
    <col min="5" max="6" width="10.140625" style="197" customWidth="1"/>
    <col min="7" max="7" width="7.7109375" style="197" customWidth="1"/>
    <col min="8" max="8" width="8.421875" style="197" customWidth="1"/>
    <col min="9" max="16384" width="9.140625" style="197" customWidth="1"/>
  </cols>
  <sheetData>
    <row r="1" spans="1:19" ht="12.75">
      <c r="A1" s="1711" t="s">
        <v>199</v>
      </c>
      <c r="B1" s="1711"/>
      <c r="C1" s="1711"/>
      <c r="D1" s="1711"/>
      <c r="E1" s="1711"/>
      <c r="F1" s="1711"/>
      <c r="G1" s="1711"/>
      <c r="H1" s="1711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6"/>
    </row>
    <row r="2" spans="1:19" ht="15.75">
      <c r="A2" s="1712" t="s">
        <v>44</v>
      </c>
      <c r="B2" s="1712"/>
      <c r="C2" s="1712"/>
      <c r="D2" s="1712"/>
      <c r="E2" s="1712"/>
      <c r="F2" s="1712"/>
      <c r="G2" s="1712"/>
      <c r="H2" s="1712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6"/>
    </row>
    <row r="3" spans="1:19" ht="12.75">
      <c r="A3" s="1691" t="s">
        <v>45</v>
      </c>
      <c r="B3" s="1691"/>
      <c r="C3" s="1691"/>
      <c r="D3" s="1691"/>
      <c r="E3" s="1691"/>
      <c r="F3" s="1691"/>
      <c r="G3" s="1691"/>
      <c r="H3" s="1691"/>
      <c r="I3" s="199"/>
      <c r="J3" s="199"/>
      <c r="K3" s="199"/>
      <c r="L3" s="199"/>
      <c r="M3" s="200"/>
      <c r="N3" s="200"/>
      <c r="O3" s="200"/>
      <c r="P3" s="200"/>
      <c r="Q3" s="200"/>
      <c r="R3" s="200"/>
      <c r="S3" s="196"/>
    </row>
    <row r="4" spans="1:19" ht="13.5" thickBot="1">
      <c r="A4" s="1711" t="s">
        <v>191</v>
      </c>
      <c r="B4" s="1711"/>
      <c r="C4" s="1711"/>
      <c r="D4" s="1711"/>
      <c r="E4" s="1711"/>
      <c r="F4" s="1711"/>
      <c r="G4" s="1711"/>
      <c r="H4" s="1711"/>
      <c r="I4" s="201"/>
      <c r="J4" s="201"/>
      <c r="K4" s="201"/>
      <c r="L4" s="201"/>
      <c r="M4" s="201"/>
      <c r="N4" s="201"/>
      <c r="O4" s="201"/>
      <c r="P4" s="201"/>
      <c r="Q4" s="201"/>
      <c r="R4" s="201"/>
      <c r="S4" s="196"/>
    </row>
    <row r="5" spans="1:8" ht="21.75" customHeight="1" thickTop="1">
      <c r="A5" s="202" t="s">
        <v>192</v>
      </c>
      <c r="B5" s="203" t="s">
        <v>48</v>
      </c>
      <c r="C5" s="204" t="s">
        <v>193</v>
      </c>
      <c r="D5" s="204" t="s">
        <v>95</v>
      </c>
      <c r="E5" s="204" t="s">
        <v>96</v>
      </c>
      <c r="F5" s="204" t="s">
        <v>131</v>
      </c>
      <c r="G5" s="1713" t="s">
        <v>52</v>
      </c>
      <c r="H5" s="1714"/>
    </row>
    <row r="6" spans="1:8" ht="15" customHeight="1">
      <c r="A6" s="205">
        <v>1</v>
      </c>
      <c r="B6" s="206">
        <v>2</v>
      </c>
      <c r="C6" s="206">
        <v>3</v>
      </c>
      <c r="D6" s="207">
        <v>4</v>
      </c>
      <c r="E6" s="208">
        <v>5</v>
      </c>
      <c r="F6" s="208">
        <v>6</v>
      </c>
      <c r="G6" s="209" t="s">
        <v>167</v>
      </c>
      <c r="H6" s="210" t="s">
        <v>194</v>
      </c>
    </row>
    <row r="7" spans="1:11" ht="15" customHeight="1">
      <c r="A7" s="211" t="s">
        <v>195</v>
      </c>
      <c r="B7" s="212">
        <v>100</v>
      </c>
      <c r="C7" s="213">
        <v>85.50608080991073</v>
      </c>
      <c r="D7" s="213">
        <v>93.27080471394775</v>
      </c>
      <c r="E7" s="214">
        <v>99.99962662688735</v>
      </c>
      <c r="F7" s="214">
        <v>109.9220930520192</v>
      </c>
      <c r="G7" s="214">
        <f>E7/D7*100-100</f>
        <v>7.214285256330982</v>
      </c>
      <c r="H7" s="215">
        <f>F7/E7*100-100</f>
        <v>9.922503473091936</v>
      </c>
      <c r="J7" s="216"/>
      <c r="K7" s="216"/>
    </row>
    <row r="8" spans="1:11" ht="15" customHeight="1">
      <c r="A8" s="217" t="s">
        <v>63</v>
      </c>
      <c r="B8" s="212">
        <v>43.91</v>
      </c>
      <c r="C8" s="213">
        <v>81.74376573088607</v>
      </c>
      <c r="D8" s="213">
        <v>91.21687503054017</v>
      </c>
      <c r="E8" s="213">
        <v>99.9999908862205</v>
      </c>
      <c r="F8" s="213">
        <v>110.90536137355902</v>
      </c>
      <c r="G8" s="214">
        <f aca="true" t="shared" si="0" ref="G8:H23">E8/D8*100-100</f>
        <v>9.628827837765414</v>
      </c>
      <c r="H8" s="215">
        <f t="shared" si="0"/>
        <v>10.905371481230034</v>
      </c>
      <c r="J8" s="216"/>
      <c r="K8" s="216"/>
    </row>
    <row r="9" spans="1:11" ht="15" customHeight="1">
      <c r="A9" s="218" t="s">
        <v>64</v>
      </c>
      <c r="B9" s="219">
        <v>11.33</v>
      </c>
      <c r="C9" s="220">
        <v>81.39223348485497</v>
      </c>
      <c r="D9" s="220">
        <v>90.44053501526945</v>
      </c>
      <c r="E9" s="220">
        <v>100.00050481582946</v>
      </c>
      <c r="F9" s="220">
        <v>109.19084398342264</v>
      </c>
      <c r="G9" s="221">
        <f t="shared" si="0"/>
        <v>10.570448083866339</v>
      </c>
      <c r="H9" s="222">
        <f t="shared" si="0"/>
        <v>9.190292773540492</v>
      </c>
      <c r="J9" s="216"/>
      <c r="K9" s="216"/>
    </row>
    <row r="10" spans="1:11" ht="15" customHeight="1">
      <c r="A10" s="218" t="s">
        <v>65</v>
      </c>
      <c r="B10" s="219">
        <v>1.84</v>
      </c>
      <c r="C10" s="220">
        <v>81.06078622507074</v>
      </c>
      <c r="D10" s="220">
        <v>85.02043753376083</v>
      </c>
      <c r="E10" s="220">
        <v>100.00010252329858</v>
      </c>
      <c r="F10" s="220">
        <v>132.6533470198561</v>
      </c>
      <c r="G10" s="221">
        <f t="shared" si="0"/>
        <v>17.61889896601562</v>
      </c>
      <c r="H10" s="222">
        <f t="shared" si="0"/>
        <v>32.6532110194085</v>
      </c>
      <c r="J10" s="216"/>
      <c r="K10" s="216"/>
    </row>
    <row r="11" spans="1:11" ht="15" customHeight="1">
      <c r="A11" s="218" t="s">
        <v>66</v>
      </c>
      <c r="B11" s="219">
        <v>5.52</v>
      </c>
      <c r="C11" s="220">
        <v>78.27424987591613</v>
      </c>
      <c r="D11" s="220">
        <v>94.31360493820911</v>
      </c>
      <c r="E11" s="220">
        <v>100.001038673775</v>
      </c>
      <c r="F11" s="220">
        <v>110.27645984947783</v>
      </c>
      <c r="G11" s="221">
        <f t="shared" si="0"/>
        <v>6.030342853814247</v>
      </c>
      <c r="H11" s="222">
        <f t="shared" si="0"/>
        <v>10.275314448706354</v>
      </c>
      <c r="J11" s="216"/>
      <c r="K11" s="216"/>
    </row>
    <row r="12" spans="1:11" ht="15" customHeight="1">
      <c r="A12" s="218" t="s">
        <v>67</v>
      </c>
      <c r="B12" s="219">
        <v>6.75</v>
      </c>
      <c r="C12" s="220">
        <v>79.41645043423881</v>
      </c>
      <c r="D12" s="220">
        <v>93.86525489805975</v>
      </c>
      <c r="E12" s="220">
        <v>100.00064727020371</v>
      </c>
      <c r="F12" s="220">
        <v>109.784955208284</v>
      </c>
      <c r="G12" s="221">
        <f t="shared" si="0"/>
        <v>6.53638279553725</v>
      </c>
      <c r="H12" s="222">
        <f t="shared" si="0"/>
        <v>9.784244607580291</v>
      </c>
      <c r="J12" s="216"/>
      <c r="K12" s="216"/>
    </row>
    <row r="13" spans="1:11" ht="15" customHeight="1">
      <c r="A13" s="218" t="s">
        <v>68</v>
      </c>
      <c r="B13" s="219">
        <v>5.24</v>
      </c>
      <c r="C13" s="220">
        <v>82.718731886612</v>
      </c>
      <c r="D13" s="220">
        <v>88.649657107352</v>
      </c>
      <c r="E13" s="220">
        <v>99.99895249998048</v>
      </c>
      <c r="F13" s="220">
        <v>109.9536504424187</v>
      </c>
      <c r="G13" s="221">
        <f t="shared" si="0"/>
        <v>12.802413188000088</v>
      </c>
      <c r="H13" s="223">
        <f t="shared" si="0"/>
        <v>9.954802218993407</v>
      </c>
      <c r="I13" s="224"/>
      <c r="J13" s="225"/>
      <c r="K13" s="225"/>
    </row>
    <row r="14" spans="1:11" ht="15" customHeight="1">
      <c r="A14" s="218" t="s">
        <v>69</v>
      </c>
      <c r="B14" s="219">
        <v>2.95</v>
      </c>
      <c r="C14" s="220">
        <v>98.81021913282522</v>
      </c>
      <c r="D14" s="220">
        <v>99.7414149152288</v>
      </c>
      <c r="E14" s="220">
        <v>99.99894336141783</v>
      </c>
      <c r="F14" s="220">
        <v>119.45396614590142</v>
      </c>
      <c r="G14" s="226">
        <v>0.2</v>
      </c>
      <c r="H14" s="223">
        <f t="shared" si="0"/>
        <v>19.455228355932647</v>
      </c>
      <c r="I14" s="224"/>
      <c r="J14" s="225"/>
      <c r="K14" s="225"/>
    </row>
    <row r="15" spans="1:11" ht="15" customHeight="1">
      <c r="A15" s="218" t="s">
        <v>70</v>
      </c>
      <c r="B15" s="219">
        <v>2.08</v>
      </c>
      <c r="C15" s="220">
        <v>77.35111311967115</v>
      </c>
      <c r="D15" s="220">
        <v>87.93422837874598</v>
      </c>
      <c r="E15" s="220">
        <v>99.99991461054759</v>
      </c>
      <c r="F15" s="220">
        <v>106.53420837388686</v>
      </c>
      <c r="G15" s="226">
        <f>E15/D15*100-100</f>
        <v>13.721262418807939</v>
      </c>
      <c r="H15" s="223">
        <f t="shared" si="0"/>
        <v>6.534299342941694</v>
      </c>
      <c r="I15" s="224"/>
      <c r="J15" s="225"/>
      <c r="K15" s="225"/>
    </row>
    <row r="16" spans="1:11" ht="15" customHeight="1">
      <c r="A16" s="218" t="s">
        <v>71</v>
      </c>
      <c r="B16" s="219">
        <v>1.74</v>
      </c>
      <c r="C16" s="220">
        <v>103.9410113020565</v>
      </c>
      <c r="D16" s="220">
        <v>99.99937264820528</v>
      </c>
      <c r="E16" s="220">
        <v>99.9990853956867</v>
      </c>
      <c r="F16" s="220">
        <v>107.26220914617004</v>
      </c>
      <c r="G16" s="226">
        <f>E16/D16*100-100</f>
        <v>-0.00028725432066778467</v>
      </c>
      <c r="H16" s="223">
        <f t="shared" si="0"/>
        <v>7.263190179934</v>
      </c>
      <c r="I16" s="224"/>
      <c r="J16" s="225"/>
      <c r="K16" s="225"/>
    </row>
    <row r="17" spans="1:11" ht="15" customHeight="1">
      <c r="A17" s="218" t="s">
        <v>72</v>
      </c>
      <c r="B17" s="219">
        <v>1.21</v>
      </c>
      <c r="C17" s="220">
        <v>82.95057295232736</v>
      </c>
      <c r="D17" s="220">
        <v>90.89093392006716</v>
      </c>
      <c r="E17" s="220">
        <v>99.99963396499653</v>
      </c>
      <c r="F17" s="220">
        <v>113.47242866541798</v>
      </c>
      <c r="G17" s="226">
        <f>E17/D17*100-100</f>
        <v>10.021571626648608</v>
      </c>
      <c r="H17" s="223">
        <f t="shared" si="0"/>
        <v>13.472844015746517</v>
      </c>
      <c r="I17" s="224"/>
      <c r="J17" s="225"/>
      <c r="K17" s="225"/>
    </row>
    <row r="18" spans="1:11" ht="15" customHeight="1">
      <c r="A18" s="218" t="s">
        <v>73</v>
      </c>
      <c r="B18" s="219">
        <v>1.24</v>
      </c>
      <c r="C18" s="220">
        <v>94.07744987395037</v>
      </c>
      <c r="D18" s="220">
        <v>96.43660803353256</v>
      </c>
      <c r="E18" s="220">
        <v>100.00001630230372</v>
      </c>
      <c r="F18" s="220">
        <v>104.71155812019177</v>
      </c>
      <c r="G18" s="226">
        <f>E18/D18*100-100</f>
        <v>3.6950783954700057</v>
      </c>
      <c r="H18" s="223">
        <f t="shared" si="0"/>
        <v>4.7115410497983135</v>
      </c>
      <c r="I18" s="224"/>
      <c r="J18" s="225"/>
      <c r="K18" s="225"/>
    </row>
    <row r="19" spans="1:11" ht="15" customHeight="1">
      <c r="A19" s="218" t="s">
        <v>74</v>
      </c>
      <c r="B19" s="219">
        <v>0.68</v>
      </c>
      <c r="C19" s="220">
        <v>71.26993288844254</v>
      </c>
      <c r="D19" s="220">
        <v>83.25926739304035</v>
      </c>
      <c r="E19" s="220">
        <v>99.99986582518092</v>
      </c>
      <c r="F19" s="220">
        <v>112.87603100918206</v>
      </c>
      <c r="G19" s="226">
        <f>E19/D19*100-100</f>
        <v>20.106588679328112</v>
      </c>
      <c r="H19" s="223">
        <f t="shared" si="0"/>
        <v>12.876182460595658</v>
      </c>
      <c r="I19" s="224"/>
      <c r="J19" s="225"/>
      <c r="K19" s="225"/>
    </row>
    <row r="20" spans="1:11" ht="15" customHeight="1">
      <c r="A20" s="218" t="s">
        <v>75</v>
      </c>
      <c r="B20" s="219">
        <v>0.41</v>
      </c>
      <c r="C20" s="220">
        <v>66.9740456811776</v>
      </c>
      <c r="D20" s="220">
        <v>79.58164840352967</v>
      </c>
      <c r="E20" s="220">
        <v>100.00171749298413</v>
      </c>
      <c r="F20" s="220">
        <v>107.59635265083703</v>
      </c>
      <c r="G20" s="226">
        <v>25.6</v>
      </c>
      <c r="H20" s="223">
        <f t="shared" si="0"/>
        <v>7.594504722767098</v>
      </c>
      <c r="I20" s="224"/>
      <c r="J20" s="225"/>
      <c r="K20" s="225"/>
    </row>
    <row r="21" spans="1:11" ht="15" customHeight="1">
      <c r="A21" s="218" t="s">
        <v>76</v>
      </c>
      <c r="B21" s="219">
        <v>2.92</v>
      </c>
      <c r="C21" s="220">
        <v>81.58777263495207</v>
      </c>
      <c r="D21" s="220">
        <v>90.21031197447755</v>
      </c>
      <c r="E21" s="220">
        <v>100.00152565770898</v>
      </c>
      <c r="F21" s="220">
        <v>109.31626756926293</v>
      </c>
      <c r="G21" s="221">
        <f aca="true" t="shared" si="1" ref="G21:H31">E21/D21*100-100</f>
        <v>10.853763243831338</v>
      </c>
      <c r="H21" s="222">
        <f t="shared" si="0"/>
        <v>9.314599802643997</v>
      </c>
      <c r="J21" s="216"/>
      <c r="K21" s="216"/>
    </row>
    <row r="22" spans="1:11" ht="15" customHeight="1">
      <c r="A22" s="217" t="s">
        <v>77</v>
      </c>
      <c r="B22" s="212">
        <v>56.09</v>
      </c>
      <c r="C22" s="213">
        <v>89.0524402886265</v>
      </c>
      <c r="D22" s="213">
        <v>95.09085037156883</v>
      </c>
      <c r="E22" s="213">
        <v>100.00027997162252</v>
      </c>
      <c r="F22" s="213">
        <v>109.16262332716904</v>
      </c>
      <c r="G22" s="214">
        <f t="shared" si="1"/>
        <v>5.1628832646569265</v>
      </c>
      <c r="H22" s="215">
        <f t="shared" si="0"/>
        <v>9.162317703656981</v>
      </c>
      <c r="J22" s="216"/>
      <c r="K22" s="216"/>
    </row>
    <row r="23" spans="1:11" ht="15" customHeight="1">
      <c r="A23" s="218" t="s">
        <v>78</v>
      </c>
      <c r="B23" s="219">
        <v>7.19</v>
      </c>
      <c r="C23" s="220">
        <v>81.87123009209112</v>
      </c>
      <c r="D23" s="220">
        <v>90.95803694846606</v>
      </c>
      <c r="E23" s="220">
        <v>99.99981877517129</v>
      </c>
      <c r="F23" s="220">
        <v>114.17686983052668</v>
      </c>
      <c r="G23" s="221">
        <f t="shared" si="1"/>
        <v>9.940607922121302</v>
      </c>
      <c r="H23" s="222">
        <f t="shared" si="0"/>
        <v>14.177076747738454</v>
      </c>
      <c r="J23" s="216"/>
      <c r="K23" s="216"/>
    </row>
    <row r="24" spans="1:11" ht="15" customHeight="1">
      <c r="A24" s="218" t="s">
        <v>79</v>
      </c>
      <c r="B24" s="219">
        <v>20.3</v>
      </c>
      <c r="C24" s="220">
        <v>93.69253062200744</v>
      </c>
      <c r="D24" s="220">
        <v>98.45453980228736</v>
      </c>
      <c r="E24" s="220">
        <v>100.0008115535356</v>
      </c>
      <c r="F24" s="220">
        <v>112.71400050959856</v>
      </c>
      <c r="G24" s="221">
        <f t="shared" si="1"/>
        <v>1.5705438818295363</v>
      </c>
      <c r="H24" s="222">
        <f t="shared" si="1"/>
        <v>12.713085782565798</v>
      </c>
      <c r="J24" s="216"/>
      <c r="K24" s="216"/>
    </row>
    <row r="25" spans="1:11" ht="15" customHeight="1">
      <c r="A25" s="218" t="s">
        <v>80</v>
      </c>
      <c r="B25" s="219">
        <v>4.3</v>
      </c>
      <c r="C25" s="220">
        <v>84.6511592646995</v>
      </c>
      <c r="D25" s="220">
        <v>92.41774228084184</v>
      </c>
      <c r="E25" s="220">
        <v>100.00178363298392</v>
      </c>
      <c r="F25" s="220">
        <v>106.269537497916</v>
      </c>
      <c r="G25" s="221">
        <f t="shared" si="1"/>
        <v>8.206261227520002</v>
      </c>
      <c r="H25" s="222">
        <f t="shared" si="1"/>
        <v>6.267642073200761</v>
      </c>
      <c r="J25" s="216"/>
      <c r="K25" s="216"/>
    </row>
    <row r="26" spans="1:11" ht="15" customHeight="1">
      <c r="A26" s="218" t="s">
        <v>81</v>
      </c>
      <c r="B26" s="219">
        <v>3.47</v>
      </c>
      <c r="C26" s="220">
        <v>88.32988914110395</v>
      </c>
      <c r="D26" s="220">
        <v>94.84180067632401</v>
      </c>
      <c r="E26" s="220">
        <v>99.999877753015</v>
      </c>
      <c r="F26" s="220">
        <v>102.58306666477249</v>
      </c>
      <c r="G26" s="221">
        <f t="shared" si="1"/>
        <v>5.438611498208971</v>
      </c>
      <c r="H26" s="222">
        <f t="shared" si="1"/>
        <v>2.583192069631906</v>
      </c>
      <c r="J26" s="216"/>
      <c r="K26" s="216"/>
    </row>
    <row r="27" spans="1:11" ht="15" customHeight="1">
      <c r="A27" s="218" t="s">
        <v>82</v>
      </c>
      <c r="B27" s="219">
        <v>5.34</v>
      </c>
      <c r="C27" s="220">
        <v>93.7134542411846</v>
      </c>
      <c r="D27" s="220">
        <v>98.71078867033034</v>
      </c>
      <c r="E27" s="220">
        <v>100.00023767772768</v>
      </c>
      <c r="F27" s="220">
        <v>102.01619398623629</v>
      </c>
      <c r="G27" s="221">
        <f t="shared" si="1"/>
        <v>1.3062898440653612</v>
      </c>
      <c r="H27" s="222">
        <f t="shared" si="1"/>
        <v>2.015951517040861</v>
      </c>
      <c r="J27" s="216"/>
      <c r="K27" s="216"/>
    </row>
    <row r="28" spans="1:11" ht="15" customHeight="1">
      <c r="A28" s="218" t="s">
        <v>83</v>
      </c>
      <c r="B28" s="219">
        <v>2.82</v>
      </c>
      <c r="C28" s="220">
        <v>99.38240729536379</v>
      </c>
      <c r="D28" s="220">
        <v>99.87623292167616</v>
      </c>
      <c r="E28" s="220">
        <v>99.99960076524056</v>
      </c>
      <c r="F28" s="220">
        <v>105.11111786337517</v>
      </c>
      <c r="G28" s="221">
        <f t="shared" si="1"/>
        <v>0.12352072155259464</v>
      </c>
      <c r="H28" s="222">
        <f t="shared" si="1"/>
        <v>5.111537505169082</v>
      </c>
      <c r="J28" s="216"/>
      <c r="K28" s="216"/>
    </row>
    <row r="29" spans="1:11" ht="15" customHeight="1">
      <c r="A29" s="218" t="s">
        <v>84</v>
      </c>
      <c r="B29" s="219">
        <v>2.46</v>
      </c>
      <c r="C29" s="220">
        <v>88.15145911020838</v>
      </c>
      <c r="D29" s="220">
        <v>94.13744096544055</v>
      </c>
      <c r="E29" s="220">
        <v>100.00228834994556</v>
      </c>
      <c r="F29" s="220">
        <v>104.2630577111283</v>
      </c>
      <c r="G29" s="221">
        <f t="shared" si="1"/>
        <v>6.230090094182714</v>
      </c>
      <c r="H29" s="222">
        <f t="shared" si="1"/>
        <v>4.260671862100509</v>
      </c>
      <c r="J29" s="216"/>
      <c r="K29" s="216"/>
    </row>
    <row r="30" spans="1:11" ht="15" customHeight="1">
      <c r="A30" s="218" t="s">
        <v>85</v>
      </c>
      <c r="B30" s="219">
        <v>7.41</v>
      </c>
      <c r="C30" s="220">
        <v>88.01922540009909</v>
      </c>
      <c r="D30" s="220">
        <v>94.73595444543695</v>
      </c>
      <c r="E30" s="220">
        <v>100.00095145219125</v>
      </c>
      <c r="F30" s="220">
        <v>110.07364671145629</v>
      </c>
      <c r="G30" s="221">
        <f t="shared" si="1"/>
        <v>5.557548913265748</v>
      </c>
      <c r="H30" s="222">
        <f t="shared" si="1"/>
        <v>10.07259942329712</v>
      </c>
      <c r="J30" s="216"/>
      <c r="K30" s="216"/>
    </row>
    <row r="31" spans="1:11" ht="15" customHeight="1">
      <c r="A31" s="218" t="s">
        <v>86</v>
      </c>
      <c r="B31" s="219">
        <v>2.81</v>
      </c>
      <c r="C31" s="220">
        <v>86.33136150270336</v>
      </c>
      <c r="D31" s="220">
        <v>92.59821878325003</v>
      </c>
      <c r="E31" s="220">
        <v>100.00061285641898</v>
      </c>
      <c r="F31" s="220">
        <v>104.46028991532997</v>
      </c>
      <c r="G31" s="221">
        <f t="shared" si="1"/>
        <v>7.994099854659353</v>
      </c>
      <c r="H31" s="222">
        <f t="shared" si="1"/>
        <v>4.459649727661372</v>
      </c>
      <c r="J31" s="216"/>
      <c r="K31" s="216"/>
    </row>
    <row r="32" spans="1:8" ht="12.75">
      <c r="A32" s="1715" t="s">
        <v>196</v>
      </c>
      <c r="B32" s="1716"/>
      <c r="C32" s="1716"/>
      <c r="D32" s="1716"/>
      <c r="E32" s="1716"/>
      <c r="F32" s="1716"/>
      <c r="G32" s="1716"/>
      <c r="H32" s="1717"/>
    </row>
    <row r="33" spans="1:8" ht="15" customHeight="1">
      <c r="A33" s="218" t="s">
        <v>62</v>
      </c>
      <c r="B33" s="212">
        <v>100</v>
      </c>
      <c r="C33" s="213">
        <v>85.47888039397732</v>
      </c>
      <c r="D33" s="213">
        <v>93.24138555796031</v>
      </c>
      <c r="E33" s="213">
        <v>99.99933123013372</v>
      </c>
      <c r="F33" s="213">
        <v>111.58890472957412</v>
      </c>
      <c r="G33" s="214">
        <f aca="true" t="shared" si="2" ref="G33:H35">E33/D33*100-100</f>
        <v>7.24779627815866</v>
      </c>
      <c r="H33" s="215">
        <f t="shared" si="2"/>
        <v>11.589651007533945</v>
      </c>
    </row>
    <row r="34" spans="1:8" ht="15" customHeight="1">
      <c r="A34" s="218" t="s">
        <v>63</v>
      </c>
      <c r="B34" s="219">
        <v>39.77</v>
      </c>
      <c r="C34" s="220">
        <v>80.3424377879995</v>
      </c>
      <c r="D34" s="220">
        <v>90.49900332621964</v>
      </c>
      <c r="E34" s="220">
        <v>100.0003065716514</v>
      </c>
      <c r="F34" s="220">
        <v>113.33100108699826</v>
      </c>
      <c r="G34" s="221">
        <f t="shared" si="2"/>
        <v>10.498793242156083</v>
      </c>
      <c r="H34" s="222">
        <f t="shared" si="2"/>
        <v>13.330653647341833</v>
      </c>
    </row>
    <row r="35" spans="1:8" ht="15" customHeight="1">
      <c r="A35" s="218" t="s">
        <v>77</v>
      </c>
      <c r="B35" s="219">
        <v>60.23</v>
      </c>
      <c r="C35" s="220">
        <v>90.84089938280586</v>
      </c>
      <c r="D35" s="220">
        <v>95.90341663081445</v>
      </c>
      <c r="E35" s="220">
        <v>99.99893620223715</v>
      </c>
      <c r="F35" s="220">
        <v>110.45140105059336</v>
      </c>
      <c r="G35" s="221">
        <f t="shared" si="2"/>
        <v>4.27046263345197</v>
      </c>
      <c r="H35" s="222">
        <f t="shared" si="2"/>
        <v>10.452576042626333</v>
      </c>
    </row>
    <row r="36" spans="1:8" ht="12.75">
      <c r="A36" s="1708" t="s">
        <v>197</v>
      </c>
      <c r="B36" s="1709"/>
      <c r="C36" s="1709"/>
      <c r="D36" s="1709"/>
      <c r="E36" s="1709"/>
      <c r="F36" s="1709"/>
      <c r="G36" s="1709"/>
      <c r="H36" s="1710"/>
    </row>
    <row r="37" spans="1:8" ht="15" customHeight="1">
      <c r="A37" s="218" t="s">
        <v>62</v>
      </c>
      <c r="B37" s="212">
        <v>100</v>
      </c>
      <c r="C37" s="213">
        <v>85.14723892758671</v>
      </c>
      <c r="D37" s="213">
        <v>93.37168814218316</v>
      </c>
      <c r="E37" s="213">
        <v>99.99962662688735</v>
      </c>
      <c r="F37" s="213">
        <v>108.62003611757771</v>
      </c>
      <c r="G37" s="214">
        <f aca="true" t="shared" si="3" ref="G37:H39">E37/D37*100-100</f>
        <v>7.098445595854912</v>
      </c>
      <c r="H37" s="215">
        <f t="shared" si="3"/>
        <v>8.62044167710178</v>
      </c>
    </row>
    <row r="38" spans="1:8" ht="15" customHeight="1">
      <c r="A38" s="218" t="s">
        <v>63</v>
      </c>
      <c r="B38" s="219">
        <v>44.14</v>
      </c>
      <c r="C38" s="220">
        <v>81.03245252884194</v>
      </c>
      <c r="D38" s="220">
        <v>90.80953415635668</v>
      </c>
      <c r="E38" s="220">
        <v>99.9999908862205</v>
      </c>
      <c r="F38" s="220">
        <v>109.72066739808379</v>
      </c>
      <c r="G38" s="226">
        <v>10.2</v>
      </c>
      <c r="H38" s="222">
        <f t="shared" si="3"/>
        <v>9.7206773977844</v>
      </c>
    </row>
    <row r="39" spans="1:8" ht="15" customHeight="1">
      <c r="A39" s="218" t="s">
        <v>77</v>
      </c>
      <c r="B39" s="219">
        <v>55.86</v>
      </c>
      <c r="C39" s="220">
        <v>88.62231787079182</v>
      </c>
      <c r="D39" s="220">
        <v>95.36904916676178</v>
      </c>
      <c r="E39" s="220">
        <v>100.00027997162252</v>
      </c>
      <c r="F39" s="220">
        <v>107.75986382471571</v>
      </c>
      <c r="G39" s="221">
        <f t="shared" si="3"/>
        <v>4.856115107913666</v>
      </c>
      <c r="H39" s="222">
        <f t="shared" si="3"/>
        <v>7.759562128521196</v>
      </c>
    </row>
    <row r="40" spans="1:8" ht="12.75">
      <c r="A40" s="1708" t="s">
        <v>198</v>
      </c>
      <c r="B40" s="1709"/>
      <c r="C40" s="1709"/>
      <c r="D40" s="1709"/>
      <c r="E40" s="1709"/>
      <c r="F40" s="1709"/>
      <c r="G40" s="1709"/>
      <c r="H40" s="1710"/>
    </row>
    <row r="41" spans="1:8" ht="15" customHeight="1">
      <c r="A41" s="218" t="s">
        <v>62</v>
      </c>
      <c r="B41" s="212">
        <v>100</v>
      </c>
      <c r="C41" s="213">
        <v>86.24728180201149</v>
      </c>
      <c r="D41" s="213">
        <v>93.1936844984978</v>
      </c>
      <c r="E41" s="213">
        <v>100.0002267380079</v>
      </c>
      <c r="F41" s="213">
        <v>110.41976858244419</v>
      </c>
      <c r="G41" s="214">
        <f aca="true" t="shared" si="4" ref="G41:H43">E41/D41*100-100</f>
        <v>7.303651825912951</v>
      </c>
      <c r="H41" s="215">
        <f t="shared" si="4"/>
        <v>10.419518219428255</v>
      </c>
    </row>
    <row r="42" spans="1:8" ht="15" customHeight="1">
      <c r="A42" s="218" t="s">
        <v>63</v>
      </c>
      <c r="B42" s="219">
        <v>46.88</v>
      </c>
      <c r="C42" s="220">
        <v>84.69632528798124</v>
      </c>
      <c r="D42" s="220">
        <v>92.79601984425716</v>
      </c>
      <c r="E42" s="220">
        <v>100.00007509863717</v>
      </c>
      <c r="F42" s="220">
        <v>110.78379882075414</v>
      </c>
      <c r="G42" s="221">
        <f t="shared" si="4"/>
        <v>7.76332354175409</v>
      </c>
      <c r="H42" s="222">
        <f t="shared" si="4"/>
        <v>10.78371562369351</v>
      </c>
    </row>
    <row r="43" spans="1:8" ht="15" customHeight="1">
      <c r="A43" s="218" t="s">
        <v>77</v>
      </c>
      <c r="B43" s="219">
        <v>53.12</v>
      </c>
      <c r="C43" s="220">
        <v>87.67898488235474</v>
      </c>
      <c r="D43" s="220">
        <v>93.64838485248383</v>
      </c>
      <c r="E43" s="220">
        <v>100.00114078399737</v>
      </c>
      <c r="F43" s="220">
        <v>110.10212820861894</v>
      </c>
      <c r="G43" s="221">
        <f t="shared" si="4"/>
        <v>6.783625730994174</v>
      </c>
      <c r="H43" s="222">
        <f t="shared" si="4"/>
        <v>10.100872195487966</v>
      </c>
    </row>
    <row r="44" spans="1:8" ht="12.75">
      <c r="A44" s="1708" t="s">
        <v>90</v>
      </c>
      <c r="B44" s="1709"/>
      <c r="C44" s="1709"/>
      <c r="D44" s="1709"/>
      <c r="E44" s="1709"/>
      <c r="F44" s="1709"/>
      <c r="G44" s="1709"/>
      <c r="H44" s="1710"/>
    </row>
    <row r="45" spans="1:8" ht="15" customHeight="1">
      <c r="A45" s="227" t="s">
        <v>62</v>
      </c>
      <c r="B45" s="212">
        <v>100</v>
      </c>
      <c r="C45" s="213"/>
      <c r="D45" s="213"/>
      <c r="E45" s="213">
        <v>100.0002267380079</v>
      </c>
      <c r="F45" s="213">
        <v>108.76789617396449</v>
      </c>
      <c r="G45" s="221"/>
      <c r="H45" s="215">
        <f>F45/E45*100-100</f>
        <v>8.767649556362642</v>
      </c>
    </row>
    <row r="46" spans="1:8" ht="15" customHeight="1">
      <c r="A46" s="227" t="s">
        <v>63</v>
      </c>
      <c r="B46" s="228">
        <v>59.53</v>
      </c>
      <c r="C46" s="220"/>
      <c r="D46" s="220"/>
      <c r="E46" s="220">
        <v>100.00007509863717</v>
      </c>
      <c r="F46" s="220">
        <v>108.53171934974358</v>
      </c>
      <c r="G46" s="229"/>
      <c r="H46" s="222">
        <f>F46/E46*100-100</f>
        <v>8.53163784396267</v>
      </c>
    </row>
    <row r="47" spans="1:8" ht="15" customHeight="1" thickBot="1">
      <c r="A47" s="230" t="s">
        <v>77</v>
      </c>
      <c r="B47" s="231">
        <v>40.47</v>
      </c>
      <c r="C47" s="232"/>
      <c r="D47" s="232"/>
      <c r="E47" s="232">
        <v>100.00114078399737</v>
      </c>
      <c r="F47" s="232">
        <v>109.11975841594068</v>
      </c>
      <c r="G47" s="233"/>
      <c r="H47" s="234">
        <f>F47/E47*100-100</f>
        <v>9.118513609399258</v>
      </c>
    </row>
    <row r="48" ht="24.75" customHeight="1" thickTop="1"/>
  </sheetData>
  <sheetProtection/>
  <mergeCells count="9">
    <mergeCell ref="A36:H36"/>
    <mergeCell ref="A40:H40"/>
    <mergeCell ref="A44:H44"/>
    <mergeCell ref="A1:H1"/>
    <mergeCell ref="A2:H2"/>
    <mergeCell ref="A3:H3"/>
    <mergeCell ref="A4:H4"/>
    <mergeCell ref="G5:H5"/>
    <mergeCell ref="A32:H32"/>
  </mergeCells>
  <printOptions/>
  <pageMargins left="0.75" right="0.75" top="1" bottom="1" header="0.5" footer="0.5"/>
  <pageSetup fitToHeight="1" fitToWidth="1" horizontalDpi="600" verticalDpi="600" orientation="portrait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"/>
  <sheetViews>
    <sheetView zoomScalePageLayoutView="0" workbookViewId="0" topLeftCell="A1">
      <selection activeCell="D20" sqref="D20"/>
    </sheetView>
  </sheetViews>
  <sheetFormatPr defaultColWidth="9.140625" defaultRowHeight="12.75"/>
  <cols>
    <col min="1" max="1" width="10.8515625" style="8" bestFit="1" customWidth="1"/>
    <col min="2" max="2" width="12.00390625" style="8" customWidth="1"/>
    <col min="3" max="3" width="13.7109375" style="8" bestFit="1" customWidth="1"/>
    <col min="4" max="4" width="12.7109375" style="28" customWidth="1"/>
    <col min="5" max="5" width="13.7109375" style="8" bestFit="1" customWidth="1"/>
    <col min="6" max="6" width="12.7109375" style="8" customWidth="1"/>
    <col min="7" max="7" width="13.7109375" style="8" bestFit="1" customWidth="1"/>
    <col min="8" max="16384" width="9.140625" style="8" customWidth="1"/>
  </cols>
  <sheetData>
    <row r="1" spans="1:7" ht="15">
      <c r="A1" s="1718" t="s">
        <v>330</v>
      </c>
      <c r="B1" s="1718"/>
      <c r="C1" s="1718"/>
      <c r="D1" s="1718"/>
      <c r="E1" s="1718"/>
      <c r="F1" s="1718"/>
      <c r="G1" s="1718"/>
    </row>
    <row r="2" spans="1:7" ht="15.75">
      <c r="A2" s="1719" t="s">
        <v>18</v>
      </c>
      <c r="B2" s="1719"/>
      <c r="C2" s="1719"/>
      <c r="D2" s="1719"/>
      <c r="E2" s="1719"/>
      <c r="F2" s="1719"/>
      <c r="G2" s="1719"/>
    </row>
    <row r="3" spans="1:7" ht="15">
      <c r="A3" s="1720" t="s">
        <v>92</v>
      </c>
      <c r="B3" s="1720"/>
      <c r="C3" s="1720"/>
      <c r="D3" s="1720"/>
      <c r="E3" s="1720"/>
      <c r="F3" s="1720"/>
      <c r="G3" s="1720"/>
    </row>
    <row r="4" spans="1:7" ht="15.75" thickBot="1">
      <c r="A4" s="1721" t="s">
        <v>93</v>
      </c>
      <c r="B4" s="1721"/>
      <c r="C4" s="1721"/>
      <c r="D4" s="1721"/>
      <c r="E4" s="1721"/>
      <c r="F4" s="1721"/>
      <c r="G4" s="1721"/>
    </row>
    <row r="5" spans="1:7" ht="16.5" thickTop="1">
      <c r="A5" s="1722" t="s">
        <v>94</v>
      </c>
      <c r="B5" s="1724" t="s">
        <v>95</v>
      </c>
      <c r="C5" s="1724"/>
      <c r="D5" s="1725" t="s">
        <v>96</v>
      </c>
      <c r="E5" s="1726"/>
      <c r="F5" s="1724" t="s">
        <v>97</v>
      </c>
      <c r="G5" s="1727"/>
    </row>
    <row r="6" spans="1:7" ht="15">
      <c r="A6" s="1723"/>
      <c r="B6" s="9" t="s">
        <v>98</v>
      </c>
      <c r="C6" s="9" t="s">
        <v>99</v>
      </c>
      <c r="D6" s="10" t="s">
        <v>98</v>
      </c>
      <c r="E6" s="10" t="s">
        <v>99</v>
      </c>
      <c r="F6" s="10" t="s">
        <v>98</v>
      </c>
      <c r="G6" s="11" t="s">
        <v>99</v>
      </c>
    </row>
    <row r="7" spans="1:7" ht="15">
      <c r="A7" s="12" t="s">
        <v>100</v>
      </c>
      <c r="B7" s="13">
        <v>92.68837209302326</v>
      </c>
      <c r="C7" s="14">
        <v>7.9</v>
      </c>
      <c r="D7" s="15">
        <v>99.64</v>
      </c>
      <c r="E7" s="14">
        <v>7.5</v>
      </c>
      <c r="F7" s="14">
        <v>106.52</v>
      </c>
      <c r="G7" s="16">
        <v>6.9</v>
      </c>
    </row>
    <row r="8" spans="1:7" ht="15">
      <c r="A8" s="12" t="s">
        <v>101</v>
      </c>
      <c r="B8" s="13">
        <v>92.81598513011153</v>
      </c>
      <c r="C8" s="14">
        <v>8</v>
      </c>
      <c r="D8" s="17">
        <v>99.87</v>
      </c>
      <c r="E8" s="18">
        <v>7.6</v>
      </c>
      <c r="F8" s="19">
        <v>107.05</v>
      </c>
      <c r="G8" s="20">
        <v>7.2</v>
      </c>
    </row>
    <row r="9" spans="1:7" ht="15">
      <c r="A9" s="12" t="s">
        <v>102</v>
      </c>
      <c r="B9" s="13">
        <v>93.18139534883721</v>
      </c>
      <c r="C9" s="14">
        <v>8.4</v>
      </c>
      <c r="D9" s="21">
        <v>100.17</v>
      </c>
      <c r="E9" s="14">
        <v>7.5</v>
      </c>
      <c r="F9" s="13">
        <v>108.37</v>
      </c>
      <c r="G9" s="16">
        <v>8.2</v>
      </c>
    </row>
    <row r="10" spans="1:7" ht="15">
      <c r="A10" s="12" t="s">
        <v>103</v>
      </c>
      <c r="B10" s="13">
        <v>93.62873134328358</v>
      </c>
      <c r="C10" s="14">
        <v>10</v>
      </c>
      <c r="D10" s="21">
        <v>100.37</v>
      </c>
      <c r="E10" s="14">
        <v>7.2</v>
      </c>
      <c r="F10" s="13">
        <v>110.85</v>
      </c>
      <c r="G10" s="16">
        <v>10.44</v>
      </c>
    </row>
    <row r="11" spans="1:7" ht="15">
      <c r="A11" s="12" t="s">
        <v>104</v>
      </c>
      <c r="B11" s="13">
        <v>92.8785046728972</v>
      </c>
      <c r="C11" s="14">
        <v>10.3</v>
      </c>
      <c r="D11" s="21">
        <v>99.38</v>
      </c>
      <c r="E11" s="14">
        <v>7</v>
      </c>
      <c r="F11" s="13">
        <v>110.88</v>
      </c>
      <c r="G11" s="16">
        <v>11.58</v>
      </c>
    </row>
    <row r="12" spans="1:7" ht="15">
      <c r="A12" s="12" t="s">
        <v>105</v>
      </c>
      <c r="B12" s="13">
        <v>92.30337078651685</v>
      </c>
      <c r="C12" s="14">
        <v>9.7</v>
      </c>
      <c r="D12" s="21">
        <v>98.58</v>
      </c>
      <c r="E12" s="14">
        <v>6.8</v>
      </c>
      <c r="F12" s="13">
        <v>110.5</v>
      </c>
      <c r="G12" s="16">
        <v>12.1</v>
      </c>
    </row>
    <row r="13" spans="1:7" ht="15">
      <c r="A13" s="12" t="s">
        <v>106</v>
      </c>
      <c r="B13" s="13">
        <v>92.21495327102804</v>
      </c>
      <c r="C13" s="14">
        <v>8.8</v>
      </c>
      <c r="D13" s="21">
        <v>98.67</v>
      </c>
      <c r="E13" s="13">
        <v>7</v>
      </c>
      <c r="F13" s="13">
        <v>109.8</v>
      </c>
      <c r="G13" s="22">
        <v>11.3</v>
      </c>
    </row>
    <row r="14" spans="1:7" ht="15">
      <c r="A14" s="12" t="s">
        <v>107</v>
      </c>
      <c r="B14" s="13">
        <v>92.57009345794391</v>
      </c>
      <c r="C14" s="14">
        <v>8.9</v>
      </c>
      <c r="D14" s="21">
        <v>99.05</v>
      </c>
      <c r="E14" s="14">
        <v>7</v>
      </c>
      <c r="F14" s="13">
        <v>109.18</v>
      </c>
      <c r="G14" s="16">
        <v>10.24</v>
      </c>
    </row>
    <row r="15" spans="1:7" ht="15">
      <c r="A15" s="12" t="s">
        <v>108</v>
      </c>
      <c r="B15" s="13">
        <v>93.24602432179609</v>
      </c>
      <c r="C15" s="14">
        <v>9.4</v>
      </c>
      <c r="D15" s="21">
        <v>99.68</v>
      </c>
      <c r="E15" s="14">
        <v>6.9</v>
      </c>
      <c r="F15" s="13">
        <v>109.35</v>
      </c>
      <c r="G15" s="16">
        <v>9.71</v>
      </c>
    </row>
    <row r="16" spans="1:7" ht="15">
      <c r="A16" s="12" t="s">
        <v>109</v>
      </c>
      <c r="B16" s="13">
        <v>94.57516339869282</v>
      </c>
      <c r="C16" s="23">
        <v>9.7</v>
      </c>
      <c r="D16" s="21">
        <v>101.29</v>
      </c>
      <c r="E16" s="14">
        <v>7.1</v>
      </c>
      <c r="F16" s="13">
        <v>111.48</v>
      </c>
      <c r="G16" s="16">
        <v>10.04</v>
      </c>
    </row>
    <row r="17" spans="1:7" ht="15">
      <c r="A17" s="12" t="s">
        <v>110</v>
      </c>
      <c r="B17" s="13">
        <v>94.19925512104282</v>
      </c>
      <c r="C17" s="14">
        <v>9.5</v>
      </c>
      <c r="D17" s="21">
        <v>101.17</v>
      </c>
      <c r="E17" s="14">
        <v>7.4</v>
      </c>
      <c r="F17" s="13">
        <v>112.44</v>
      </c>
      <c r="G17" s="16">
        <v>11.12</v>
      </c>
    </row>
    <row r="18" spans="1:7" ht="15">
      <c r="A18" s="12" t="s">
        <v>111</v>
      </c>
      <c r="B18" s="13">
        <v>94.9814126394052</v>
      </c>
      <c r="C18" s="14">
        <v>8.1</v>
      </c>
      <c r="D18" s="21">
        <v>102.2</v>
      </c>
      <c r="E18" s="14">
        <v>7.6</v>
      </c>
      <c r="F18" s="13">
        <v>112.88</v>
      </c>
      <c r="G18" s="16">
        <v>10.44</v>
      </c>
    </row>
    <row r="19" spans="1:7" ht="15.75" thickBot="1">
      <c r="A19" s="24" t="s">
        <v>112</v>
      </c>
      <c r="B19" s="25">
        <v>93.28358208955224</v>
      </c>
      <c r="C19" s="25">
        <v>9.05833333333333</v>
      </c>
      <c r="D19" s="25">
        <v>100</v>
      </c>
      <c r="E19" s="25">
        <v>7.2</v>
      </c>
      <c r="F19" s="25">
        <f>AVERAGE(F7:F18)</f>
        <v>109.94166666666665</v>
      </c>
      <c r="G19" s="26">
        <f>AVERAGE(G7:G18)</f>
        <v>9.939166666666665</v>
      </c>
    </row>
    <row r="20" ht="15.75" thickTop="1">
      <c r="A20" s="27" t="s">
        <v>113</v>
      </c>
    </row>
    <row r="21" spans="1:7" ht="15">
      <c r="A21" s="29"/>
      <c r="B21" s="642"/>
      <c r="C21" s="642"/>
      <c r="G21" s="30"/>
    </row>
  </sheetData>
  <sheetProtection/>
  <mergeCells count="8">
    <mergeCell ref="A1:G1"/>
    <mergeCell ref="A2:G2"/>
    <mergeCell ref="A3:G3"/>
    <mergeCell ref="A4:G4"/>
    <mergeCell ref="A5:A6"/>
    <mergeCell ref="B5:C5"/>
    <mergeCell ref="D5:E5"/>
    <mergeCell ref="F5:G5"/>
  </mergeCells>
  <printOptions horizontalCentered="1"/>
  <pageMargins left="0.75" right="0.7" top="0.75" bottom="0.75" header="0.3" footer="0.3"/>
  <pageSetup fitToHeight="1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Pratima Adhikari</cp:lastModifiedBy>
  <cp:lastPrinted>2016-10-17T10:08:58Z</cp:lastPrinted>
  <dcterms:created xsi:type="dcterms:W3CDTF">1996-10-14T23:33:28Z</dcterms:created>
  <dcterms:modified xsi:type="dcterms:W3CDTF">2022-01-30T06:08:41Z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